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الاعلام\الاعلام الرقمي\الموقغ الالكتروني\الموقع الجديد\التعديلات المطلوبة\المواد حسب التصنيف\Statistics\"/>
    </mc:Choice>
  </mc:AlternateContent>
  <bookViews>
    <workbookView xWindow="0" yWindow="0" windowWidth="20490" windowHeight="7650" firstSheet="7" activeTab="10"/>
  </bookViews>
  <sheets>
    <sheet name="Ease of Doing Business" sheetId="2" r:id="rId1"/>
    <sheet name="Starting a business" sheetId="3" r:id="rId2"/>
    <sheet name="Construction permits" sheetId="5" r:id="rId3"/>
    <sheet name="Getting electricity" sheetId="8" r:id="rId4"/>
    <sheet name="Registering property" sheetId="9" r:id="rId5"/>
    <sheet name="Getting credit" sheetId="11" r:id="rId6"/>
    <sheet name="Protecting minority investors" sheetId="14" r:id="rId7"/>
    <sheet name="Paying taxes" sheetId="15" r:id="rId8"/>
    <sheet name="Trading across borders" sheetId="18" r:id="rId9"/>
    <sheet name="Enforcing contracts" sheetId="20" r:id="rId10"/>
    <sheet name="Resolving insolvency" sheetId="22" r:id="rId11"/>
    <sheet name="SB" sheetId="1" state="hidden" r:id="rId12"/>
    <sheet name="CP" sheetId="6" state="hidden" r:id="rId13"/>
    <sheet name="GE" sheetId="4" state="hidden" r:id="rId14"/>
    <sheet name="RP" sheetId="10" state="hidden" r:id="rId15"/>
    <sheet name="GC" sheetId="12" state="hidden" r:id="rId16"/>
    <sheet name="PMI" sheetId="13" state="hidden" r:id="rId17"/>
    <sheet name="PT" sheetId="16" state="hidden" r:id="rId18"/>
    <sheet name="TAB" sheetId="17" state="hidden" r:id="rId19"/>
    <sheet name="EC" sheetId="19" state="hidden" r:id="rId20"/>
    <sheet name="RI" sheetId="21" state="hidden" r:id="rId21"/>
  </sheets>
  <externalReferences>
    <externalReference r:id="rId22"/>
  </externalReferences>
  <definedNames>
    <definedName name="Procedures__number" localSheetId="12">CP!$K$3:$K$19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22" l="1"/>
  <c r="AD5" i="22"/>
  <c r="AC6" i="22"/>
  <c r="AD6" i="22"/>
  <c r="AC7" i="22"/>
  <c r="AD7" i="22"/>
  <c r="AC8" i="22"/>
  <c r="AD8" i="22"/>
  <c r="AE8" i="22" s="1"/>
  <c r="AC9" i="22"/>
  <c r="AD9" i="22"/>
  <c r="AC10" i="22"/>
  <c r="AD10" i="22"/>
  <c r="AE10" i="22" s="1"/>
  <c r="AC11" i="22"/>
  <c r="AD11" i="22"/>
  <c r="AC12" i="22"/>
  <c r="AD12" i="22"/>
  <c r="AE12" i="22" s="1"/>
  <c r="AC13" i="22"/>
  <c r="AD13" i="22"/>
  <c r="AC14" i="22"/>
  <c r="AD14" i="22"/>
  <c r="AC15" i="22"/>
  <c r="AD15" i="22"/>
  <c r="AC16" i="22"/>
  <c r="AD16" i="22"/>
  <c r="AE16" i="22" s="1"/>
  <c r="AC17" i="22"/>
  <c r="AD17" i="22"/>
  <c r="AC18" i="22"/>
  <c r="AD18" i="22"/>
  <c r="AC19" i="22"/>
  <c r="AD19" i="22"/>
  <c r="AC20" i="22"/>
  <c r="AD20" i="22"/>
  <c r="AE20" i="22" s="1"/>
  <c r="AC21" i="22"/>
  <c r="AD21" i="22"/>
  <c r="AC22" i="22"/>
  <c r="AD22" i="22"/>
  <c r="AC23" i="22"/>
  <c r="AD23" i="22"/>
  <c r="AC24" i="22"/>
  <c r="AD24" i="22"/>
  <c r="AE24" i="22" s="1"/>
  <c r="AC25" i="22"/>
  <c r="AD25" i="22"/>
  <c r="AD4" i="22"/>
  <c r="AC4" i="22"/>
  <c r="AC26" i="22" s="1"/>
  <c r="Z5" i="22"/>
  <c r="AA5" i="22"/>
  <c r="Z6" i="22"/>
  <c r="AA6" i="22"/>
  <c r="AB6" i="22" s="1"/>
  <c r="Z7" i="22"/>
  <c r="AA7" i="22"/>
  <c r="Z8" i="22"/>
  <c r="AA8" i="22"/>
  <c r="AB8" i="22" s="1"/>
  <c r="Z9" i="22"/>
  <c r="AA9" i="22"/>
  <c r="Z10" i="22"/>
  <c r="AA10" i="22"/>
  <c r="AB10" i="22" s="1"/>
  <c r="Z11" i="22"/>
  <c r="AA11" i="22"/>
  <c r="Z12" i="22"/>
  <c r="AA12" i="22"/>
  <c r="Z13" i="22"/>
  <c r="AA13" i="22"/>
  <c r="Z14" i="22"/>
  <c r="AA14" i="22"/>
  <c r="AB14" i="22" s="1"/>
  <c r="Z15" i="22"/>
  <c r="AA15" i="22"/>
  <c r="Z16" i="22"/>
  <c r="AA16" i="22"/>
  <c r="Z17" i="22"/>
  <c r="AA17" i="22"/>
  <c r="Z18" i="22"/>
  <c r="AA18" i="22"/>
  <c r="Z19" i="22"/>
  <c r="AA19" i="22"/>
  <c r="Z20" i="22"/>
  <c r="AA20" i="22"/>
  <c r="AB20" i="22" s="1"/>
  <c r="Z21" i="22"/>
  <c r="AA21" i="22"/>
  <c r="Z22" i="22"/>
  <c r="AA22" i="22"/>
  <c r="Z23" i="22"/>
  <c r="AA23" i="22"/>
  <c r="Z24" i="22"/>
  <c r="AA24" i="22"/>
  <c r="AB24" i="22" s="1"/>
  <c r="Z25" i="22"/>
  <c r="AB25" i="22" s="1"/>
  <c r="AA25" i="22"/>
  <c r="AA4" i="22"/>
  <c r="Z4" i="22"/>
  <c r="Z26" i="22" s="1"/>
  <c r="W5" i="22"/>
  <c r="X5" i="22"/>
  <c r="W6" i="22"/>
  <c r="X6" i="22"/>
  <c r="Y6" i="22" s="1"/>
  <c r="W7" i="22"/>
  <c r="X7" i="22"/>
  <c r="W8" i="22"/>
  <c r="X8" i="22"/>
  <c r="W9" i="22"/>
  <c r="X9" i="22"/>
  <c r="W10" i="22"/>
  <c r="X10" i="22"/>
  <c r="Y10" i="22" s="1"/>
  <c r="W11" i="22"/>
  <c r="X11" i="22"/>
  <c r="W12" i="22"/>
  <c r="X12" i="22"/>
  <c r="Y12" i="22" s="1"/>
  <c r="W13" i="22"/>
  <c r="X13" i="22"/>
  <c r="W14" i="22"/>
  <c r="X14" i="22"/>
  <c r="Y14" i="22" s="1"/>
  <c r="W15" i="22"/>
  <c r="X15" i="22"/>
  <c r="W16" i="22"/>
  <c r="X16" i="22"/>
  <c r="W17" i="22"/>
  <c r="X17" i="22"/>
  <c r="W18" i="22"/>
  <c r="X18" i="22"/>
  <c r="Y18" i="22" s="1"/>
  <c r="W19" i="22"/>
  <c r="X19" i="22"/>
  <c r="W20" i="22"/>
  <c r="X20" i="22"/>
  <c r="Y20" i="22" s="1"/>
  <c r="W21" i="22"/>
  <c r="X21" i="22"/>
  <c r="W22" i="22"/>
  <c r="X22" i="22"/>
  <c r="Y22" i="22" s="1"/>
  <c r="W23" i="22"/>
  <c r="X23" i="22"/>
  <c r="W24" i="22"/>
  <c r="X24" i="22"/>
  <c r="W25" i="22"/>
  <c r="X25" i="22"/>
  <c r="X4" i="22"/>
  <c r="W4" i="22"/>
  <c r="W26" i="22" s="1"/>
  <c r="T5" i="22"/>
  <c r="U5" i="22"/>
  <c r="T6" i="22"/>
  <c r="U6" i="22"/>
  <c r="T7" i="22"/>
  <c r="U7" i="22"/>
  <c r="T8" i="22"/>
  <c r="U8" i="22"/>
  <c r="V8" i="22" s="1"/>
  <c r="T9" i="22"/>
  <c r="U9" i="22"/>
  <c r="T10" i="22"/>
  <c r="U10" i="22"/>
  <c r="V10" i="22" s="1"/>
  <c r="T11" i="22"/>
  <c r="U11" i="22"/>
  <c r="T12" i="22"/>
  <c r="U12" i="22"/>
  <c r="V12" i="22" s="1"/>
  <c r="T13" i="22"/>
  <c r="U13" i="22"/>
  <c r="T14" i="22"/>
  <c r="U14" i="22"/>
  <c r="V14" i="22" s="1"/>
  <c r="T15" i="22"/>
  <c r="U15" i="22"/>
  <c r="T16" i="22"/>
  <c r="U16" i="22"/>
  <c r="V16" i="22" s="1"/>
  <c r="T17" i="22"/>
  <c r="U17" i="22"/>
  <c r="T18" i="22"/>
  <c r="U18" i="22"/>
  <c r="V18" i="22" s="1"/>
  <c r="T19" i="22"/>
  <c r="U19" i="22"/>
  <c r="T20" i="22"/>
  <c r="U20" i="22"/>
  <c r="V20" i="22" s="1"/>
  <c r="T21" i="22"/>
  <c r="U21" i="22"/>
  <c r="T22" i="22"/>
  <c r="U22" i="22"/>
  <c r="V22" i="22" s="1"/>
  <c r="T23" i="22"/>
  <c r="U23" i="22"/>
  <c r="T24" i="22"/>
  <c r="U24" i="22"/>
  <c r="V24" i="22" s="1"/>
  <c r="T25" i="22"/>
  <c r="U25" i="22"/>
  <c r="U4" i="22"/>
  <c r="T4" i="22"/>
  <c r="T26" i="22" s="1"/>
  <c r="Q5" i="22"/>
  <c r="R5" i="22"/>
  <c r="Q6" i="22"/>
  <c r="R6" i="22"/>
  <c r="S6" i="22" s="1"/>
  <c r="Q7" i="22"/>
  <c r="R7" i="22"/>
  <c r="Q8" i="22"/>
  <c r="R8" i="22"/>
  <c r="S8" i="22" s="1"/>
  <c r="Q9" i="22"/>
  <c r="R9" i="22"/>
  <c r="Q10" i="22"/>
  <c r="R10" i="22"/>
  <c r="S10" i="22" s="1"/>
  <c r="Q11" i="22"/>
  <c r="R11" i="22"/>
  <c r="Q12" i="22"/>
  <c r="R12" i="22"/>
  <c r="S12" i="22" s="1"/>
  <c r="Q13" i="22"/>
  <c r="R13" i="22"/>
  <c r="Q14" i="22"/>
  <c r="R14" i="22"/>
  <c r="S14" i="22" s="1"/>
  <c r="Q15" i="22"/>
  <c r="R15" i="22"/>
  <c r="Q16" i="22"/>
  <c r="R16" i="22"/>
  <c r="Q17" i="22"/>
  <c r="R17" i="22"/>
  <c r="Q18" i="22"/>
  <c r="R18" i="22"/>
  <c r="S18" i="22" s="1"/>
  <c r="Q19" i="22"/>
  <c r="R19" i="22"/>
  <c r="Q20" i="22"/>
  <c r="R20" i="22"/>
  <c r="S20" i="22" s="1"/>
  <c r="Q21" i="22"/>
  <c r="R21" i="22"/>
  <c r="Q22" i="22"/>
  <c r="R22" i="22"/>
  <c r="S22" i="22" s="1"/>
  <c r="Q23" i="22"/>
  <c r="R23" i="22"/>
  <c r="Q24" i="22"/>
  <c r="R24" i="22"/>
  <c r="S24" i="22" s="1"/>
  <c r="Q25" i="22"/>
  <c r="R25" i="22"/>
  <c r="S25" i="22" s="1"/>
  <c r="R4" i="22"/>
  <c r="Q4" i="22"/>
  <c r="N5" i="22"/>
  <c r="O5" i="22"/>
  <c r="N6" i="22"/>
  <c r="O6" i="22"/>
  <c r="P6" i="22" s="1"/>
  <c r="N7" i="22"/>
  <c r="O7" i="22"/>
  <c r="N8" i="22"/>
  <c r="O8" i="22"/>
  <c r="P8" i="22" s="1"/>
  <c r="N9" i="22"/>
  <c r="O9" i="22"/>
  <c r="N10" i="22"/>
  <c r="O10" i="22"/>
  <c r="N11" i="22"/>
  <c r="O11" i="22"/>
  <c r="N12" i="22"/>
  <c r="O12" i="22"/>
  <c r="P12" i="22" s="1"/>
  <c r="N13" i="22"/>
  <c r="O13" i="22"/>
  <c r="N14" i="22"/>
  <c r="O14" i="22"/>
  <c r="P14" i="22" s="1"/>
  <c r="N15" i="22"/>
  <c r="O15" i="22"/>
  <c r="N16" i="22"/>
  <c r="O16" i="22"/>
  <c r="P16" i="22" s="1"/>
  <c r="N17" i="22"/>
  <c r="O17" i="22"/>
  <c r="N18" i="22"/>
  <c r="O18" i="22"/>
  <c r="P18" i="22" s="1"/>
  <c r="N19" i="22"/>
  <c r="O19" i="22"/>
  <c r="N20" i="22"/>
  <c r="O20" i="22"/>
  <c r="P20" i="22" s="1"/>
  <c r="N21" i="22"/>
  <c r="O21" i="22"/>
  <c r="N22" i="22"/>
  <c r="O22" i="22"/>
  <c r="P22" i="22" s="1"/>
  <c r="N23" i="22"/>
  <c r="O23" i="22"/>
  <c r="N24" i="22"/>
  <c r="O24" i="22"/>
  <c r="P24" i="22" s="1"/>
  <c r="N25" i="22"/>
  <c r="P25" i="22" s="1"/>
  <c r="O25" i="22"/>
  <c r="O4" i="22"/>
  <c r="N4" i="22"/>
  <c r="K5" i="22"/>
  <c r="L5" i="22"/>
  <c r="K6" i="22"/>
  <c r="L6" i="22"/>
  <c r="M6" i="22" s="1"/>
  <c r="K7" i="22"/>
  <c r="L7" i="22"/>
  <c r="K8" i="22"/>
  <c r="L8" i="22"/>
  <c r="K9" i="22"/>
  <c r="L9" i="22"/>
  <c r="K10" i="22"/>
  <c r="L10" i="22"/>
  <c r="M10" i="22" s="1"/>
  <c r="K11" i="22"/>
  <c r="L11" i="22"/>
  <c r="K12" i="22"/>
  <c r="L12" i="22"/>
  <c r="K13" i="22"/>
  <c r="L13" i="22"/>
  <c r="K14" i="22"/>
  <c r="L14" i="22"/>
  <c r="M14" i="22" s="1"/>
  <c r="K15" i="22"/>
  <c r="L15" i="22"/>
  <c r="K16" i="22"/>
  <c r="L16" i="22"/>
  <c r="K17" i="22"/>
  <c r="L17" i="22"/>
  <c r="K18" i="22"/>
  <c r="L18" i="22"/>
  <c r="M18" i="22" s="1"/>
  <c r="K19" i="22"/>
  <c r="L19" i="22"/>
  <c r="K20" i="22"/>
  <c r="L20" i="22"/>
  <c r="K21" i="22"/>
  <c r="L21" i="22"/>
  <c r="K22" i="22"/>
  <c r="L22" i="22"/>
  <c r="K23" i="22"/>
  <c r="L23" i="22"/>
  <c r="K24" i="22"/>
  <c r="L24" i="22"/>
  <c r="K25" i="22"/>
  <c r="L25" i="22"/>
  <c r="L4" i="22"/>
  <c r="K4" i="22"/>
  <c r="K26" i="22" s="1"/>
  <c r="I5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J18" i="22" s="1"/>
  <c r="I19" i="22"/>
  <c r="I20" i="22"/>
  <c r="I21" i="22"/>
  <c r="I22" i="22"/>
  <c r="I23" i="22"/>
  <c r="I24" i="22"/>
  <c r="I25" i="22"/>
  <c r="I4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AE25" i="22"/>
  <c r="AE23" i="22"/>
  <c r="AE22" i="22"/>
  <c r="AE21" i="22"/>
  <c r="AE19" i="22"/>
  <c r="AE18" i="22"/>
  <c r="AE17" i="22"/>
  <c r="AE15" i="22"/>
  <c r="AE14" i="22"/>
  <c r="AE13" i="22"/>
  <c r="AE11" i="22"/>
  <c r="AE9" i="22"/>
  <c r="AE7" i="22"/>
  <c r="AE6" i="22"/>
  <c r="AE5" i="22"/>
  <c r="Y25" i="22"/>
  <c r="V25" i="22"/>
  <c r="Y24" i="22"/>
  <c r="AB23" i="22"/>
  <c r="Y23" i="22"/>
  <c r="V23" i="22"/>
  <c r="S23" i="22"/>
  <c r="P23" i="22"/>
  <c r="AB22" i="22"/>
  <c r="AB21" i="22"/>
  <c r="Y21" i="22"/>
  <c r="V21" i="22"/>
  <c r="S21" i="22"/>
  <c r="P21" i="22"/>
  <c r="AB19" i="22"/>
  <c r="Y19" i="22"/>
  <c r="V19" i="22"/>
  <c r="S19" i="22"/>
  <c r="P19" i="22"/>
  <c r="AB18" i="22"/>
  <c r="AB17" i="22"/>
  <c r="Y17" i="22"/>
  <c r="V17" i="22"/>
  <c r="S17" i="22"/>
  <c r="P17" i="22"/>
  <c r="M17" i="22"/>
  <c r="J17" i="22"/>
  <c r="AB16" i="22"/>
  <c r="Y16" i="22"/>
  <c r="S16" i="22"/>
  <c r="M16" i="22"/>
  <c r="AB15" i="22"/>
  <c r="Y15" i="22"/>
  <c r="V15" i="22"/>
  <c r="S15" i="22"/>
  <c r="P15" i="22"/>
  <c r="M15" i="22"/>
  <c r="J15" i="22"/>
  <c r="J14" i="22"/>
  <c r="AB13" i="22"/>
  <c r="Y13" i="22"/>
  <c r="V13" i="22"/>
  <c r="S13" i="22"/>
  <c r="P13" i="22"/>
  <c r="M13" i="22"/>
  <c r="J13" i="22"/>
  <c r="AB12" i="22"/>
  <c r="M12" i="22"/>
  <c r="AB11" i="22"/>
  <c r="Y11" i="22"/>
  <c r="V11" i="22"/>
  <c r="S11" i="22"/>
  <c r="P11" i="22"/>
  <c r="M11" i="22"/>
  <c r="J11" i="22"/>
  <c r="P10" i="22"/>
  <c r="J10" i="22"/>
  <c r="AB9" i="22"/>
  <c r="Y9" i="22"/>
  <c r="V9" i="22"/>
  <c r="S9" i="22"/>
  <c r="P9" i="22"/>
  <c r="M9" i="22"/>
  <c r="J9" i="22"/>
  <c r="Y8" i="22"/>
  <c r="M8" i="22"/>
  <c r="AB7" i="22"/>
  <c r="Y7" i="22"/>
  <c r="V7" i="22"/>
  <c r="S7" i="22"/>
  <c r="P7" i="22"/>
  <c r="M7" i="22"/>
  <c r="J7" i="22"/>
  <c r="U26" i="22"/>
  <c r="J6" i="22"/>
  <c r="AB5" i="22"/>
  <c r="Y5" i="22"/>
  <c r="V5" i="22"/>
  <c r="S5" i="22"/>
  <c r="P5" i="22"/>
  <c r="M5" i="22"/>
  <c r="J5" i="22"/>
  <c r="N26" i="22"/>
  <c r="AA26" i="22" l="1"/>
  <c r="X26" i="22"/>
  <c r="R26" i="22"/>
  <c r="S4" i="22"/>
  <c r="Q26" i="22"/>
  <c r="O26" i="22"/>
  <c r="L26" i="22"/>
  <c r="J16" i="22"/>
  <c r="J12" i="22"/>
  <c r="H26" i="22"/>
  <c r="J8" i="22"/>
  <c r="AD26" i="22"/>
  <c r="AE4" i="22"/>
  <c r="AE26" i="22" s="1"/>
  <c r="S26" i="22"/>
  <c r="I26" i="22"/>
  <c r="P4" i="22"/>
  <c r="P26" i="22" s="1"/>
  <c r="AB4" i="22"/>
  <c r="AB26" i="22" s="1"/>
  <c r="V6" i="22"/>
  <c r="M4" i="22"/>
  <c r="M26" i="22" s="1"/>
  <c r="Y4" i="22"/>
  <c r="Y26" i="22" s="1"/>
  <c r="J4" i="22"/>
  <c r="J26" i="22" s="1"/>
  <c r="V4" i="22"/>
  <c r="V26" i="22" s="1"/>
  <c r="J25" i="20"/>
  <c r="M25" i="20"/>
  <c r="P25" i="20"/>
  <c r="S25" i="20"/>
  <c r="V25" i="20"/>
  <c r="Y25" i="20"/>
  <c r="AB25" i="20"/>
  <c r="Z5" i="20"/>
  <c r="AA5" i="20"/>
  <c r="Z6" i="20"/>
  <c r="AA6" i="20"/>
  <c r="AB6" i="20" s="1"/>
  <c r="Z7" i="20"/>
  <c r="AA7" i="20"/>
  <c r="Z8" i="20"/>
  <c r="AA8" i="20"/>
  <c r="Z9" i="20"/>
  <c r="AA9" i="20"/>
  <c r="Z10" i="20"/>
  <c r="AA10" i="20"/>
  <c r="AB10" i="20" s="1"/>
  <c r="Z11" i="20"/>
  <c r="AA11" i="20"/>
  <c r="Z12" i="20"/>
  <c r="AA12" i="20"/>
  <c r="AB12" i="20" s="1"/>
  <c r="Z13" i="20"/>
  <c r="AA13" i="20"/>
  <c r="Z14" i="20"/>
  <c r="AA14" i="20"/>
  <c r="Z15" i="20"/>
  <c r="AA15" i="20"/>
  <c r="Z16" i="20"/>
  <c r="AA16" i="20"/>
  <c r="AB16" i="20" s="1"/>
  <c r="Z17" i="20"/>
  <c r="AA17" i="20"/>
  <c r="Z18" i="20"/>
  <c r="AA18" i="20"/>
  <c r="AB18" i="20" s="1"/>
  <c r="Z19" i="20"/>
  <c r="AA19" i="20"/>
  <c r="Z20" i="20"/>
  <c r="AA20" i="20"/>
  <c r="Z21" i="20"/>
  <c r="AA21" i="20"/>
  <c r="Z22" i="20"/>
  <c r="AA22" i="20"/>
  <c r="AB22" i="20" s="1"/>
  <c r="Z23" i="20"/>
  <c r="AA23" i="20"/>
  <c r="Z24" i="20"/>
  <c r="AA24" i="20"/>
  <c r="AB24" i="20" s="1"/>
  <c r="Z25" i="20"/>
  <c r="AA25" i="20"/>
  <c r="AA4" i="20"/>
  <c r="Z4" i="20"/>
  <c r="Z26" i="20" s="1"/>
  <c r="W5" i="20"/>
  <c r="X5" i="20"/>
  <c r="W6" i="20"/>
  <c r="X6" i="20"/>
  <c r="W7" i="20"/>
  <c r="X7" i="20"/>
  <c r="W8" i="20"/>
  <c r="X8" i="20"/>
  <c r="W9" i="20"/>
  <c r="X9" i="20"/>
  <c r="W10" i="20"/>
  <c r="X10" i="20"/>
  <c r="Y10" i="20" s="1"/>
  <c r="W11" i="20"/>
  <c r="X11" i="20"/>
  <c r="W12" i="20"/>
  <c r="X12" i="20"/>
  <c r="W13" i="20"/>
  <c r="X13" i="20"/>
  <c r="W14" i="20"/>
  <c r="X14" i="20"/>
  <c r="W15" i="20"/>
  <c r="X15" i="20"/>
  <c r="W16" i="20"/>
  <c r="X16" i="20"/>
  <c r="W17" i="20"/>
  <c r="X17" i="20"/>
  <c r="W18" i="20"/>
  <c r="X18" i="20"/>
  <c r="Y18" i="20" s="1"/>
  <c r="W19" i="20"/>
  <c r="X19" i="20"/>
  <c r="W20" i="20"/>
  <c r="X20" i="20"/>
  <c r="W21" i="20"/>
  <c r="X21" i="20"/>
  <c r="W22" i="20"/>
  <c r="X22" i="20"/>
  <c r="W23" i="20"/>
  <c r="X23" i="20"/>
  <c r="W24" i="20"/>
  <c r="X24" i="20"/>
  <c r="W25" i="20"/>
  <c r="X25" i="20"/>
  <c r="X4" i="20"/>
  <c r="W4" i="20"/>
  <c r="T5" i="20"/>
  <c r="U5" i="20"/>
  <c r="T6" i="20"/>
  <c r="U6" i="20"/>
  <c r="T7" i="20"/>
  <c r="U7" i="20"/>
  <c r="T8" i="20"/>
  <c r="U8" i="20"/>
  <c r="T9" i="20"/>
  <c r="U9" i="20"/>
  <c r="T10" i="20"/>
  <c r="U10" i="20"/>
  <c r="T11" i="20"/>
  <c r="U11" i="20"/>
  <c r="T12" i="20"/>
  <c r="U12" i="20"/>
  <c r="T13" i="20"/>
  <c r="U13" i="20"/>
  <c r="T14" i="20"/>
  <c r="U14" i="20"/>
  <c r="T15" i="20"/>
  <c r="U15" i="20"/>
  <c r="T16" i="20"/>
  <c r="U16" i="20"/>
  <c r="T17" i="20"/>
  <c r="U17" i="20"/>
  <c r="T18" i="20"/>
  <c r="U18" i="20"/>
  <c r="V18" i="20" s="1"/>
  <c r="T19" i="20"/>
  <c r="U19" i="20"/>
  <c r="T20" i="20"/>
  <c r="U20" i="20"/>
  <c r="T21" i="20"/>
  <c r="U21" i="20"/>
  <c r="T22" i="20"/>
  <c r="U22" i="20"/>
  <c r="V22" i="20" s="1"/>
  <c r="T23" i="20"/>
  <c r="U23" i="20"/>
  <c r="T24" i="20"/>
  <c r="U24" i="20"/>
  <c r="T25" i="20"/>
  <c r="U25" i="20"/>
  <c r="U4" i="20"/>
  <c r="T4" i="20"/>
  <c r="Q5" i="20"/>
  <c r="R5" i="20"/>
  <c r="Q6" i="20"/>
  <c r="R6" i="20"/>
  <c r="Q7" i="20"/>
  <c r="R7" i="20"/>
  <c r="Q8" i="20"/>
  <c r="R8" i="20"/>
  <c r="Q9" i="20"/>
  <c r="R9" i="20"/>
  <c r="Q10" i="20"/>
  <c r="R10" i="20"/>
  <c r="Q11" i="20"/>
  <c r="R11" i="20"/>
  <c r="Q12" i="20"/>
  <c r="R12" i="20"/>
  <c r="Q13" i="20"/>
  <c r="R13" i="20"/>
  <c r="Q14" i="20"/>
  <c r="R14" i="20"/>
  <c r="S14" i="20" s="1"/>
  <c r="Q15" i="20"/>
  <c r="R15" i="20"/>
  <c r="Q16" i="20"/>
  <c r="R16" i="20"/>
  <c r="Q17" i="20"/>
  <c r="R17" i="20"/>
  <c r="Q18" i="20"/>
  <c r="R18" i="20"/>
  <c r="Q19" i="20"/>
  <c r="R19" i="20"/>
  <c r="Q20" i="20"/>
  <c r="R20" i="20"/>
  <c r="Q21" i="20"/>
  <c r="R21" i="20"/>
  <c r="Q22" i="20"/>
  <c r="R22" i="20"/>
  <c r="Q23" i="20"/>
  <c r="R23" i="20"/>
  <c r="Q24" i="20"/>
  <c r="R24" i="20"/>
  <c r="Q25" i="20"/>
  <c r="R25" i="20"/>
  <c r="R4" i="20"/>
  <c r="Q4" i="20"/>
  <c r="N5" i="20"/>
  <c r="O5" i="20"/>
  <c r="N6" i="20"/>
  <c r="O6" i="20"/>
  <c r="N7" i="20"/>
  <c r="O7" i="20"/>
  <c r="N8" i="20"/>
  <c r="O8" i="20"/>
  <c r="N9" i="20"/>
  <c r="O9" i="20"/>
  <c r="N10" i="20"/>
  <c r="O10" i="20"/>
  <c r="N11" i="20"/>
  <c r="O11" i="20"/>
  <c r="N12" i="20"/>
  <c r="O12" i="20"/>
  <c r="N13" i="20"/>
  <c r="O13" i="20"/>
  <c r="N14" i="20"/>
  <c r="O14" i="20"/>
  <c r="N15" i="20"/>
  <c r="O15" i="20"/>
  <c r="N16" i="20"/>
  <c r="O16" i="20"/>
  <c r="N17" i="20"/>
  <c r="O17" i="20"/>
  <c r="N18" i="20"/>
  <c r="O18" i="20"/>
  <c r="N19" i="20"/>
  <c r="O19" i="20"/>
  <c r="N20" i="20"/>
  <c r="O20" i="20"/>
  <c r="N21" i="20"/>
  <c r="O21" i="20"/>
  <c r="N22" i="20"/>
  <c r="O22" i="20"/>
  <c r="N23" i="20"/>
  <c r="O23" i="20"/>
  <c r="N24" i="20"/>
  <c r="O24" i="20"/>
  <c r="N25" i="20"/>
  <c r="O25" i="20"/>
  <c r="O4" i="20"/>
  <c r="N4" i="20"/>
  <c r="AB23" i="20"/>
  <c r="AB21" i="20"/>
  <c r="AB19" i="20"/>
  <c r="AB14" i="20"/>
  <c r="AB9" i="20"/>
  <c r="AB7" i="20"/>
  <c r="AB5" i="20"/>
  <c r="Y14" i="20"/>
  <c r="Y6" i="20"/>
  <c r="V20" i="20"/>
  <c r="K5" i="20"/>
  <c r="L5" i="20"/>
  <c r="M5" i="20" s="1"/>
  <c r="K6" i="20"/>
  <c r="L6" i="20"/>
  <c r="K7" i="20"/>
  <c r="L7" i="20"/>
  <c r="K8" i="20"/>
  <c r="L8" i="20"/>
  <c r="K9" i="20"/>
  <c r="L9" i="20"/>
  <c r="K10" i="20"/>
  <c r="L10" i="20"/>
  <c r="K11" i="20"/>
  <c r="L11" i="20"/>
  <c r="M11" i="20" s="1"/>
  <c r="K12" i="20"/>
  <c r="L12" i="20"/>
  <c r="K13" i="20"/>
  <c r="L13" i="20"/>
  <c r="K14" i="20"/>
  <c r="L14" i="20"/>
  <c r="K15" i="20"/>
  <c r="L15" i="20"/>
  <c r="M15" i="20" s="1"/>
  <c r="K16" i="20"/>
  <c r="L16" i="20"/>
  <c r="K17" i="20"/>
  <c r="L17" i="20"/>
  <c r="K18" i="20"/>
  <c r="L18" i="20"/>
  <c r="K19" i="20"/>
  <c r="L19" i="20"/>
  <c r="M19" i="20" s="1"/>
  <c r="K20" i="20"/>
  <c r="L20" i="20"/>
  <c r="K21" i="20"/>
  <c r="L21" i="20"/>
  <c r="K22" i="20"/>
  <c r="L22" i="20"/>
  <c r="K23" i="20"/>
  <c r="L23" i="20"/>
  <c r="K24" i="20"/>
  <c r="L24" i="20"/>
  <c r="K25" i="20"/>
  <c r="L25" i="20"/>
  <c r="L4" i="20"/>
  <c r="K4" i="20"/>
  <c r="H5" i="20"/>
  <c r="I5" i="20"/>
  <c r="J5" i="20" s="1"/>
  <c r="H6" i="20"/>
  <c r="I6" i="20"/>
  <c r="H7" i="20"/>
  <c r="I7" i="20"/>
  <c r="H8" i="20"/>
  <c r="I8" i="20"/>
  <c r="H9" i="20"/>
  <c r="I9" i="20"/>
  <c r="H10" i="20"/>
  <c r="I10" i="20"/>
  <c r="H11" i="20"/>
  <c r="I11" i="20"/>
  <c r="H12" i="20"/>
  <c r="I12" i="20"/>
  <c r="H13" i="20"/>
  <c r="I13" i="20"/>
  <c r="H14" i="20"/>
  <c r="I14" i="20"/>
  <c r="H15" i="20"/>
  <c r="I15" i="20"/>
  <c r="H16" i="20"/>
  <c r="I16" i="20"/>
  <c r="H17" i="20"/>
  <c r="I17" i="20"/>
  <c r="H18" i="20"/>
  <c r="I18" i="20"/>
  <c r="H19" i="20"/>
  <c r="I19" i="20"/>
  <c r="H20" i="20"/>
  <c r="I20" i="20"/>
  <c r="H21" i="20"/>
  <c r="I21" i="20"/>
  <c r="H22" i="20"/>
  <c r="I22" i="20"/>
  <c r="H23" i="20"/>
  <c r="I23" i="20"/>
  <c r="H24" i="20"/>
  <c r="I24" i="20"/>
  <c r="H25" i="20"/>
  <c r="I25" i="20"/>
  <c r="I4" i="20"/>
  <c r="H4" i="20"/>
  <c r="X26" i="20" l="1"/>
  <c r="J13" i="20"/>
  <c r="Y20" i="20"/>
  <c r="Y22" i="20"/>
  <c r="AA26" i="20"/>
  <c r="AB11" i="20"/>
  <c r="AB13" i="20"/>
  <c r="AB20" i="20"/>
  <c r="Y11" i="20"/>
  <c r="Y13" i="20"/>
  <c r="AB8" i="20"/>
  <c r="AB15" i="20"/>
  <c r="AB17" i="20"/>
  <c r="AB4" i="20"/>
  <c r="Y8" i="20"/>
  <c r="Y15" i="20"/>
  <c r="Y17" i="20"/>
  <c r="Y24" i="20"/>
  <c r="S19" i="20"/>
  <c r="S23" i="20"/>
  <c r="V5" i="20"/>
  <c r="V11" i="20"/>
  <c r="V13" i="20"/>
  <c r="V23" i="20"/>
  <c r="Y5" i="20"/>
  <c r="Y12" i="20"/>
  <c r="Y19" i="20"/>
  <c r="Y21" i="20"/>
  <c r="V10" i="20"/>
  <c r="W26" i="20"/>
  <c r="Y7" i="20"/>
  <c r="Y9" i="20"/>
  <c r="Y16" i="20"/>
  <c r="Y23" i="20"/>
  <c r="Y4" i="20"/>
  <c r="S16" i="20"/>
  <c r="S18" i="20"/>
  <c r="V4" i="20"/>
  <c r="V6" i="20"/>
  <c r="V12" i="20"/>
  <c r="V14" i="20"/>
  <c r="V8" i="20"/>
  <c r="V15" i="20"/>
  <c r="V17" i="20"/>
  <c r="V24" i="20"/>
  <c r="V19" i="20"/>
  <c r="V21" i="20"/>
  <c r="S4" i="20"/>
  <c r="S6" i="20"/>
  <c r="S12" i="20"/>
  <c r="T26" i="20"/>
  <c r="V7" i="20"/>
  <c r="V9" i="20"/>
  <c r="V16" i="20"/>
  <c r="U26" i="20"/>
  <c r="J19" i="20"/>
  <c r="J9" i="20"/>
  <c r="P19" i="20"/>
  <c r="P21" i="20"/>
  <c r="S5" i="20"/>
  <c r="S11" i="20"/>
  <c r="S13" i="20"/>
  <c r="S20" i="20"/>
  <c r="S22" i="20"/>
  <c r="S10" i="20"/>
  <c r="S21" i="20"/>
  <c r="M14" i="20"/>
  <c r="P4" i="20"/>
  <c r="P18" i="20"/>
  <c r="J15" i="20"/>
  <c r="M23" i="20"/>
  <c r="M7" i="20"/>
  <c r="S8" i="20"/>
  <c r="S15" i="20"/>
  <c r="S17" i="20"/>
  <c r="S24" i="20"/>
  <c r="M6" i="20"/>
  <c r="P6" i="20"/>
  <c r="P14" i="20"/>
  <c r="Q26" i="20"/>
  <c r="S7" i="20"/>
  <c r="S9" i="20"/>
  <c r="R26" i="20"/>
  <c r="P22" i="20"/>
  <c r="J7" i="20"/>
  <c r="M21" i="20"/>
  <c r="M17" i="20"/>
  <c r="M13" i="20"/>
  <c r="M9" i="20"/>
  <c r="P5" i="20"/>
  <c r="P7" i="20"/>
  <c r="P9" i="20"/>
  <c r="P11" i="20"/>
  <c r="P13" i="20"/>
  <c r="P8" i="20"/>
  <c r="P10" i="20"/>
  <c r="J23" i="20"/>
  <c r="J21" i="20"/>
  <c r="J17" i="20"/>
  <c r="J11" i="20"/>
  <c r="P12" i="20"/>
  <c r="P15" i="20"/>
  <c r="P17" i="20"/>
  <c r="P24" i="20"/>
  <c r="P16" i="20"/>
  <c r="N26" i="20"/>
  <c r="P20" i="20"/>
  <c r="P23" i="20"/>
  <c r="O26" i="20"/>
  <c r="H26" i="20"/>
  <c r="J24" i="20"/>
  <c r="J22" i="20"/>
  <c r="J20" i="20"/>
  <c r="J18" i="20"/>
  <c r="J16" i="20"/>
  <c r="J14" i="20"/>
  <c r="J12" i="20"/>
  <c r="J10" i="20"/>
  <c r="J8" i="20"/>
  <c r="J6" i="20"/>
  <c r="K26" i="20"/>
  <c r="M24" i="20"/>
  <c r="M22" i="20"/>
  <c r="M20" i="20"/>
  <c r="M18" i="20"/>
  <c r="M16" i="20"/>
  <c r="M12" i="20"/>
  <c r="M10" i="20"/>
  <c r="M8" i="20"/>
  <c r="L26" i="20"/>
  <c r="I26" i="20"/>
  <c r="M4" i="20"/>
  <c r="J4" i="20"/>
  <c r="AB26" i="20" l="1"/>
  <c r="Y26" i="20"/>
  <c r="V26" i="20"/>
  <c r="S26" i="20"/>
  <c r="P26" i="20"/>
  <c r="J26" i="20"/>
  <c r="M26" i="20"/>
  <c r="AC5" i="18" l="1"/>
  <c r="AD5" i="18"/>
  <c r="AC6" i="18"/>
  <c r="AD6" i="18"/>
  <c r="AE6" i="18" s="1"/>
  <c r="AC7" i="18"/>
  <c r="AD7" i="18"/>
  <c r="AC8" i="18"/>
  <c r="AD8" i="18"/>
  <c r="AE8" i="18" s="1"/>
  <c r="AC9" i="18"/>
  <c r="AD9" i="18"/>
  <c r="AC10" i="18"/>
  <c r="AD10" i="18"/>
  <c r="AC11" i="18"/>
  <c r="AD11" i="18"/>
  <c r="AC12" i="18"/>
  <c r="AD12" i="18"/>
  <c r="AE12" i="18" s="1"/>
  <c r="AC13" i="18"/>
  <c r="AD13" i="18"/>
  <c r="AC14" i="18"/>
  <c r="AD14" i="18"/>
  <c r="AC15" i="18"/>
  <c r="AD15" i="18"/>
  <c r="AC16" i="18"/>
  <c r="AD16" i="18"/>
  <c r="AC17" i="18"/>
  <c r="AD17" i="18"/>
  <c r="AC18" i="18"/>
  <c r="AD18" i="18"/>
  <c r="AC19" i="18"/>
  <c r="AE19" i="18" s="1"/>
  <c r="AD19" i="18"/>
  <c r="AC20" i="18"/>
  <c r="AD20" i="18"/>
  <c r="AC21" i="18"/>
  <c r="AD21" i="18"/>
  <c r="AC22" i="18"/>
  <c r="AD22" i="18"/>
  <c r="AE22" i="18" s="1"/>
  <c r="AC23" i="18"/>
  <c r="AE23" i="18" s="1"/>
  <c r="AD23" i="18"/>
  <c r="AC24" i="18"/>
  <c r="AD24" i="18"/>
  <c r="AE24" i="18" s="1"/>
  <c r="AD4" i="18"/>
  <c r="AC4" i="18"/>
  <c r="AC26" i="18" s="1"/>
  <c r="Z5" i="18"/>
  <c r="AA5" i="18"/>
  <c r="Z6" i="18"/>
  <c r="AA6" i="18"/>
  <c r="Z7" i="18"/>
  <c r="AA7" i="18"/>
  <c r="Z8" i="18"/>
  <c r="AA8" i="18"/>
  <c r="AB8" i="18" s="1"/>
  <c r="Z9" i="18"/>
  <c r="AA9" i="18"/>
  <c r="Z10" i="18"/>
  <c r="AA10" i="18"/>
  <c r="AB10" i="18" s="1"/>
  <c r="Z11" i="18"/>
  <c r="AA11" i="18"/>
  <c r="Z12" i="18"/>
  <c r="AA12" i="18"/>
  <c r="AB12" i="18" s="1"/>
  <c r="Z13" i="18"/>
  <c r="AA13" i="18"/>
  <c r="Z14" i="18"/>
  <c r="AA14" i="18"/>
  <c r="Z15" i="18"/>
  <c r="AA15" i="18"/>
  <c r="Z16" i="18"/>
  <c r="AA16" i="18"/>
  <c r="AB16" i="18" s="1"/>
  <c r="Z17" i="18"/>
  <c r="AA17" i="18"/>
  <c r="Z18" i="18"/>
  <c r="AA18" i="18"/>
  <c r="AB18" i="18" s="1"/>
  <c r="Z19" i="18"/>
  <c r="AA19" i="18"/>
  <c r="Z20" i="18"/>
  <c r="AA20" i="18"/>
  <c r="Z21" i="18"/>
  <c r="AA21" i="18"/>
  <c r="Z22" i="18"/>
  <c r="AA22" i="18"/>
  <c r="AB22" i="18" s="1"/>
  <c r="Z23" i="18"/>
  <c r="AA23" i="18"/>
  <c r="Z24" i="18"/>
  <c r="AA24" i="18"/>
  <c r="AB24" i="18" s="1"/>
  <c r="AA4" i="18"/>
  <c r="Z4" i="18"/>
  <c r="Z26" i="18" s="1"/>
  <c r="W5" i="18"/>
  <c r="X5" i="18"/>
  <c r="W6" i="18"/>
  <c r="X6" i="18"/>
  <c r="Y6" i="18" s="1"/>
  <c r="W7" i="18"/>
  <c r="X7" i="18"/>
  <c r="W8" i="18"/>
  <c r="X8" i="18"/>
  <c r="W9" i="18"/>
  <c r="X9" i="18"/>
  <c r="W10" i="18"/>
  <c r="X10" i="18"/>
  <c r="Y10" i="18" s="1"/>
  <c r="W11" i="18"/>
  <c r="X11" i="18"/>
  <c r="W12" i="18"/>
  <c r="X12" i="18"/>
  <c r="W13" i="18"/>
  <c r="X13" i="18"/>
  <c r="W14" i="18"/>
  <c r="X14" i="18"/>
  <c r="Y14" i="18" s="1"/>
  <c r="W15" i="18"/>
  <c r="X15" i="18"/>
  <c r="W16" i="18"/>
  <c r="X16" i="18"/>
  <c r="W17" i="18"/>
  <c r="X17" i="18"/>
  <c r="W18" i="18"/>
  <c r="X18" i="18"/>
  <c r="Y18" i="18" s="1"/>
  <c r="W19" i="18"/>
  <c r="X19" i="18"/>
  <c r="W20" i="18"/>
  <c r="X20" i="18"/>
  <c r="W21" i="18"/>
  <c r="X21" i="18"/>
  <c r="W22" i="18"/>
  <c r="X22" i="18"/>
  <c r="Y22" i="18" s="1"/>
  <c r="W23" i="18"/>
  <c r="X23" i="18"/>
  <c r="W24" i="18"/>
  <c r="X24" i="18"/>
  <c r="Y24" i="18" s="1"/>
  <c r="X4" i="18"/>
  <c r="W4" i="18"/>
  <c r="T5" i="18"/>
  <c r="T6" i="18"/>
  <c r="T7" i="18"/>
  <c r="T8" i="18"/>
  <c r="T9" i="18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V23" i="18" s="1"/>
  <c r="T24" i="18"/>
  <c r="T4" i="18"/>
  <c r="U5" i="18"/>
  <c r="U6" i="18"/>
  <c r="U7" i="18"/>
  <c r="U8" i="18"/>
  <c r="U9" i="18"/>
  <c r="U10" i="18"/>
  <c r="U11" i="18"/>
  <c r="V11" i="18" s="1"/>
  <c r="U12" i="18"/>
  <c r="U13" i="18"/>
  <c r="U14" i="18"/>
  <c r="U15" i="18"/>
  <c r="U16" i="18"/>
  <c r="U17" i="18"/>
  <c r="U18" i="18"/>
  <c r="U19" i="18"/>
  <c r="V19" i="18" s="1"/>
  <c r="U20" i="18"/>
  <c r="U21" i="18"/>
  <c r="U22" i="18"/>
  <c r="U23" i="18"/>
  <c r="U24" i="18"/>
  <c r="U4" i="18"/>
  <c r="V18" i="18"/>
  <c r="Q5" i="18"/>
  <c r="R5" i="18"/>
  <c r="Q6" i="18"/>
  <c r="R6" i="18"/>
  <c r="Q7" i="18"/>
  <c r="R7" i="18"/>
  <c r="Q8" i="18"/>
  <c r="R8" i="18"/>
  <c r="Q9" i="18"/>
  <c r="R9" i="18"/>
  <c r="Q10" i="18"/>
  <c r="R10" i="18"/>
  <c r="Q11" i="18"/>
  <c r="R11" i="18"/>
  <c r="Q12" i="18"/>
  <c r="R12" i="18"/>
  <c r="Q13" i="18"/>
  <c r="R13" i="18"/>
  <c r="Q14" i="18"/>
  <c r="R14" i="18"/>
  <c r="Q15" i="18"/>
  <c r="R15" i="18"/>
  <c r="Q16" i="18"/>
  <c r="R16" i="18"/>
  <c r="Q17" i="18"/>
  <c r="R17" i="18"/>
  <c r="Q18" i="18"/>
  <c r="R18" i="18"/>
  <c r="Q19" i="18"/>
  <c r="R19" i="18"/>
  <c r="Q20" i="18"/>
  <c r="R20" i="18"/>
  <c r="Q21" i="18"/>
  <c r="R21" i="18"/>
  <c r="Q22" i="18"/>
  <c r="R22" i="18"/>
  <c r="Q23" i="18"/>
  <c r="R23" i="18"/>
  <c r="Q24" i="18"/>
  <c r="R24" i="18"/>
  <c r="R4" i="18"/>
  <c r="Q4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4" i="18"/>
  <c r="AB23" i="18"/>
  <c r="AE21" i="18"/>
  <c r="AB21" i="18"/>
  <c r="V21" i="18"/>
  <c r="AE20" i="18"/>
  <c r="AB20" i="18"/>
  <c r="AB19" i="18"/>
  <c r="AE18" i="18"/>
  <c r="AE17" i="18"/>
  <c r="AB17" i="18"/>
  <c r="V17" i="18"/>
  <c r="AE16" i="18"/>
  <c r="AE15" i="18"/>
  <c r="AB15" i="18"/>
  <c r="V15" i="18"/>
  <c r="AE14" i="18"/>
  <c r="AB14" i="18"/>
  <c r="AE13" i="18"/>
  <c r="AB13" i="18"/>
  <c r="V13" i="18"/>
  <c r="AE11" i="18"/>
  <c r="AB11" i="18"/>
  <c r="AE10" i="18"/>
  <c r="V10" i="18"/>
  <c r="AE9" i="18"/>
  <c r="AB9" i="18"/>
  <c r="V9" i="18"/>
  <c r="AE7" i="18"/>
  <c r="AB7" i="18"/>
  <c r="V7" i="18"/>
  <c r="AB6" i="18"/>
  <c r="AE5" i="18"/>
  <c r="AB5" i="18"/>
  <c r="Y5" i="18"/>
  <c r="V5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4" i="18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4" i="18"/>
  <c r="AD26" i="18" l="1"/>
  <c r="AA26" i="18"/>
  <c r="V16" i="18"/>
  <c r="V8" i="18"/>
  <c r="V24" i="18"/>
  <c r="V20" i="18"/>
  <c r="V12" i="18"/>
  <c r="V4" i="18"/>
  <c r="V14" i="18"/>
  <c r="V6" i="18"/>
  <c r="V22" i="18"/>
  <c r="W26" i="18"/>
  <c r="Y7" i="18"/>
  <c r="Y11" i="18"/>
  <c r="Y15" i="18"/>
  <c r="Y19" i="18"/>
  <c r="Y23" i="18"/>
  <c r="T26" i="18"/>
  <c r="Y4" i="18"/>
  <c r="Y8" i="18"/>
  <c r="Y12" i="18"/>
  <c r="Y16" i="18"/>
  <c r="Y20" i="18"/>
  <c r="U26" i="18"/>
  <c r="Y9" i="18"/>
  <c r="Y13" i="18"/>
  <c r="Y17" i="18"/>
  <c r="Y21" i="18"/>
  <c r="X26" i="18"/>
  <c r="AE4" i="18"/>
  <c r="AE26" i="18" s="1"/>
  <c r="AB4" i="18"/>
  <c r="AB26" i="18" s="1"/>
  <c r="P24" i="18"/>
  <c r="M24" i="18"/>
  <c r="J24" i="18"/>
  <c r="S23" i="18"/>
  <c r="M23" i="18"/>
  <c r="J23" i="18"/>
  <c r="S22" i="18"/>
  <c r="P22" i="18"/>
  <c r="M22" i="18"/>
  <c r="J22" i="18"/>
  <c r="S21" i="18"/>
  <c r="P21" i="18"/>
  <c r="M21" i="18"/>
  <c r="J21" i="18"/>
  <c r="P20" i="18"/>
  <c r="M20" i="18"/>
  <c r="J20" i="18"/>
  <c r="S19" i="18"/>
  <c r="P19" i="18"/>
  <c r="M19" i="18"/>
  <c r="J19" i="18"/>
  <c r="S18" i="18"/>
  <c r="M18" i="18"/>
  <c r="J18" i="18"/>
  <c r="P17" i="18"/>
  <c r="M17" i="18"/>
  <c r="J17" i="18"/>
  <c r="S16" i="18"/>
  <c r="P16" i="18"/>
  <c r="M16" i="18"/>
  <c r="J16" i="18"/>
  <c r="S15" i="18"/>
  <c r="P15" i="18"/>
  <c r="M15" i="18"/>
  <c r="J15" i="18"/>
  <c r="S14" i="18"/>
  <c r="P14" i="18"/>
  <c r="M14" i="18"/>
  <c r="J14" i="18"/>
  <c r="S13" i="18"/>
  <c r="P13" i="18"/>
  <c r="M13" i="18"/>
  <c r="J13" i="18"/>
  <c r="S12" i="18"/>
  <c r="P12" i="18"/>
  <c r="M12" i="18"/>
  <c r="J12" i="18"/>
  <c r="S11" i="18"/>
  <c r="P11" i="18"/>
  <c r="M11" i="18"/>
  <c r="J11" i="18"/>
  <c r="S10" i="18"/>
  <c r="M10" i="18"/>
  <c r="J10" i="18"/>
  <c r="P9" i="18"/>
  <c r="M9" i="18"/>
  <c r="J9" i="18"/>
  <c r="P8" i="18"/>
  <c r="M8" i="18"/>
  <c r="J8" i="18"/>
  <c r="S7" i="18"/>
  <c r="M7" i="18"/>
  <c r="J7" i="18"/>
  <c r="S6" i="18"/>
  <c r="P6" i="18"/>
  <c r="M6" i="18"/>
  <c r="J6" i="18"/>
  <c r="S5" i="18"/>
  <c r="P5" i="18"/>
  <c r="M5" i="18"/>
  <c r="J5" i="18"/>
  <c r="S4" i="18"/>
  <c r="M4" i="18"/>
  <c r="L26" i="18"/>
  <c r="K26" i="18"/>
  <c r="J4" i="18"/>
  <c r="H26" i="18"/>
  <c r="X5" i="15"/>
  <c r="X6" i="15"/>
  <c r="X7" i="15"/>
  <c r="X8" i="15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Y21" i="15" s="1"/>
  <c r="X22" i="15"/>
  <c r="X23" i="15"/>
  <c r="X24" i="15"/>
  <c r="X25" i="15"/>
  <c r="X4" i="15"/>
  <c r="W5" i="15"/>
  <c r="W6" i="15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4" i="15"/>
  <c r="U5" i="15"/>
  <c r="U6" i="15"/>
  <c r="U7" i="15"/>
  <c r="U8" i="15"/>
  <c r="V8" i="15" s="1"/>
  <c r="U9" i="15"/>
  <c r="U10" i="15"/>
  <c r="U11" i="15"/>
  <c r="U12" i="15"/>
  <c r="U13" i="15"/>
  <c r="U14" i="15"/>
  <c r="U15" i="15"/>
  <c r="U16" i="15"/>
  <c r="V16" i="15" s="1"/>
  <c r="U17" i="15"/>
  <c r="U18" i="15"/>
  <c r="U19" i="15"/>
  <c r="V19" i="15" s="1"/>
  <c r="U20" i="15"/>
  <c r="U21" i="15"/>
  <c r="U22" i="15"/>
  <c r="U23" i="15"/>
  <c r="V23" i="15" s="1"/>
  <c r="U24" i="15"/>
  <c r="U25" i="15"/>
  <c r="U4" i="15"/>
  <c r="T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4" i="15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4" i="15"/>
  <c r="Q5" i="15"/>
  <c r="Q6" i="15"/>
  <c r="Q7" i="15"/>
  <c r="Q8" i="15"/>
  <c r="Q9" i="15"/>
  <c r="Q10" i="15"/>
  <c r="Q11" i="15"/>
  <c r="Q12" i="15"/>
  <c r="Q26" i="15" s="1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4" i="15"/>
  <c r="O25" i="15"/>
  <c r="O4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N5" i="15"/>
  <c r="N6" i="15"/>
  <c r="N7" i="15"/>
  <c r="N8" i="15"/>
  <c r="P8" i="15" s="1"/>
  <c r="N9" i="15"/>
  <c r="P9" i="15" s="1"/>
  <c r="N10" i="15"/>
  <c r="N11" i="15"/>
  <c r="N12" i="15"/>
  <c r="N13" i="15"/>
  <c r="N14" i="15"/>
  <c r="N15" i="15"/>
  <c r="N16" i="15"/>
  <c r="N17" i="15"/>
  <c r="N18" i="15"/>
  <c r="N19" i="15"/>
  <c r="N20" i="15"/>
  <c r="P20" i="15" s="1"/>
  <c r="N21" i="15"/>
  <c r="N22" i="15"/>
  <c r="N23" i="15"/>
  <c r="N24" i="15"/>
  <c r="N25" i="15"/>
  <c r="N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4" i="15"/>
  <c r="K5" i="15"/>
  <c r="M5" i="15" s="1"/>
  <c r="K6" i="15"/>
  <c r="M6" i="15" s="1"/>
  <c r="K7" i="15"/>
  <c r="K8" i="15"/>
  <c r="K9" i="15"/>
  <c r="M9" i="15" s="1"/>
  <c r="K10" i="15"/>
  <c r="M10" i="15" s="1"/>
  <c r="K11" i="15"/>
  <c r="K12" i="15"/>
  <c r="K13" i="15"/>
  <c r="M13" i="15" s="1"/>
  <c r="K14" i="15"/>
  <c r="M14" i="15" s="1"/>
  <c r="K15" i="15"/>
  <c r="K16" i="15"/>
  <c r="K17" i="15"/>
  <c r="K18" i="15"/>
  <c r="M18" i="15" s="1"/>
  <c r="K19" i="15"/>
  <c r="K20" i="15"/>
  <c r="K21" i="15"/>
  <c r="K22" i="15"/>
  <c r="K23" i="15"/>
  <c r="K24" i="15"/>
  <c r="K25" i="15"/>
  <c r="K4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H5" i="15"/>
  <c r="H6" i="15"/>
  <c r="H7" i="15"/>
  <c r="H8" i="15"/>
  <c r="H9" i="15"/>
  <c r="H10" i="15"/>
  <c r="J10" i="15" s="1"/>
  <c r="H11" i="15"/>
  <c r="H12" i="15"/>
  <c r="J12" i="15" s="1"/>
  <c r="H13" i="15"/>
  <c r="H14" i="15"/>
  <c r="J14" i="15" s="1"/>
  <c r="H15" i="15"/>
  <c r="H16" i="15"/>
  <c r="J16" i="15" s="1"/>
  <c r="H17" i="15"/>
  <c r="H18" i="15"/>
  <c r="J18" i="15" s="1"/>
  <c r="H19" i="15"/>
  <c r="H20" i="15"/>
  <c r="J20" i="15" s="1"/>
  <c r="H21" i="15"/>
  <c r="H22" i="15"/>
  <c r="J22" i="15" s="1"/>
  <c r="H23" i="15"/>
  <c r="H24" i="15"/>
  <c r="H25" i="15"/>
  <c r="H4" i="15"/>
  <c r="Y23" i="15"/>
  <c r="Y22" i="15"/>
  <c r="Y19" i="15"/>
  <c r="Y18" i="15"/>
  <c r="Y17" i="15"/>
  <c r="Y15" i="15"/>
  <c r="Y14" i="15"/>
  <c r="Y13" i="15"/>
  <c r="Y11" i="15"/>
  <c r="Y10" i="15"/>
  <c r="Y9" i="15"/>
  <c r="Y8" i="15"/>
  <c r="Y7" i="15"/>
  <c r="Y6" i="15"/>
  <c r="Y5" i="15"/>
  <c r="V22" i="15"/>
  <c r="V21" i="15"/>
  <c r="V18" i="15"/>
  <c r="V15" i="15"/>
  <c r="V14" i="15"/>
  <c r="V13" i="15"/>
  <c r="V11" i="15"/>
  <c r="V10" i="15"/>
  <c r="V9" i="15"/>
  <c r="V7" i="15"/>
  <c r="V6" i="15"/>
  <c r="V5" i="15"/>
  <c r="S23" i="15"/>
  <c r="S22" i="15"/>
  <c r="S21" i="15"/>
  <c r="S19" i="15"/>
  <c r="S18" i="15"/>
  <c r="S17" i="15"/>
  <c r="S15" i="15"/>
  <c r="S14" i="15"/>
  <c r="S13" i="15"/>
  <c r="S11" i="15"/>
  <c r="P11" i="15"/>
  <c r="S10" i="15"/>
  <c r="S9" i="15"/>
  <c r="S8" i="15"/>
  <c r="S7" i="15"/>
  <c r="S6" i="15"/>
  <c r="S5" i="15"/>
  <c r="Y25" i="14"/>
  <c r="X5" i="14"/>
  <c r="X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4" i="14"/>
  <c r="AA5" i="14"/>
  <c r="AA6" i="14"/>
  <c r="AA7" i="14"/>
  <c r="AA8" i="14"/>
  <c r="AA9" i="14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4" i="14"/>
  <c r="U5" i="14"/>
  <c r="U6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4" i="14"/>
  <c r="P23" i="14"/>
  <c r="P19" i="14"/>
  <c r="P15" i="14"/>
  <c r="P11" i="14"/>
  <c r="P7" i="14"/>
  <c r="S25" i="14"/>
  <c r="S21" i="14"/>
  <c r="S17" i="14"/>
  <c r="S13" i="14"/>
  <c r="S9" i="14"/>
  <c r="S5" i="14"/>
  <c r="S4" i="14"/>
  <c r="R5" i="14"/>
  <c r="R6" i="14"/>
  <c r="S6" i="14" s="1"/>
  <c r="R7" i="14"/>
  <c r="S7" i="14" s="1"/>
  <c r="R8" i="14"/>
  <c r="S8" i="14" s="1"/>
  <c r="R9" i="14"/>
  <c r="R10" i="14"/>
  <c r="S10" i="14" s="1"/>
  <c r="R11" i="14"/>
  <c r="S11" i="14" s="1"/>
  <c r="R12" i="14"/>
  <c r="S12" i="14" s="1"/>
  <c r="R13" i="14"/>
  <c r="R14" i="14"/>
  <c r="S14" i="14" s="1"/>
  <c r="R15" i="14"/>
  <c r="S15" i="14" s="1"/>
  <c r="R16" i="14"/>
  <c r="S16" i="14" s="1"/>
  <c r="R17" i="14"/>
  <c r="R18" i="14"/>
  <c r="S18" i="14" s="1"/>
  <c r="R19" i="14"/>
  <c r="S19" i="14" s="1"/>
  <c r="R20" i="14"/>
  <c r="S20" i="14" s="1"/>
  <c r="R21" i="14"/>
  <c r="R22" i="14"/>
  <c r="S22" i="14" s="1"/>
  <c r="R23" i="14"/>
  <c r="S23" i="14" s="1"/>
  <c r="R24" i="14"/>
  <c r="S24" i="14" s="1"/>
  <c r="R25" i="14"/>
  <c r="R4" i="14"/>
  <c r="O5" i="14"/>
  <c r="P5" i="14" s="1"/>
  <c r="O6" i="14"/>
  <c r="P6" i="14" s="1"/>
  <c r="O7" i="14"/>
  <c r="O8" i="14"/>
  <c r="P8" i="14" s="1"/>
  <c r="O9" i="14"/>
  <c r="P9" i="14" s="1"/>
  <c r="O10" i="14"/>
  <c r="P10" i="14" s="1"/>
  <c r="O11" i="14"/>
  <c r="O12" i="14"/>
  <c r="P12" i="14" s="1"/>
  <c r="O13" i="14"/>
  <c r="P13" i="14" s="1"/>
  <c r="O14" i="14"/>
  <c r="P14" i="14" s="1"/>
  <c r="O15" i="14"/>
  <c r="O16" i="14"/>
  <c r="P16" i="14" s="1"/>
  <c r="O17" i="14"/>
  <c r="P17" i="14" s="1"/>
  <c r="O18" i="14"/>
  <c r="P18" i="14" s="1"/>
  <c r="O19" i="14"/>
  <c r="O20" i="14"/>
  <c r="P20" i="14" s="1"/>
  <c r="O21" i="14"/>
  <c r="P21" i="14" s="1"/>
  <c r="O22" i="14"/>
  <c r="P22" i="14" s="1"/>
  <c r="O23" i="14"/>
  <c r="O24" i="14"/>
  <c r="P24" i="14" s="1"/>
  <c r="O25" i="14"/>
  <c r="P25" i="14" s="1"/>
  <c r="O4" i="14"/>
  <c r="P4" i="14" s="1"/>
  <c r="P26" i="14" s="1"/>
  <c r="Z5" i="14"/>
  <c r="Z6" i="14"/>
  <c r="Z7" i="14"/>
  <c r="Z8" i="14"/>
  <c r="Z9" i="14"/>
  <c r="Z10" i="14"/>
  <c r="Z11" i="14"/>
  <c r="Z12" i="14"/>
  <c r="Z13" i="14"/>
  <c r="Z14" i="14"/>
  <c r="Z15" i="14"/>
  <c r="Z16" i="14"/>
  <c r="Z17" i="14"/>
  <c r="Z18" i="14"/>
  <c r="Z19" i="14"/>
  <c r="Z20" i="14"/>
  <c r="Z21" i="14"/>
  <c r="Z22" i="14"/>
  <c r="Z23" i="14"/>
  <c r="Z24" i="14"/>
  <c r="Z25" i="14"/>
  <c r="Z4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4" i="14"/>
  <c r="T5" i="14"/>
  <c r="T6" i="14"/>
  <c r="T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4" i="14"/>
  <c r="Q26" i="14" s="1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4" i="14"/>
  <c r="N26" i="14" s="1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4" i="14"/>
  <c r="Y26" i="18" l="1"/>
  <c r="V26" i="18"/>
  <c r="N26" i="18"/>
  <c r="S9" i="18"/>
  <c r="P10" i="18"/>
  <c r="S17" i="18"/>
  <c r="S26" i="18" s="1"/>
  <c r="P18" i="18"/>
  <c r="P23" i="18"/>
  <c r="S24" i="18"/>
  <c r="P4" i="18"/>
  <c r="P7" i="18"/>
  <c r="S8" i="18"/>
  <c r="Q26" i="18"/>
  <c r="S20" i="18"/>
  <c r="M26" i="18"/>
  <c r="J26" i="18"/>
  <c r="R26" i="18"/>
  <c r="I26" i="18"/>
  <c r="O26" i="18"/>
  <c r="X26" i="15"/>
  <c r="Y20" i="15"/>
  <c r="Y12" i="15"/>
  <c r="Y16" i="15"/>
  <c r="Y24" i="15"/>
  <c r="Y4" i="15"/>
  <c r="U26" i="15"/>
  <c r="V4" i="15"/>
  <c r="V17" i="15"/>
  <c r="V20" i="15"/>
  <c r="V24" i="15"/>
  <c r="V12" i="15"/>
  <c r="R26" i="15"/>
  <c r="S12" i="15"/>
  <c r="S16" i="15"/>
  <c r="S20" i="15"/>
  <c r="S24" i="15"/>
  <c r="M19" i="15"/>
  <c r="M11" i="15"/>
  <c r="M7" i="15"/>
  <c r="P13" i="15"/>
  <c r="P21" i="15"/>
  <c r="P5" i="15"/>
  <c r="P10" i="15"/>
  <c r="J6" i="15"/>
  <c r="M23" i="15"/>
  <c r="M15" i="15"/>
  <c r="P6" i="15"/>
  <c r="O26" i="15"/>
  <c r="P14" i="15"/>
  <c r="P17" i="15"/>
  <c r="P18" i="15"/>
  <c r="P22" i="15"/>
  <c r="J17" i="15"/>
  <c r="J13" i="15"/>
  <c r="J9" i="15"/>
  <c r="J5" i="15"/>
  <c r="K26" i="15"/>
  <c r="M22" i="15"/>
  <c r="N26" i="15"/>
  <c r="J8" i="15"/>
  <c r="P23" i="15"/>
  <c r="P19" i="15"/>
  <c r="P15" i="15"/>
  <c r="P7" i="15"/>
  <c r="P16" i="15"/>
  <c r="P12" i="15"/>
  <c r="P4" i="15"/>
  <c r="P24" i="15"/>
  <c r="M21" i="15"/>
  <c r="M17" i="15"/>
  <c r="M20" i="15"/>
  <c r="M16" i="15"/>
  <c r="M4" i="15"/>
  <c r="M8" i="15"/>
  <c r="M12" i="15"/>
  <c r="M24" i="15"/>
  <c r="J15" i="15"/>
  <c r="J7" i="15"/>
  <c r="J23" i="15"/>
  <c r="J19" i="15"/>
  <c r="J11" i="15"/>
  <c r="I26" i="15"/>
  <c r="J24" i="15"/>
  <c r="J21" i="15"/>
  <c r="H26" i="15"/>
  <c r="J4" i="15"/>
  <c r="W26" i="15"/>
  <c r="T26" i="15"/>
  <c r="L26" i="15"/>
  <c r="S4" i="15"/>
  <c r="M25" i="14"/>
  <c r="S26" i="14"/>
  <c r="R26" i="14"/>
  <c r="O26" i="14"/>
  <c r="P26" i="18" l="1"/>
  <c r="Y26" i="15"/>
  <c r="V26" i="15"/>
  <c r="S26" i="15"/>
  <c r="M26" i="15"/>
  <c r="P26" i="15"/>
  <c r="J26" i="15"/>
  <c r="AB24" i="14" l="1"/>
  <c r="Y24" i="14"/>
  <c r="V24" i="14"/>
  <c r="AB23" i="14"/>
  <c r="Y23" i="14"/>
  <c r="V23" i="14"/>
  <c r="AB22" i="14"/>
  <c r="Y22" i="14"/>
  <c r="V22" i="14"/>
  <c r="AB21" i="14"/>
  <c r="Y21" i="14"/>
  <c r="V21" i="14"/>
  <c r="AB20" i="14"/>
  <c r="Y20" i="14"/>
  <c r="V20" i="14"/>
  <c r="AB19" i="14"/>
  <c r="Y19" i="14"/>
  <c r="V19" i="14"/>
  <c r="AB18" i="14"/>
  <c r="Y18" i="14"/>
  <c r="V18" i="14"/>
  <c r="AB17" i="14"/>
  <c r="Y17" i="14"/>
  <c r="V17" i="14"/>
  <c r="AB16" i="14"/>
  <c r="Y16" i="14"/>
  <c r="V16" i="14"/>
  <c r="AB15" i="14"/>
  <c r="Y15" i="14"/>
  <c r="V15" i="14"/>
  <c r="AB14" i="14"/>
  <c r="Y14" i="14"/>
  <c r="V14" i="14"/>
  <c r="AB13" i="14"/>
  <c r="Y13" i="14"/>
  <c r="V13" i="14"/>
  <c r="AB12" i="14"/>
  <c r="Y12" i="14"/>
  <c r="V12" i="14"/>
  <c r="AB11" i="14"/>
  <c r="Y11" i="14"/>
  <c r="V11" i="14"/>
  <c r="AB10" i="14"/>
  <c r="Y10" i="14"/>
  <c r="V10" i="14"/>
  <c r="AB9" i="14"/>
  <c r="Y9" i="14"/>
  <c r="V9" i="14"/>
  <c r="AB8" i="14"/>
  <c r="Y8" i="14"/>
  <c r="V8" i="14"/>
  <c r="AB7" i="14"/>
  <c r="Y7" i="14"/>
  <c r="V7" i="14"/>
  <c r="AB6" i="14"/>
  <c r="Y6" i="14"/>
  <c r="V6" i="14"/>
  <c r="AB5" i="14"/>
  <c r="Y5" i="14"/>
  <c r="V5" i="14"/>
  <c r="AB4" i="14"/>
  <c r="AA26" i="14"/>
  <c r="Z26" i="14"/>
  <c r="X26" i="14"/>
  <c r="W26" i="14"/>
  <c r="U26" i="14"/>
  <c r="T26" i="14"/>
  <c r="L26" i="14"/>
  <c r="H26" i="14"/>
  <c r="J25" i="14"/>
  <c r="M24" i="14"/>
  <c r="J24" i="14"/>
  <c r="M23" i="14"/>
  <c r="J23" i="14"/>
  <c r="M22" i="14"/>
  <c r="J22" i="14"/>
  <c r="M21" i="14"/>
  <c r="J21" i="14"/>
  <c r="M20" i="14"/>
  <c r="J20" i="14"/>
  <c r="M19" i="14"/>
  <c r="J19" i="14"/>
  <c r="M18" i="14"/>
  <c r="J18" i="14"/>
  <c r="M17" i="14"/>
  <c r="J17" i="14"/>
  <c r="M16" i="14"/>
  <c r="J16" i="14"/>
  <c r="M15" i="14"/>
  <c r="J15" i="14"/>
  <c r="M14" i="14"/>
  <c r="J14" i="14"/>
  <c r="M13" i="14"/>
  <c r="J13" i="14"/>
  <c r="M12" i="14"/>
  <c r="J12" i="14"/>
  <c r="M11" i="14"/>
  <c r="J11" i="14"/>
  <c r="M10" i="14"/>
  <c r="J10" i="14"/>
  <c r="M9" i="14"/>
  <c r="J9" i="14"/>
  <c r="M8" i="14"/>
  <c r="J8" i="14"/>
  <c r="M7" i="14"/>
  <c r="J7" i="14"/>
  <c r="M6" i="14"/>
  <c r="J6" i="14"/>
  <c r="M5" i="14"/>
  <c r="J5" i="14"/>
  <c r="M4" i="14"/>
  <c r="K26" i="14"/>
  <c r="I26" i="14"/>
  <c r="M26" i="14" l="1"/>
  <c r="AB26" i="14"/>
  <c r="Y4" i="14"/>
  <c r="Y26" i="14" s="1"/>
  <c r="V4" i="14"/>
  <c r="V26" i="14" s="1"/>
  <c r="J4" i="14"/>
  <c r="J26" i="14" s="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4" i="11"/>
  <c r="K5" i="11"/>
  <c r="M5" i="11" s="1"/>
  <c r="K6" i="11"/>
  <c r="K7" i="11"/>
  <c r="K8" i="11"/>
  <c r="K9" i="11"/>
  <c r="M9" i="11" s="1"/>
  <c r="K10" i="11"/>
  <c r="K11" i="11"/>
  <c r="K12" i="11"/>
  <c r="K13" i="11"/>
  <c r="M13" i="11" s="1"/>
  <c r="K14" i="11"/>
  <c r="K15" i="11"/>
  <c r="K16" i="11"/>
  <c r="K17" i="11"/>
  <c r="M17" i="11" s="1"/>
  <c r="K18" i="11"/>
  <c r="K19" i="11"/>
  <c r="K20" i="11"/>
  <c r="K21" i="11"/>
  <c r="M21" i="11" s="1"/>
  <c r="K22" i="11"/>
  <c r="M22" i="11" s="1"/>
  <c r="K23" i="11"/>
  <c r="K24" i="11"/>
  <c r="K25" i="11"/>
  <c r="K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P22" i="11" s="1"/>
  <c r="N23" i="11"/>
  <c r="N24" i="11"/>
  <c r="N25" i="11"/>
  <c r="N4" i="11"/>
  <c r="S22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4" i="11"/>
  <c r="M18" i="11"/>
  <c r="J25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4" i="11"/>
  <c r="M6" i="11"/>
  <c r="M10" i="11"/>
  <c r="M14" i="11"/>
  <c r="I5" i="11"/>
  <c r="I6" i="11"/>
  <c r="I7" i="11"/>
  <c r="I8" i="11"/>
  <c r="J8" i="11" s="1"/>
  <c r="I9" i="11"/>
  <c r="I10" i="11"/>
  <c r="I11" i="11"/>
  <c r="I12" i="11"/>
  <c r="I13" i="11"/>
  <c r="I14" i="11"/>
  <c r="I15" i="11"/>
  <c r="I16" i="11"/>
  <c r="J16" i="11" s="1"/>
  <c r="I17" i="11"/>
  <c r="I18" i="11"/>
  <c r="I19" i="11"/>
  <c r="I20" i="11"/>
  <c r="I21" i="11"/>
  <c r="I22" i="11"/>
  <c r="I23" i="11"/>
  <c r="I24" i="11"/>
  <c r="I25" i="11"/>
  <c r="I4" i="11"/>
  <c r="H5" i="11"/>
  <c r="J5" i="11" s="1"/>
  <c r="H6" i="11"/>
  <c r="J6" i="11" s="1"/>
  <c r="H7" i="11"/>
  <c r="H8" i="11"/>
  <c r="H9" i="11"/>
  <c r="J9" i="11" s="1"/>
  <c r="H10" i="11"/>
  <c r="J10" i="11" s="1"/>
  <c r="H11" i="11"/>
  <c r="H12" i="11"/>
  <c r="H13" i="11"/>
  <c r="J13" i="11" s="1"/>
  <c r="H14" i="11"/>
  <c r="J14" i="11" s="1"/>
  <c r="H15" i="11"/>
  <c r="H16" i="11"/>
  <c r="H17" i="11"/>
  <c r="J17" i="11" s="1"/>
  <c r="H18" i="11"/>
  <c r="J18" i="11" s="1"/>
  <c r="H19" i="11"/>
  <c r="H20" i="11"/>
  <c r="H21" i="11"/>
  <c r="H22" i="11"/>
  <c r="J22" i="11" s="1"/>
  <c r="H23" i="11"/>
  <c r="H24" i="11"/>
  <c r="H25" i="11"/>
  <c r="H4" i="11"/>
  <c r="S23" i="11"/>
  <c r="S21" i="11"/>
  <c r="S19" i="11"/>
  <c r="S18" i="11"/>
  <c r="S17" i="11"/>
  <c r="S16" i="11"/>
  <c r="S15" i="11"/>
  <c r="S14" i="11"/>
  <c r="S13" i="11"/>
  <c r="S12" i="11"/>
  <c r="S11" i="11"/>
  <c r="S10" i="11"/>
  <c r="S9" i="11"/>
  <c r="S7" i="11"/>
  <c r="S6" i="11"/>
  <c r="S5" i="11"/>
  <c r="P23" i="11"/>
  <c r="P21" i="11"/>
  <c r="P19" i="11"/>
  <c r="P17" i="11"/>
  <c r="P15" i="11"/>
  <c r="P14" i="11"/>
  <c r="P13" i="11"/>
  <c r="P11" i="11"/>
  <c r="P10" i="11"/>
  <c r="P9" i="11"/>
  <c r="P7" i="11"/>
  <c r="P6" i="11"/>
  <c r="P5" i="11"/>
  <c r="P20" i="9"/>
  <c r="P2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P17" i="9" s="1"/>
  <c r="O18" i="9"/>
  <c r="O19" i="9"/>
  <c r="O20" i="9"/>
  <c r="O21" i="9"/>
  <c r="O22" i="9"/>
  <c r="O23" i="9"/>
  <c r="P23" i="9" s="1"/>
  <c r="O24" i="9"/>
  <c r="O25" i="9"/>
  <c r="O4" i="9"/>
  <c r="M22" i="9"/>
  <c r="M23" i="9"/>
  <c r="M2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M17" i="9" s="1"/>
  <c r="L18" i="9"/>
  <c r="L19" i="9"/>
  <c r="L20" i="9"/>
  <c r="L21" i="9"/>
  <c r="M21" i="9" s="1"/>
  <c r="L22" i="9"/>
  <c r="L23" i="9"/>
  <c r="L24" i="9"/>
  <c r="L25" i="9"/>
  <c r="L4" i="9"/>
  <c r="J12" i="9"/>
  <c r="J24" i="9"/>
  <c r="J22" i="9"/>
  <c r="J5" i="9"/>
  <c r="J6" i="9"/>
  <c r="J7" i="9"/>
  <c r="J8" i="9"/>
  <c r="J9" i="9"/>
  <c r="J10" i="9"/>
  <c r="J11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4" i="9"/>
  <c r="J23" i="9"/>
  <c r="P21" i="9"/>
  <c r="P19" i="9"/>
  <c r="M19" i="9"/>
  <c r="J19" i="9"/>
  <c r="P18" i="9"/>
  <c r="M18" i="9"/>
  <c r="J18" i="9"/>
  <c r="P15" i="9"/>
  <c r="M15" i="9"/>
  <c r="P14" i="9"/>
  <c r="M14" i="9"/>
  <c r="J14" i="9"/>
  <c r="P13" i="9"/>
  <c r="M13" i="9"/>
  <c r="J13" i="9"/>
  <c r="P11" i="9"/>
  <c r="M11" i="9"/>
  <c r="P10" i="9"/>
  <c r="M10" i="9"/>
  <c r="P9" i="9"/>
  <c r="M9" i="9"/>
  <c r="P7" i="9"/>
  <c r="M7" i="9"/>
  <c r="P6" i="9"/>
  <c r="M6" i="9"/>
  <c r="P5" i="9"/>
  <c r="M5" i="9"/>
  <c r="P8" i="11" l="1"/>
  <c r="S24" i="11"/>
  <c r="S20" i="11"/>
  <c r="S8" i="11"/>
  <c r="Q26" i="11"/>
  <c r="R26" i="11"/>
  <c r="P24" i="11"/>
  <c r="P20" i="11"/>
  <c r="P16" i="11"/>
  <c r="P12" i="11"/>
  <c r="O26" i="11"/>
  <c r="P4" i="11"/>
  <c r="P18" i="11"/>
  <c r="M8" i="11"/>
  <c r="N26" i="11"/>
  <c r="J23" i="11"/>
  <c r="J19" i="11"/>
  <c r="J15" i="11"/>
  <c r="J11" i="11"/>
  <c r="J7" i="11"/>
  <c r="M19" i="11"/>
  <c r="M7" i="11"/>
  <c r="M23" i="11"/>
  <c r="M15" i="11"/>
  <c r="M11" i="11"/>
  <c r="L26" i="11"/>
  <c r="M16" i="11"/>
  <c r="M24" i="11"/>
  <c r="K26" i="11"/>
  <c r="M12" i="11"/>
  <c r="M20" i="11"/>
  <c r="J12" i="11"/>
  <c r="J21" i="11"/>
  <c r="J24" i="11"/>
  <c r="H26" i="11"/>
  <c r="J20" i="11"/>
  <c r="J4" i="11"/>
  <c r="S4" i="11"/>
  <c r="I26" i="11"/>
  <c r="M4" i="11"/>
  <c r="L26" i="9"/>
  <c r="J21" i="9"/>
  <c r="J17" i="9"/>
  <c r="J20" i="9"/>
  <c r="J16" i="9"/>
  <c r="I26" i="9"/>
  <c r="P8" i="9"/>
  <c r="P12" i="9"/>
  <c r="P22" i="9"/>
  <c r="N26" i="9"/>
  <c r="P16" i="9"/>
  <c r="P4" i="9"/>
  <c r="M20" i="9"/>
  <c r="K26" i="9"/>
  <c r="M8" i="9"/>
  <c r="M12" i="9"/>
  <c r="M16" i="9"/>
  <c r="J15" i="9"/>
  <c r="H26" i="9"/>
  <c r="M4" i="9"/>
  <c r="O26" i="9"/>
  <c r="J4" i="9"/>
  <c r="S26" i="11" l="1"/>
  <c r="P26" i="11"/>
  <c r="M26" i="11"/>
  <c r="J26" i="11"/>
  <c r="P26" i="9"/>
  <c r="M26" i="9"/>
  <c r="J26" i="9"/>
  <c r="P22" i="8" l="1"/>
  <c r="P23" i="8"/>
  <c r="O5" i="8"/>
  <c r="O6" i="8"/>
  <c r="O7" i="8"/>
  <c r="O8" i="8"/>
  <c r="P8" i="8" s="1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4" i="8"/>
  <c r="N5" i="8"/>
  <c r="N6" i="8"/>
  <c r="N7" i="8"/>
  <c r="P7" i="8" s="1"/>
  <c r="N8" i="8"/>
  <c r="N9" i="8"/>
  <c r="N10" i="8"/>
  <c r="N11" i="8"/>
  <c r="N12" i="8"/>
  <c r="N13" i="8"/>
  <c r="N14" i="8"/>
  <c r="N15" i="8"/>
  <c r="N16" i="8"/>
  <c r="N17" i="8"/>
  <c r="N18" i="8"/>
  <c r="N19" i="8"/>
  <c r="P19" i="8" s="1"/>
  <c r="N20" i="8"/>
  <c r="N21" i="8"/>
  <c r="N22" i="8"/>
  <c r="N23" i="8"/>
  <c r="N24" i="8"/>
  <c r="N25" i="8"/>
  <c r="N4" i="8"/>
  <c r="K5" i="8"/>
  <c r="K6" i="8"/>
  <c r="K7" i="8"/>
  <c r="K8" i="8"/>
  <c r="K9" i="8"/>
  <c r="K10" i="8"/>
  <c r="K11" i="8"/>
  <c r="K12" i="8"/>
  <c r="K13" i="8"/>
  <c r="K14" i="8"/>
  <c r="K15" i="8"/>
  <c r="K16" i="8"/>
  <c r="M16" i="8" s="1"/>
  <c r="K17" i="8"/>
  <c r="K18" i="8"/>
  <c r="K19" i="8"/>
  <c r="K20" i="8"/>
  <c r="K21" i="8"/>
  <c r="K22" i="8"/>
  <c r="K23" i="8"/>
  <c r="K24" i="8"/>
  <c r="K25" i="8"/>
  <c r="K4" i="8"/>
  <c r="M5" i="8"/>
  <c r="M7" i="8"/>
  <c r="M8" i="8"/>
  <c r="M9" i="8"/>
  <c r="M11" i="8"/>
  <c r="M12" i="8"/>
  <c r="M13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4" i="8"/>
  <c r="M14" i="8"/>
  <c r="J22" i="8"/>
  <c r="J23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4" i="8"/>
  <c r="J21" i="8"/>
  <c r="P21" i="8"/>
  <c r="P20" i="8"/>
  <c r="M20" i="8"/>
  <c r="M19" i="8"/>
  <c r="J19" i="8"/>
  <c r="P18" i="8"/>
  <c r="M18" i="8"/>
  <c r="J18" i="8"/>
  <c r="P17" i="8"/>
  <c r="M17" i="8"/>
  <c r="P15" i="8"/>
  <c r="M15" i="8"/>
  <c r="P14" i="8"/>
  <c r="J14" i="8"/>
  <c r="P13" i="8"/>
  <c r="J13" i="8"/>
  <c r="P11" i="8"/>
  <c r="J11" i="8"/>
  <c r="P10" i="8"/>
  <c r="M10" i="8"/>
  <c r="J10" i="8"/>
  <c r="P9" i="8"/>
  <c r="J9" i="8"/>
  <c r="J7" i="8"/>
  <c r="P6" i="8"/>
  <c r="M6" i="8"/>
  <c r="P5" i="8"/>
  <c r="J5" i="8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P19" i="5" s="1"/>
  <c r="O20" i="5"/>
  <c r="O21" i="5"/>
  <c r="O22" i="5"/>
  <c r="O23" i="5"/>
  <c r="O24" i="5"/>
  <c r="O25" i="5"/>
  <c r="O4" i="5"/>
  <c r="N5" i="5"/>
  <c r="N6" i="5"/>
  <c r="N7" i="5"/>
  <c r="N8" i="5"/>
  <c r="N9" i="5"/>
  <c r="P9" i="5" s="1"/>
  <c r="N10" i="5"/>
  <c r="N11" i="5"/>
  <c r="N12" i="5"/>
  <c r="N13" i="5"/>
  <c r="P13" i="5" s="1"/>
  <c r="N14" i="5"/>
  <c r="N15" i="5"/>
  <c r="N16" i="5"/>
  <c r="N17" i="5"/>
  <c r="P17" i="5" s="1"/>
  <c r="N18" i="5"/>
  <c r="N19" i="5"/>
  <c r="N20" i="5"/>
  <c r="N21" i="5"/>
  <c r="P21" i="5" s="1"/>
  <c r="N22" i="5"/>
  <c r="N23" i="5"/>
  <c r="N24" i="5"/>
  <c r="N25" i="5"/>
  <c r="N4" i="5"/>
  <c r="P20" i="5"/>
  <c r="P18" i="5"/>
  <c r="P16" i="5"/>
  <c r="P15" i="5"/>
  <c r="P14" i="5"/>
  <c r="P12" i="5"/>
  <c r="P11" i="5"/>
  <c r="P10" i="5"/>
  <c r="P8" i="5"/>
  <c r="P7" i="5"/>
  <c r="P6" i="5"/>
  <c r="P5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26" i="5" s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4" i="5"/>
  <c r="L26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4" i="5"/>
  <c r="J26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I26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4" i="5"/>
  <c r="H26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4" i="5"/>
  <c r="O26" i="8" l="1"/>
  <c r="N26" i="8"/>
  <c r="P12" i="8"/>
  <c r="P16" i="8"/>
  <c r="M21" i="8"/>
  <c r="L26" i="8"/>
  <c r="K26" i="8"/>
  <c r="J16" i="8"/>
  <c r="J17" i="8"/>
  <c r="I26" i="8"/>
  <c r="J20" i="8"/>
  <c r="J15" i="8"/>
  <c r="J12" i="8"/>
  <c r="J8" i="8"/>
  <c r="H26" i="8"/>
  <c r="J4" i="8"/>
  <c r="P4" i="8"/>
  <c r="J6" i="8"/>
  <c r="M4" i="8"/>
  <c r="M26" i="8" s="1"/>
  <c r="O26" i="5"/>
  <c r="P4" i="5"/>
  <c r="N26" i="5"/>
  <c r="P26" i="5"/>
  <c r="K26" i="5"/>
  <c r="P26" i="8" l="1"/>
  <c r="J26" i="8"/>
  <c r="D17" i="21" l="1"/>
  <c r="D18" i="22" s="1"/>
  <c r="C17" i="21"/>
  <c r="C18" i="22" s="1"/>
  <c r="D24" i="21"/>
  <c r="D25" i="22" s="1"/>
  <c r="C24" i="21"/>
  <c r="C25" i="22" s="1"/>
  <c r="D7" i="21"/>
  <c r="D8" i="22" s="1"/>
  <c r="C7" i="21"/>
  <c r="C8" i="22" s="1"/>
  <c r="D5" i="21"/>
  <c r="D6" i="22" s="1"/>
  <c r="C5" i="21"/>
  <c r="C6" i="22" s="1"/>
  <c r="D16" i="21"/>
  <c r="D17" i="22" s="1"/>
  <c r="C16" i="21"/>
  <c r="C17" i="22" s="1"/>
  <c r="D15" i="21"/>
  <c r="D16" i="22" s="1"/>
  <c r="C15" i="21"/>
  <c r="C16" i="22" s="1"/>
  <c r="D23" i="21"/>
  <c r="D24" i="22" s="1"/>
  <c r="C23" i="21"/>
  <c r="C24" i="22" s="1"/>
  <c r="D22" i="21"/>
  <c r="D23" i="22" s="1"/>
  <c r="C22" i="21"/>
  <c r="C23" i="22" s="1"/>
  <c r="D13" i="21"/>
  <c r="D14" i="22" s="1"/>
  <c r="C13" i="21"/>
  <c r="C14" i="22" s="1"/>
  <c r="D9" i="21"/>
  <c r="D10" i="22" s="1"/>
  <c r="C9" i="21"/>
  <c r="C10" i="22" s="1"/>
  <c r="D6" i="21"/>
  <c r="D7" i="22" s="1"/>
  <c r="C6" i="21"/>
  <c r="C7" i="22" s="1"/>
  <c r="D21" i="21"/>
  <c r="D22" i="22" s="1"/>
  <c r="C21" i="21"/>
  <c r="C22" i="22" s="1"/>
  <c r="D20" i="21"/>
  <c r="D21" i="22" s="1"/>
  <c r="C20" i="21"/>
  <c r="C21" i="22" s="1"/>
  <c r="D14" i="21"/>
  <c r="D15" i="22" s="1"/>
  <c r="C14" i="21"/>
  <c r="C15" i="22" s="1"/>
  <c r="D12" i="21"/>
  <c r="D13" i="22" s="1"/>
  <c r="C12" i="21"/>
  <c r="C13" i="22" s="1"/>
  <c r="D11" i="21"/>
  <c r="D12" i="22" s="1"/>
  <c r="C11" i="21"/>
  <c r="C12" i="22" s="1"/>
  <c r="D19" i="21"/>
  <c r="D20" i="22" s="1"/>
  <c r="C19" i="21"/>
  <c r="C20" i="22" s="1"/>
  <c r="D10" i="21"/>
  <c r="D11" i="22" s="1"/>
  <c r="C10" i="21"/>
  <c r="C11" i="22" s="1"/>
  <c r="D3" i="21"/>
  <c r="D4" i="22" s="1"/>
  <c r="C3" i="21"/>
  <c r="C4" i="22" s="1"/>
  <c r="D18" i="21"/>
  <c r="D19" i="22" s="1"/>
  <c r="C18" i="21"/>
  <c r="C19" i="22" s="1"/>
  <c r="D4" i="21"/>
  <c r="D5" i="22" s="1"/>
  <c r="C4" i="21"/>
  <c r="C5" i="22" s="1"/>
  <c r="D8" i="21"/>
  <c r="D9" i="22" s="1"/>
  <c r="C8" i="21"/>
  <c r="C9" i="22" s="1"/>
  <c r="D17" i="19"/>
  <c r="D18" i="20" s="1"/>
  <c r="C17" i="19"/>
  <c r="C18" i="20" s="1"/>
  <c r="D15" i="19"/>
  <c r="D16" i="20" s="1"/>
  <c r="C15" i="19"/>
  <c r="C16" i="20" s="1"/>
  <c r="D3" i="19"/>
  <c r="D4" i="20" s="1"/>
  <c r="C3" i="19"/>
  <c r="C4" i="20" s="1"/>
  <c r="D10" i="19"/>
  <c r="D11" i="20" s="1"/>
  <c r="C10" i="19"/>
  <c r="C11" i="20" s="1"/>
  <c r="D22" i="19"/>
  <c r="D23" i="20" s="1"/>
  <c r="C22" i="19"/>
  <c r="C23" i="20" s="1"/>
  <c r="D21" i="19"/>
  <c r="D22" i="20" s="1"/>
  <c r="C21" i="19"/>
  <c r="C22" i="20" s="1"/>
  <c r="D14" i="19"/>
  <c r="D15" i="20" s="1"/>
  <c r="C14" i="19"/>
  <c r="C15" i="20" s="1"/>
  <c r="D5" i="19"/>
  <c r="D6" i="20" s="1"/>
  <c r="C5" i="19"/>
  <c r="C6" i="20" s="1"/>
  <c r="D13" i="19"/>
  <c r="D14" i="20" s="1"/>
  <c r="C13" i="19"/>
  <c r="C14" i="20" s="1"/>
  <c r="D8" i="19"/>
  <c r="D9" i="20" s="1"/>
  <c r="C8" i="19"/>
  <c r="C9" i="20" s="1"/>
  <c r="D7" i="19"/>
  <c r="D8" i="20" s="1"/>
  <c r="C7" i="19"/>
  <c r="C8" i="20" s="1"/>
  <c r="D4" i="19"/>
  <c r="D5" i="20" s="1"/>
  <c r="C4" i="19"/>
  <c r="C5" i="20" s="1"/>
  <c r="D19" i="19"/>
  <c r="D20" i="20" s="1"/>
  <c r="C19" i="19"/>
  <c r="C20" i="20" s="1"/>
  <c r="D16" i="19"/>
  <c r="D17" i="20" s="1"/>
  <c r="C16" i="19"/>
  <c r="C17" i="20" s="1"/>
  <c r="D9" i="19"/>
  <c r="D10" i="20" s="1"/>
  <c r="C9" i="19"/>
  <c r="C10" i="20" s="1"/>
  <c r="D11" i="19"/>
  <c r="D12" i="20" s="1"/>
  <c r="C11" i="19"/>
  <c r="C12" i="20" s="1"/>
  <c r="D20" i="19"/>
  <c r="D21" i="20" s="1"/>
  <c r="C20" i="19"/>
  <c r="C21" i="20" s="1"/>
  <c r="D23" i="19"/>
  <c r="D24" i="20" s="1"/>
  <c r="C23" i="19"/>
  <c r="C24" i="20" s="1"/>
  <c r="D18" i="19"/>
  <c r="D19" i="20" s="1"/>
  <c r="C18" i="19"/>
  <c r="C19" i="20" s="1"/>
  <c r="D24" i="19"/>
  <c r="D25" i="20" s="1"/>
  <c r="C24" i="19"/>
  <c r="C25" i="20" s="1"/>
  <c r="D6" i="19"/>
  <c r="D7" i="20" s="1"/>
  <c r="C6" i="19"/>
  <c r="C7" i="20" s="1"/>
  <c r="D12" i="19"/>
  <c r="D13" i="20" s="1"/>
  <c r="C12" i="19"/>
  <c r="C13" i="20" s="1"/>
  <c r="D24" i="17"/>
  <c r="D25" i="18" s="1"/>
  <c r="C24" i="17"/>
  <c r="C25" i="18" s="1"/>
  <c r="D3" i="17"/>
  <c r="D4" i="18" s="1"/>
  <c r="C3" i="17"/>
  <c r="C4" i="18" s="1"/>
  <c r="D10" i="17"/>
  <c r="D11" i="18" s="1"/>
  <c r="C10" i="17"/>
  <c r="C11" i="18" s="1"/>
  <c r="D9" i="17"/>
  <c r="D10" i="18" s="1"/>
  <c r="C9" i="17"/>
  <c r="C10" i="18" s="1"/>
  <c r="D21" i="17"/>
  <c r="D22" i="18" s="1"/>
  <c r="C21" i="17"/>
  <c r="C22" i="18" s="1"/>
  <c r="D23" i="17"/>
  <c r="D24" i="18" s="1"/>
  <c r="C23" i="17"/>
  <c r="C24" i="18" s="1"/>
  <c r="D18" i="17"/>
  <c r="D19" i="18" s="1"/>
  <c r="C18" i="17"/>
  <c r="C19" i="18" s="1"/>
  <c r="D8" i="17"/>
  <c r="D9" i="18" s="1"/>
  <c r="C8" i="17"/>
  <c r="C9" i="18" s="1"/>
  <c r="D11" i="17"/>
  <c r="D12" i="18" s="1"/>
  <c r="C11" i="17"/>
  <c r="C12" i="18" s="1"/>
  <c r="D5" i="17"/>
  <c r="D6" i="18" s="1"/>
  <c r="C5" i="17"/>
  <c r="C6" i="18" s="1"/>
  <c r="D4" i="17"/>
  <c r="D5" i="18" s="1"/>
  <c r="C4" i="17"/>
  <c r="C5" i="18" s="1"/>
  <c r="D14" i="17"/>
  <c r="D15" i="18" s="1"/>
  <c r="C14" i="17"/>
  <c r="C15" i="18" s="1"/>
  <c r="D13" i="17"/>
  <c r="D14" i="18" s="1"/>
  <c r="C13" i="17"/>
  <c r="C14" i="18" s="1"/>
  <c r="D16" i="17"/>
  <c r="D17" i="18" s="1"/>
  <c r="C16" i="17"/>
  <c r="C17" i="18" s="1"/>
  <c r="D17" i="17"/>
  <c r="D18" i="18" s="1"/>
  <c r="C17" i="17"/>
  <c r="C18" i="18" s="1"/>
  <c r="D6" i="17"/>
  <c r="D7" i="18" s="1"/>
  <c r="C6" i="17"/>
  <c r="C7" i="18" s="1"/>
  <c r="D22" i="17"/>
  <c r="D23" i="18" s="1"/>
  <c r="C22" i="17"/>
  <c r="C23" i="18" s="1"/>
  <c r="D19" i="17"/>
  <c r="D20" i="18" s="1"/>
  <c r="C19" i="17"/>
  <c r="C20" i="18" s="1"/>
  <c r="D15" i="17"/>
  <c r="D16" i="18" s="1"/>
  <c r="C15" i="17"/>
  <c r="C16" i="18" s="1"/>
  <c r="D12" i="17"/>
  <c r="D13" i="18" s="1"/>
  <c r="C12" i="17"/>
  <c r="C13" i="18" s="1"/>
  <c r="D7" i="17"/>
  <c r="D8" i="18" s="1"/>
  <c r="C7" i="17"/>
  <c r="C8" i="18" s="1"/>
  <c r="D20" i="17"/>
  <c r="D21" i="18" s="1"/>
  <c r="C20" i="17"/>
  <c r="C21" i="18" s="1"/>
  <c r="D11" i="16"/>
  <c r="D12" i="15" s="1"/>
  <c r="C11" i="16"/>
  <c r="C12" i="15" s="1"/>
  <c r="D14" i="16"/>
  <c r="D15" i="15" s="1"/>
  <c r="C14" i="16"/>
  <c r="C15" i="15" s="1"/>
  <c r="D8" i="16"/>
  <c r="D9" i="15" s="1"/>
  <c r="C8" i="16"/>
  <c r="C9" i="15" s="1"/>
  <c r="D13" i="16"/>
  <c r="D14" i="15" s="1"/>
  <c r="C13" i="16"/>
  <c r="C14" i="15" s="1"/>
  <c r="D12" i="16"/>
  <c r="D13" i="15" s="1"/>
  <c r="C12" i="16"/>
  <c r="C13" i="15" s="1"/>
  <c r="D21" i="16"/>
  <c r="D22" i="15" s="1"/>
  <c r="C21" i="16"/>
  <c r="C22" i="15" s="1"/>
  <c r="D24" i="16"/>
  <c r="D25" i="15" s="1"/>
  <c r="C24" i="16"/>
  <c r="C25" i="15" s="1"/>
  <c r="D9" i="16"/>
  <c r="D10" i="15" s="1"/>
  <c r="C9" i="16"/>
  <c r="C10" i="15" s="1"/>
  <c r="D4" i="16"/>
  <c r="D5" i="15" s="1"/>
  <c r="C4" i="16"/>
  <c r="C5" i="15" s="1"/>
  <c r="D6" i="16"/>
  <c r="D7" i="15" s="1"/>
  <c r="C6" i="16"/>
  <c r="C7" i="15" s="1"/>
  <c r="D7" i="16"/>
  <c r="D8" i="15" s="1"/>
  <c r="C7" i="16"/>
  <c r="C8" i="15" s="1"/>
  <c r="D23" i="16"/>
  <c r="D24" i="15" s="1"/>
  <c r="C23" i="16"/>
  <c r="C24" i="15" s="1"/>
  <c r="D16" i="16"/>
  <c r="D17" i="15" s="1"/>
  <c r="C16" i="16"/>
  <c r="C17" i="15" s="1"/>
  <c r="D15" i="16"/>
  <c r="D16" i="15" s="1"/>
  <c r="C15" i="16"/>
  <c r="C16" i="15" s="1"/>
  <c r="D5" i="16"/>
  <c r="D6" i="15" s="1"/>
  <c r="C5" i="16"/>
  <c r="C6" i="15" s="1"/>
  <c r="D10" i="16"/>
  <c r="D11" i="15" s="1"/>
  <c r="C10" i="16"/>
  <c r="C11" i="15" s="1"/>
  <c r="D17" i="16"/>
  <c r="D18" i="15" s="1"/>
  <c r="C17" i="16"/>
  <c r="C18" i="15" s="1"/>
  <c r="D19" i="16"/>
  <c r="D20" i="15" s="1"/>
  <c r="C19" i="16"/>
  <c r="C20" i="15" s="1"/>
  <c r="D18" i="16"/>
  <c r="D19" i="15" s="1"/>
  <c r="C18" i="16"/>
  <c r="C19" i="15" s="1"/>
  <c r="D22" i="16"/>
  <c r="D23" i="15" s="1"/>
  <c r="C22" i="16"/>
  <c r="C23" i="15" s="1"/>
  <c r="D3" i="16"/>
  <c r="D4" i="15" s="1"/>
  <c r="C3" i="16"/>
  <c r="C4" i="15" s="1"/>
  <c r="D20" i="16"/>
  <c r="D21" i="15" s="1"/>
  <c r="C20" i="16"/>
  <c r="C21" i="15" s="1"/>
  <c r="D21" i="13"/>
  <c r="D22" i="14" s="1"/>
  <c r="C21" i="13"/>
  <c r="C22" i="14" s="1"/>
  <c r="D16" i="13"/>
  <c r="D17" i="14" s="1"/>
  <c r="C16" i="13"/>
  <c r="C17" i="14" s="1"/>
  <c r="D4" i="13"/>
  <c r="D5" i="14" s="1"/>
  <c r="C4" i="13"/>
  <c r="C5" i="14" s="1"/>
  <c r="D9" i="13"/>
  <c r="D10" i="14" s="1"/>
  <c r="C9" i="13"/>
  <c r="C10" i="14" s="1"/>
  <c r="D11" i="13"/>
  <c r="D12" i="14" s="1"/>
  <c r="C11" i="13"/>
  <c r="C12" i="14" s="1"/>
  <c r="D18" i="13"/>
  <c r="D19" i="14" s="1"/>
  <c r="C18" i="13"/>
  <c r="C19" i="14" s="1"/>
  <c r="D24" i="13"/>
  <c r="D25" i="14" s="1"/>
  <c r="C24" i="13"/>
  <c r="C25" i="14" s="1"/>
  <c r="D3" i="13"/>
  <c r="D4" i="14" s="1"/>
  <c r="C3" i="13"/>
  <c r="C4" i="14" s="1"/>
  <c r="D19" i="13"/>
  <c r="D20" i="14" s="1"/>
  <c r="C19" i="13"/>
  <c r="C20" i="14" s="1"/>
  <c r="D10" i="13"/>
  <c r="D11" i="14" s="1"/>
  <c r="C10" i="13"/>
  <c r="C11" i="14" s="1"/>
  <c r="D5" i="13"/>
  <c r="D6" i="14" s="1"/>
  <c r="C5" i="13"/>
  <c r="C6" i="14" s="1"/>
  <c r="D17" i="13"/>
  <c r="D18" i="14" s="1"/>
  <c r="C17" i="13"/>
  <c r="C18" i="14" s="1"/>
  <c r="D23" i="13"/>
  <c r="D24" i="14" s="1"/>
  <c r="C23" i="13"/>
  <c r="C24" i="14" s="1"/>
  <c r="D15" i="13"/>
  <c r="D16" i="14" s="1"/>
  <c r="C15" i="13"/>
  <c r="C16" i="14" s="1"/>
  <c r="D7" i="13"/>
  <c r="D8" i="14" s="1"/>
  <c r="C7" i="13"/>
  <c r="C8" i="14" s="1"/>
  <c r="D13" i="13"/>
  <c r="D14" i="14" s="1"/>
  <c r="C13" i="13"/>
  <c r="C14" i="14" s="1"/>
  <c r="D14" i="13"/>
  <c r="D15" i="14" s="1"/>
  <c r="C14" i="13"/>
  <c r="C15" i="14" s="1"/>
  <c r="D8" i="13"/>
  <c r="D9" i="14" s="1"/>
  <c r="C8" i="13"/>
  <c r="C9" i="14" s="1"/>
  <c r="D12" i="13"/>
  <c r="D13" i="14" s="1"/>
  <c r="C12" i="13"/>
  <c r="C13" i="14" s="1"/>
  <c r="D20" i="13"/>
  <c r="D21" i="14" s="1"/>
  <c r="C20" i="13"/>
  <c r="C21" i="14" s="1"/>
  <c r="D6" i="13"/>
  <c r="D7" i="14" s="1"/>
  <c r="C6" i="13"/>
  <c r="C7" i="14" s="1"/>
  <c r="D22" i="13"/>
  <c r="D23" i="14" s="1"/>
  <c r="C22" i="13"/>
  <c r="C23" i="14" s="1"/>
  <c r="D24" i="12"/>
  <c r="D25" i="11" s="1"/>
  <c r="C24" i="12"/>
  <c r="C25" i="11" s="1"/>
  <c r="D4" i="12"/>
  <c r="C4" i="12"/>
  <c r="D5" i="12"/>
  <c r="C5" i="12"/>
  <c r="D9" i="12"/>
  <c r="C9" i="12"/>
  <c r="D19" i="12"/>
  <c r="C19" i="12"/>
  <c r="D18" i="12"/>
  <c r="C18" i="12"/>
  <c r="D23" i="12"/>
  <c r="C23" i="12"/>
  <c r="D7" i="12"/>
  <c r="C7" i="12"/>
  <c r="D12" i="12"/>
  <c r="C12" i="12"/>
  <c r="D17" i="12"/>
  <c r="C17" i="12"/>
  <c r="D11" i="12"/>
  <c r="C11" i="12"/>
  <c r="D16" i="12"/>
  <c r="C16" i="12"/>
  <c r="D22" i="12"/>
  <c r="C22" i="12"/>
  <c r="D15" i="12"/>
  <c r="C15" i="12"/>
  <c r="D10" i="12"/>
  <c r="D11" i="11" s="1"/>
  <c r="C10" i="12"/>
  <c r="C11" i="11" s="1"/>
  <c r="D3" i="12"/>
  <c r="D10" i="11" s="1"/>
  <c r="C3" i="12"/>
  <c r="C10" i="11" s="1"/>
  <c r="D21" i="12"/>
  <c r="C21" i="12"/>
  <c r="D6" i="12"/>
  <c r="D8" i="11" s="1"/>
  <c r="C6" i="12"/>
  <c r="C8" i="11" s="1"/>
  <c r="D14" i="12"/>
  <c r="C14" i="12"/>
  <c r="D13" i="12"/>
  <c r="C13" i="12"/>
  <c r="D8" i="12"/>
  <c r="C8" i="12"/>
  <c r="D20" i="12"/>
  <c r="D4" i="11" s="1"/>
  <c r="C20" i="12"/>
  <c r="D11" i="10"/>
  <c r="D12" i="9" s="1"/>
  <c r="C11" i="10"/>
  <c r="C12" i="9" s="1"/>
  <c r="D12" i="10"/>
  <c r="D13" i="9" s="1"/>
  <c r="C12" i="10"/>
  <c r="C13" i="9" s="1"/>
  <c r="D4" i="10"/>
  <c r="D5" i="9" s="1"/>
  <c r="C4" i="10"/>
  <c r="C5" i="9" s="1"/>
  <c r="D13" i="10"/>
  <c r="D14" i="9" s="1"/>
  <c r="C13" i="10"/>
  <c r="C14" i="9" s="1"/>
  <c r="D22" i="10"/>
  <c r="D23" i="9" s="1"/>
  <c r="C22" i="10"/>
  <c r="C23" i="9" s="1"/>
  <c r="D14" i="10"/>
  <c r="D15" i="9" s="1"/>
  <c r="C14" i="10"/>
  <c r="C15" i="9" s="1"/>
  <c r="D21" i="10"/>
  <c r="D22" i="9" s="1"/>
  <c r="C21" i="10"/>
  <c r="C22" i="9" s="1"/>
  <c r="D6" i="10"/>
  <c r="D7" i="9" s="1"/>
  <c r="C6" i="10"/>
  <c r="C7" i="9" s="1"/>
  <c r="D3" i="10"/>
  <c r="D4" i="9" s="1"/>
  <c r="C3" i="10"/>
  <c r="C4" i="9" s="1"/>
  <c r="D8" i="10"/>
  <c r="D9" i="9" s="1"/>
  <c r="C8" i="10"/>
  <c r="C9" i="9" s="1"/>
  <c r="D10" i="10"/>
  <c r="D11" i="9" s="1"/>
  <c r="C10" i="10"/>
  <c r="C11" i="9" s="1"/>
  <c r="D15" i="10"/>
  <c r="D16" i="9" s="1"/>
  <c r="C15" i="10"/>
  <c r="C16" i="9" s="1"/>
  <c r="D24" i="10"/>
  <c r="D25" i="9" s="1"/>
  <c r="C24" i="10"/>
  <c r="C25" i="9" s="1"/>
  <c r="D16" i="10"/>
  <c r="D17" i="9" s="1"/>
  <c r="C16" i="10"/>
  <c r="C17" i="9" s="1"/>
  <c r="D7" i="10"/>
  <c r="D8" i="9" s="1"/>
  <c r="C7" i="10"/>
  <c r="C8" i="9" s="1"/>
  <c r="D9" i="10"/>
  <c r="D10" i="9" s="1"/>
  <c r="C9" i="10"/>
  <c r="C10" i="9" s="1"/>
  <c r="D19" i="10"/>
  <c r="D20" i="9" s="1"/>
  <c r="C19" i="10"/>
  <c r="C20" i="9" s="1"/>
  <c r="D20" i="10"/>
  <c r="D21" i="9" s="1"/>
  <c r="C20" i="10"/>
  <c r="C21" i="9" s="1"/>
  <c r="D18" i="10"/>
  <c r="D19" i="9" s="1"/>
  <c r="C18" i="10"/>
  <c r="C19" i="9" s="1"/>
  <c r="D17" i="10"/>
  <c r="D18" i="9" s="1"/>
  <c r="C17" i="10"/>
  <c r="C18" i="9" s="1"/>
  <c r="D5" i="10"/>
  <c r="D6" i="9" s="1"/>
  <c r="C5" i="10"/>
  <c r="C6" i="9" s="1"/>
  <c r="D23" i="10"/>
  <c r="D24" i="9" s="1"/>
  <c r="C23" i="10"/>
  <c r="C24" i="9" s="1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4" i="8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4" i="5"/>
  <c r="Q25" i="3"/>
  <c r="R5" i="3"/>
  <c r="R6" i="3"/>
  <c r="R7" i="3"/>
  <c r="R8" i="3"/>
  <c r="R9" i="3"/>
  <c r="R10" i="3"/>
  <c r="S10" i="3" s="1"/>
  <c r="R11" i="3"/>
  <c r="R12" i="3"/>
  <c r="R13" i="3"/>
  <c r="R14" i="3"/>
  <c r="R15" i="3"/>
  <c r="R16" i="3"/>
  <c r="R17" i="3"/>
  <c r="R18" i="3"/>
  <c r="R19" i="3"/>
  <c r="R20" i="3"/>
  <c r="R21" i="3"/>
  <c r="R22" i="3"/>
  <c r="S22" i="3" s="1"/>
  <c r="R23" i="3"/>
  <c r="R24" i="3"/>
  <c r="R25" i="3"/>
  <c r="Q5" i="3"/>
  <c r="Q6" i="3"/>
  <c r="Q7" i="3"/>
  <c r="Q8" i="3"/>
  <c r="Q9" i="3"/>
  <c r="Q10" i="3"/>
  <c r="Q11" i="3"/>
  <c r="Q12" i="3"/>
  <c r="Q13" i="3"/>
  <c r="S13" i="3" s="1"/>
  <c r="Q14" i="3"/>
  <c r="S14" i="3" s="1"/>
  <c r="Q15" i="3"/>
  <c r="Q16" i="3"/>
  <c r="Q17" i="3"/>
  <c r="S17" i="3" s="1"/>
  <c r="Q18" i="3"/>
  <c r="S18" i="3" s="1"/>
  <c r="Q19" i="3"/>
  <c r="Q20" i="3"/>
  <c r="Q21" i="3"/>
  <c r="Q22" i="3"/>
  <c r="Q23" i="3"/>
  <c r="Q24" i="3"/>
  <c r="S11" i="3"/>
  <c r="Q4" i="3"/>
  <c r="Q26" i="3" s="1"/>
  <c r="R4" i="3"/>
  <c r="R26" i="3" s="1"/>
  <c r="S9" i="3"/>
  <c r="S5" i="3"/>
  <c r="O5" i="3"/>
  <c r="O6" i="3"/>
  <c r="O7" i="3"/>
  <c r="P7" i="3" s="1"/>
  <c r="O8" i="3"/>
  <c r="P8" i="3" s="1"/>
  <c r="O9" i="3"/>
  <c r="O10" i="3"/>
  <c r="O11" i="3"/>
  <c r="P11" i="3" s="1"/>
  <c r="O12" i="3"/>
  <c r="P12" i="3" s="1"/>
  <c r="O13" i="3"/>
  <c r="O14" i="3"/>
  <c r="O15" i="3"/>
  <c r="P15" i="3" s="1"/>
  <c r="O16" i="3"/>
  <c r="P16" i="3" s="1"/>
  <c r="O17" i="3"/>
  <c r="O18" i="3"/>
  <c r="O19" i="3"/>
  <c r="P19" i="3" s="1"/>
  <c r="O20" i="3"/>
  <c r="P20" i="3" s="1"/>
  <c r="O21" i="3"/>
  <c r="O22" i="3"/>
  <c r="O23" i="3"/>
  <c r="P23" i="3" s="1"/>
  <c r="O24" i="3"/>
  <c r="P24" i="3" s="1"/>
  <c r="O25" i="3"/>
  <c r="O4" i="3"/>
  <c r="N5" i="3"/>
  <c r="P5" i="3" s="1"/>
  <c r="N6" i="3"/>
  <c r="P6" i="3" s="1"/>
  <c r="N7" i="3"/>
  <c r="N8" i="3"/>
  <c r="N9" i="3"/>
  <c r="P9" i="3" s="1"/>
  <c r="N10" i="3"/>
  <c r="P10" i="3" s="1"/>
  <c r="N11" i="3"/>
  <c r="N12" i="3"/>
  <c r="N13" i="3"/>
  <c r="P13" i="3" s="1"/>
  <c r="N14" i="3"/>
  <c r="P14" i="3" s="1"/>
  <c r="N15" i="3"/>
  <c r="N16" i="3"/>
  <c r="N17" i="3"/>
  <c r="P17" i="3" s="1"/>
  <c r="N18" i="3"/>
  <c r="P18" i="3" s="1"/>
  <c r="N19" i="3"/>
  <c r="N20" i="3"/>
  <c r="N21" i="3"/>
  <c r="P21" i="3" s="1"/>
  <c r="N22" i="3"/>
  <c r="P22" i="3" s="1"/>
  <c r="N23" i="3"/>
  <c r="N24" i="3"/>
  <c r="N25" i="3"/>
  <c r="P25" i="3" s="1"/>
  <c r="N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4" i="3"/>
  <c r="C1" i="1"/>
  <c r="D1" i="1"/>
  <c r="E1" i="1"/>
  <c r="F1" i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B1" i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4" i="3"/>
  <c r="C4" i="11" l="1"/>
  <c r="D13" i="11"/>
  <c r="E7" i="22"/>
  <c r="C13" i="11"/>
  <c r="D6" i="11"/>
  <c r="D12" i="11"/>
  <c r="E17" i="14"/>
  <c r="E15" i="22"/>
  <c r="E21" i="14"/>
  <c r="E9" i="14"/>
  <c r="E13" i="14"/>
  <c r="E5" i="14"/>
  <c r="E22" i="14"/>
  <c r="E21" i="20"/>
  <c r="E10" i="20"/>
  <c r="E14" i="20"/>
  <c r="E15" i="20"/>
  <c r="E12" i="8"/>
  <c r="E21" i="8"/>
  <c r="E23" i="8"/>
  <c r="E19" i="8"/>
  <c r="E15" i="8"/>
  <c r="E25" i="8"/>
  <c r="E17" i="8"/>
  <c r="D23" i="11"/>
  <c r="E18" i="9"/>
  <c r="E13" i="9"/>
  <c r="D22" i="11"/>
  <c r="E23" i="14"/>
  <c r="E11" i="15"/>
  <c r="E7" i="15"/>
  <c r="E22" i="15"/>
  <c r="E15" i="15"/>
  <c r="E7" i="20"/>
  <c r="E18" i="20"/>
  <c r="E6" i="18"/>
  <c r="E9" i="20"/>
  <c r="E20" i="9"/>
  <c r="E22" i="9"/>
  <c r="E17" i="18"/>
  <c r="E15" i="14"/>
  <c r="E10" i="9"/>
  <c r="D5" i="11"/>
  <c r="E9" i="22"/>
  <c r="E22" i="22"/>
  <c r="E6" i="22"/>
  <c r="E25" i="9"/>
  <c r="E5" i="9"/>
  <c r="C21" i="11"/>
  <c r="E25" i="14"/>
  <c r="E7" i="14"/>
  <c r="E21" i="9"/>
  <c r="E9" i="9"/>
  <c r="E15" i="9"/>
  <c r="E14" i="9"/>
  <c r="C7" i="11"/>
  <c r="E13" i="11"/>
  <c r="C17" i="11"/>
  <c r="C19" i="11"/>
  <c r="E13" i="18"/>
  <c r="E15" i="18"/>
  <c r="E22" i="20"/>
  <c r="D14" i="11"/>
  <c r="D16" i="11"/>
  <c r="D18" i="11"/>
  <c r="D20" i="11"/>
  <c r="D19" i="11"/>
  <c r="E19" i="11" s="1"/>
  <c r="E6" i="15"/>
  <c r="C15" i="11"/>
  <c r="C23" i="11"/>
  <c r="E18" i="14"/>
  <c r="E10" i="14"/>
  <c r="E9" i="18"/>
  <c r="E13" i="20"/>
  <c r="E25" i="20"/>
  <c r="E17" i="20"/>
  <c r="E5" i="20"/>
  <c r="D17" i="11"/>
  <c r="D21" i="11"/>
  <c r="E25" i="15"/>
  <c r="E13" i="15"/>
  <c r="E24" i="18"/>
  <c r="E23" i="20"/>
  <c r="E6" i="20"/>
  <c r="E5" i="22"/>
  <c r="E13" i="22"/>
  <c r="E21" i="22"/>
  <c r="E14" i="22"/>
  <c r="E17" i="22"/>
  <c r="C9" i="11"/>
  <c r="D7" i="11"/>
  <c r="D9" i="11"/>
  <c r="D15" i="11"/>
  <c r="E5" i="18"/>
  <c r="E8" i="18"/>
  <c r="C6" i="11"/>
  <c r="C12" i="11"/>
  <c r="C14" i="11"/>
  <c r="C16" i="11"/>
  <c r="C18" i="11"/>
  <c r="C20" i="11"/>
  <c r="C22" i="11"/>
  <c r="C24" i="11"/>
  <c r="C5" i="11"/>
  <c r="D24" i="11"/>
  <c r="E25" i="22"/>
  <c r="E24" i="22"/>
  <c r="E8" i="22"/>
  <c r="E10" i="22"/>
  <c r="E12" i="22"/>
  <c r="E19" i="22"/>
  <c r="E16" i="22"/>
  <c r="E23" i="22"/>
  <c r="E4" i="22"/>
  <c r="C26" i="22"/>
  <c r="E11" i="22"/>
  <c r="E18" i="22"/>
  <c r="E20" i="22"/>
  <c r="D26" i="22"/>
  <c r="E16" i="20"/>
  <c r="E24" i="20"/>
  <c r="E8" i="20"/>
  <c r="C26" i="20"/>
  <c r="D26" i="20"/>
  <c r="E12" i="20"/>
  <c r="E20" i="20"/>
  <c r="E11" i="20"/>
  <c r="E19" i="20"/>
  <c r="E4" i="20"/>
  <c r="E21" i="18"/>
  <c r="E25" i="18"/>
  <c r="E10" i="18"/>
  <c r="E12" i="18"/>
  <c r="E14" i="18"/>
  <c r="E16" i="18"/>
  <c r="E23" i="18"/>
  <c r="E19" i="18"/>
  <c r="E7" i="18"/>
  <c r="D26" i="18"/>
  <c r="C26" i="18"/>
  <c r="E11" i="18"/>
  <c r="E18" i="18"/>
  <c r="E20" i="18"/>
  <c r="E22" i="18"/>
  <c r="E4" i="18"/>
  <c r="E24" i="15"/>
  <c r="E16" i="15"/>
  <c r="E12" i="15"/>
  <c r="E8" i="15"/>
  <c r="E19" i="15"/>
  <c r="E23" i="15"/>
  <c r="E10" i="15"/>
  <c r="E17" i="15"/>
  <c r="E5" i="15"/>
  <c r="E14" i="15"/>
  <c r="E21" i="15"/>
  <c r="C26" i="15"/>
  <c r="E9" i="15"/>
  <c r="E18" i="15"/>
  <c r="E20" i="15"/>
  <c r="D26" i="15"/>
  <c r="E4" i="15"/>
  <c r="E16" i="14"/>
  <c r="C26" i="14"/>
  <c r="E24" i="14"/>
  <c r="E12" i="14"/>
  <c r="E6" i="14"/>
  <c r="E8" i="14"/>
  <c r="E20" i="14"/>
  <c r="E4" i="14"/>
  <c r="E11" i="14"/>
  <c r="E14" i="14"/>
  <c r="E19" i="14"/>
  <c r="D26" i="14"/>
  <c r="E25" i="11"/>
  <c r="E8" i="11"/>
  <c r="E10" i="11"/>
  <c r="E11" i="11"/>
  <c r="E4" i="11"/>
  <c r="D26" i="9"/>
  <c r="E12" i="9"/>
  <c r="E6" i="9"/>
  <c r="E16" i="9"/>
  <c r="E8" i="9"/>
  <c r="E17" i="9"/>
  <c r="E19" i="9"/>
  <c r="E24" i="9"/>
  <c r="E7" i="9"/>
  <c r="E23" i="9"/>
  <c r="C26" i="9"/>
  <c r="E11" i="9"/>
  <c r="E4" i="9"/>
  <c r="E24" i="8"/>
  <c r="E18" i="8"/>
  <c r="E20" i="8"/>
  <c r="E22" i="8"/>
  <c r="E5" i="8"/>
  <c r="E9" i="8"/>
  <c r="E13" i="8"/>
  <c r="E6" i="8"/>
  <c r="C26" i="8"/>
  <c r="E7" i="8"/>
  <c r="E14" i="8"/>
  <c r="E16" i="8"/>
  <c r="E4" i="8"/>
  <c r="E11" i="8"/>
  <c r="E8" i="8"/>
  <c r="E10" i="8"/>
  <c r="D26" i="8"/>
  <c r="C26" i="5"/>
  <c r="E17" i="5"/>
  <c r="E19" i="5"/>
  <c r="E7" i="5"/>
  <c r="E12" i="5"/>
  <c r="E23" i="5"/>
  <c r="E6" i="5"/>
  <c r="E11" i="5"/>
  <c r="E13" i="5"/>
  <c r="E18" i="5"/>
  <c r="E8" i="5"/>
  <c r="E15" i="5"/>
  <c r="E22" i="5"/>
  <c r="E5" i="5"/>
  <c r="E10" i="5"/>
  <c r="E16" i="5"/>
  <c r="E21" i="5"/>
  <c r="E24" i="5"/>
  <c r="E25" i="5"/>
  <c r="D26" i="5"/>
  <c r="E9" i="5"/>
  <c r="E14" i="5"/>
  <c r="E20" i="5"/>
  <c r="E4" i="5"/>
  <c r="S21" i="3"/>
  <c r="J22" i="3"/>
  <c r="M6" i="3"/>
  <c r="S15" i="3"/>
  <c r="M25" i="3"/>
  <c r="M21" i="3"/>
  <c r="M17" i="3"/>
  <c r="M11" i="3"/>
  <c r="S25" i="3"/>
  <c r="S24" i="3"/>
  <c r="S8" i="3"/>
  <c r="S7" i="3"/>
  <c r="S16" i="3"/>
  <c r="S23" i="3"/>
  <c r="S12" i="3"/>
  <c r="S19" i="3"/>
  <c r="S6" i="3"/>
  <c r="S20" i="3"/>
  <c r="S4" i="3"/>
  <c r="O26" i="3"/>
  <c r="E17" i="3"/>
  <c r="N26" i="3"/>
  <c r="P4" i="3"/>
  <c r="L26" i="3"/>
  <c r="M5" i="3"/>
  <c r="M7" i="3"/>
  <c r="M16" i="3"/>
  <c r="M20" i="3"/>
  <c r="M22" i="3"/>
  <c r="E11" i="3"/>
  <c r="M15" i="3"/>
  <c r="M19" i="3"/>
  <c r="M23" i="3"/>
  <c r="M24" i="3"/>
  <c r="M9" i="3"/>
  <c r="M12" i="3"/>
  <c r="M14" i="3"/>
  <c r="M8" i="3"/>
  <c r="M10" i="3"/>
  <c r="K26" i="3"/>
  <c r="M13" i="3"/>
  <c r="M18" i="3"/>
  <c r="M4" i="3"/>
  <c r="J20" i="3"/>
  <c r="J7" i="3"/>
  <c r="J23" i="3"/>
  <c r="J25" i="3"/>
  <c r="J9" i="3"/>
  <c r="J11" i="3"/>
  <c r="E25" i="3"/>
  <c r="E21" i="3"/>
  <c r="E13" i="3"/>
  <c r="E9" i="3"/>
  <c r="J4" i="3"/>
  <c r="J12" i="3"/>
  <c r="J15" i="3"/>
  <c r="J17" i="3"/>
  <c r="J19" i="3"/>
  <c r="J6" i="3"/>
  <c r="J8" i="3"/>
  <c r="J14" i="3"/>
  <c r="J16" i="3"/>
  <c r="J24" i="3"/>
  <c r="D26" i="3"/>
  <c r="C26" i="3"/>
  <c r="E18" i="3"/>
  <c r="E10" i="3"/>
  <c r="E6" i="3"/>
  <c r="H26" i="3"/>
  <c r="J5" i="3"/>
  <c r="J10" i="3"/>
  <c r="J13" i="3"/>
  <c r="J18" i="3"/>
  <c r="J21" i="3"/>
  <c r="E22" i="3"/>
  <c r="E14" i="3"/>
  <c r="E5" i="3"/>
  <c r="I26" i="3"/>
  <c r="E16" i="3"/>
  <c r="E7" i="3"/>
  <c r="E23" i="3"/>
  <c r="E19" i="3"/>
  <c r="E15" i="3"/>
  <c r="E24" i="3"/>
  <c r="E20" i="3"/>
  <c r="E12" i="3"/>
  <c r="E8" i="3"/>
  <c r="D4" i="2"/>
  <c r="C26" i="2"/>
  <c r="B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26" i="2"/>
  <c r="E15" i="11" l="1"/>
  <c r="E23" i="11"/>
  <c r="E17" i="11"/>
  <c r="E12" i="11"/>
  <c r="E6" i="11"/>
  <c r="E21" i="11"/>
  <c r="E14" i="11"/>
  <c r="E18" i="11"/>
  <c r="E5" i="11"/>
  <c r="E9" i="11"/>
  <c r="E16" i="11"/>
  <c r="E7" i="11"/>
  <c r="E22" i="11"/>
  <c r="C26" i="11"/>
  <c r="D26" i="11"/>
  <c r="E24" i="11"/>
  <c r="E20" i="11"/>
  <c r="E26" i="22"/>
  <c r="E26" i="20"/>
  <c r="E26" i="18"/>
  <c r="E26" i="15"/>
  <c r="E26" i="14"/>
  <c r="E26" i="9"/>
  <c r="E26" i="8"/>
  <c r="E26" i="5"/>
  <c r="S26" i="3"/>
  <c r="P26" i="3"/>
  <c r="M26" i="3"/>
  <c r="J26" i="3"/>
  <c r="E26" i="11" l="1"/>
  <c r="E4" i="3"/>
  <c r="E26" i="3" s="1"/>
</calcChain>
</file>

<file path=xl/sharedStrings.xml><?xml version="1.0" encoding="utf-8"?>
<sst xmlns="http://schemas.openxmlformats.org/spreadsheetml/2006/main" count="34778" uniqueCount="4564">
  <si>
    <t>التغير في ترتيب الدول العربية في مؤشر سهولة  أداء الاعمال لعام 2020  
Ease of Doing Business Index for 2020 
  (change in Arab countries ranking )</t>
  </si>
  <si>
    <t>Economy</t>
  </si>
  <si>
    <t>Global ranking
الترتيب العالمي</t>
  </si>
  <si>
    <t>change</t>
  </si>
  <si>
    <t>Arab ranking 2020</t>
  </si>
  <si>
    <t>الدولة</t>
  </si>
  <si>
    <t>التغير</t>
  </si>
  <si>
    <t>الترتيب العربي 2020</t>
  </si>
  <si>
    <t>United Arab Emirates</t>
  </si>
  <si>
    <t xml:space="preserve">الإمارات </t>
  </si>
  <si>
    <t>Bahrain</t>
  </si>
  <si>
    <t>البحرين</t>
  </si>
  <si>
    <t>Morocco</t>
  </si>
  <si>
    <t>المغرب</t>
  </si>
  <si>
    <t>Saudi Arabia</t>
  </si>
  <si>
    <t xml:space="preserve"> السعودية</t>
  </si>
  <si>
    <t>Oman</t>
  </si>
  <si>
    <t>سلطنة عمان</t>
  </si>
  <si>
    <t>Jordan</t>
  </si>
  <si>
    <t>الأردن</t>
  </si>
  <si>
    <t>Qatar</t>
  </si>
  <si>
    <t xml:space="preserve"> قطر</t>
  </si>
  <si>
    <t>Tunisia</t>
  </si>
  <si>
    <t>تونس</t>
  </si>
  <si>
    <t>Kuwait</t>
  </si>
  <si>
    <t>الكويت</t>
  </si>
  <si>
    <t>Djibouti</t>
  </si>
  <si>
    <t>جيبوتي</t>
  </si>
  <si>
    <t>Egypt</t>
  </si>
  <si>
    <t>مصر</t>
  </si>
  <si>
    <t>Palestine</t>
  </si>
  <si>
    <t>فلسطين</t>
  </si>
  <si>
    <t>Lebanon</t>
  </si>
  <si>
    <t>لبنان</t>
  </si>
  <si>
    <t>Mauritania</t>
  </si>
  <si>
    <t>موريتانيا</t>
  </si>
  <si>
    <t>Algeria</t>
  </si>
  <si>
    <t>الجزائر</t>
  </si>
  <si>
    <t>Comoros</t>
  </si>
  <si>
    <t>جزر القمر</t>
  </si>
  <si>
    <t>Sudan</t>
  </si>
  <si>
    <t>السودان</t>
  </si>
  <si>
    <t>Iraq</t>
  </si>
  <si>
    <t>العراق</t>
  </si>
  <si>
    <t>سوريا</t>
  </si>
  <si>
    <t>Libya</t>
  </si>
  <si>
    <t>ليبيا</t>
  </si>
  <si>
    <t>Yemen</t>
  </si>
  <si>
    <t>اليمن</t>
  </si>
  <si>
    <t>Somalia</t>
  </si>
  <si>
    <t>الصومال</t>
  </si>
  <si>
    <t>Arab average</t>
  </si>
  <si>
    <t>المتوسط العربي</t>
  </si>
  <si>
    <t>Country code</t>
  </si>
  <si>
    <t>Rank-Starting
 a business 2019</t>
  </si>
  <si>
    <t>Rank-Starting 
a business 2020</t>
  </si>
  <si>
    <t>Starting
 a busines-Diff Rank 
2020-2019</t>
  </si>
  <si>
    <t xml:space="preserve">Procedures - Men
 (number) 2019 </t>
  </si>
  <si>
    <t xml:space="preserve">Procedures -women
 (number) 2019 </t>
  </si>
  <si>
    <t xml:space="preserve">Procedures
 (number) 2019 </t>
  </si>
  <si>
    <t xml:space="preserve">Procedures - Men
 (number) 2020 </t>
  </si>
  <si>
    <t xml:space="preserve">Procedures -women
 (number) 2020 </t>
  </si>
  <si>
    <t xml:space="preserve">Procedures
 (number) 2020 </t>
  </si>
  <si>
    <t>Procedure- Number 
Diff  2020-2019</t>
  </si>
  <si>
    <t>Time - men (days) 2019</t>
  </si>
  <si>
    <t>Time - Women (days) 2019</t>
  </si>
  <si>
    <t>Time -  (days) 2019</t>
  </si>
  <si>
    <t>Time - men (days) 2020</t>
  </si>
  <si>
    <t>Time - Women (days) 2020</t>
  </si>
  <si>
    <t>Time -  (days) 2020</t>
  </si>
  <si>
    <t>Time -days
Diff  2020-2019</t>
  </si>
  <si>
    <t>Cost - Men (% of income per capita) 2019</t>
  </si>
  <si>
    <t>Cost - women (% of income per capita) 2019</t>
  </si>
  <si>
    <t>Cost -  (% of income per capita -   2019</t>
  </si>
  <si>
    <t>Cost - Men (% of income per capita) 2020</t>
  </si>
  <si>
    <t>Cost - women (% of income per capita) 2020</t>
  </si>
  <si>
    <t>Cost -  (% of income per capita -   2020</t>
  </si>
  <si>
    <t>Cost   (% of income per capita)
Diff  2020-2019</t>
  </si>
  <si>
    <t>Paid-in Minimum capital (% of income per capita) 2019</t>
  </si>
  <si>
    <t>Paid-in Minimum capital (% of income per capita) 2020</t>
  </si>
  <si>
    <t>Paid-in Minimum capital (% of income per capita)
Diff  2020-2019</t>
  </si>
  <si>
    <t>DZA</t>
  </si>
  <si>
    <t>12</t>
  </si>
  <si>
    <t>!</t>
  </si>
  <si>
    <t>18</t>
  </si>
  <si>
    <t>11.8</t>
  </si>
  <si>
    <t>11.3</t>
  </si>
  <si>
    <t>¨</t>
  </si>
  <si>
    <t>0</t>
  </si>
  <si>
    <t>BHR</t>
  </si>
  <si>
    <t>6</t>
  </si>
  <si>
    <t>7</t>
  </si>
  <si>
    <t>8</t>
  </si>
  <si>
    <t>9</t>
  </si>
  <si>
    <t>1.1</t>
  </si>
  <si>
    <t>1</t>
  </si>
  <si>
    <t>3.1</t>
  </si>
  <si>
    <t>2.9</t>
  </si>
  <si>
    <t>COM</t>
  </si>
  <si>
    <t>16</t>
  </si>
  <si>
    <t>82.5</t>
  </si>
  <si>
    <t>54.2</t>
  </si>
  <si>
    <t>28.5</t>
  </si>
  <si>
    <t>17.2</t>
  </si>
  <si>
    <t>DJI</t>
  </si>
  <si>
    <t>14</t>
  </si>
  <si>
    <t>41.9</t>
  </si>
  <si>
    <t>39.7</t>
  </si>
  <si>
    <t>EGY</t>
  </si>
  <si>
    <t>5</t>
  </si>
  <si>
    <t>11</t>
  </si>
  <si>
    <t>13</t>
  </si>
  <si>
    <t>×</t>
  </si>
  <si>
    <t>42.6</t>
  </si>
  <si>
    <t>20.3</t>
  </si>
  <si>
    <t>IRQ</t>
  </si>
  <si>
    <t>26</t>
  </si>
  <si>
    <t>27</t>
  </si>
  <si>
    <t>38.8</t>
  </si>
  <si>
    <t>34.2</t>
  </si>
  <si>
    <t>16.6</t>
  </si>
  <si>
    <t>14.6</t>
  </si>
  <si>
    <t>JOR</t>
  </si>
  <si>
    <t>23.9</t>
  </si>
  <si>
    <t>23.3</t>
  </si>
  <si>
    <t>KWT</t>
  </si>
  <si>
    <t>35</t>
  </si>
  <si>
    <t>36</t>
  </si>
  <si>
    <t>19</t>
  </si>
  <si>
    <t>20</t>
  </si>
  <si>
    <t>2</t>
  </si>
  <si>
    <t>1.7</t>
  </si>
  <si>
    <t>LBN</t>
  </si>
  <si>
    <t>15</t>
  </si>
  <si>
    <t>40</t>
  </si>
  <si>
    <t>42.3</t>
  </si>
  <si>
    <t>38.9</t>
  </si>
  <si>
    <t>41.5</t>
  </si>
  <si>
    <t>LBY</t>
  </si>
  <si>
    <t>10</t>
  </si>
  <si>
    <t>23</t>
  </si>
  <si>
    <t>24.6</t>
  </si>
  <si>
    <t>26.6</t>
  </si>
  <si>
    <t>30</t>
  </si>
  <si>
    <t>MRT</t>
  </si>
  <si>
    <t>4</t>
  </si>
  <si>
    <t>16.2</t>
  </si>
  <si>
    <t>15.8</t>
  </si>
  <si>
    <t>MAR</t>
  </si>
  <si>
    <t>3.7</t>
  </si>
  <si>
    <t>3.6</t>
  </si>
  <si>
    <t>OMN</t>
  </si>
  <si>
    <t>3.3</t>
  </si>
  <si>
    <t>QAT</t>
  </si>
  <si>
    <t>8.5</t>
  </si>
  <si>
    <t>9.5</t>
  </si>
  <si>
    <t>6.7</t>
  </si>
  <si>
    <t>6.3</t>
  </si>
  <si>
    <t>SAU</t>
  </si>
  <si>
    <t>3</t>
  </si>
  <si>
    <t>17</t>
  </si>
  <si>
    <t>6.6</t>
  </si>
  <si>
    <t>5.4</t>
  </si>
  <si>
    <t>SOM</t>
  </si>
  <si>
    <t>70</t>
  </si>
  <si>
    <t>195.2</t>
  </si>
  <si>
    <t>198.2</t>
  </si>
  <si>
    <t>SDN</t>
  </si>
  <si>
    <t>34</t>
  </si>
  <si>
    <t>20.9</t>
  </si>
  <si>
    <t>17.8</t>
  </si>
  <si>
    <t>SYR</t>
  </si>
  <si>
    <t>7.6</t>
  </si>
  <si>
    <t>8.1</t>
  </si>
  <si>
    <t>75.7</t>
  </si>
  <si>
    <t>88.3</t>
  </si>
  <si>
    <t>TUN</t>
  </si>
  <si>
    <t>4.3</t>
  </si>
  <si>
    <t>ARE</t>
  </si>
  <si>
    <t>3.5</t>
  </si>
  <si>
    <t>4.5</t>
  </si>
  <si>
    <t>22.8</t>
  </si>
  <si>
    <t>WBG</t>
  </si>
  <si>
    <t>43</t>
  </si>
  <si>
    <t>44</t>
  </si>
  <si>
    <t>46.8</t>
  </si>
  <si>
    <t>40.3</t>
  </si>
  <si>
    <t>YEM</t>
  </si>
  <si>
    <t>41</t>
  </si>
  <si>
    <t>118.8</t>
  </si>
  <si>
    <t>40.2</t>
  </si>
  <si>
    <t>Syria</t>
  </si>
  <si>
    <t xml:space="preserve">Procedures(number)
الإجراءات(عدد)     
  </t>
  </si>
  <si>
    <t xml:space="preserve">Time  (days)
الزمن (أيام)     
  </t>
  </si>
  <si>
    <t xml:space="preserve">Cost   (% of income per capita)
التكلفة
(% من متوسط الدخل القومي للفرد)    
  </t>
  </si>
  <si>
    <t xml:space="preserve">Paid-in Minimum capital (% of income per capita)الحد الأدنى المدفوع من رأس المال
(%من متوسط الدخل القومي للفرد) 
  </t>
  </si>
  <si>
    <t>Rank-Dealing with construction permits 2019</t>
  </si>
  <si>
    <t>Rank-Dealing with construction permits 2020</t>
  </si>
  <si>
    <t>Egypt, Arab Rep.</t>
  </si>
  <si>
    <t>Syrian Arab Republic</t>
  </si>
  <si>
    <t>West Bank and Gaza</t>
  </si>
  <si>
    <t>Yemen, Rep.</t>
  </si>
  <si>
    <t>قطر</t>
  </si>
  <si>
    <t>Rank-Getting electricity 2019</t>
  </si>
  <si>
    <t>Rank-Getting electricity 2020</t>
  </si>
  <si>
    <t>التغير في ترتيب الدول العربية في مؤشر استخراج التراخيص لعام 2020  
-Dealing with construction permits Index for 2020 
  (change in Arab countries ranking )</t>
  </si>
  <si>
    <t>التغير في ترتيب الدول العربية في مؤشر توصيل الكهرباء لعام 2020  
Getting electricity Index for 2020 
  (change in Arab countries ranking )</t>
  </si>
  <si>
    <t>السعودية</t>
  </si>
  <si>
    <t>لجزائر</t>
  </si>
  <si>
    <t>العراقا</t>
  </si>
  <si>
    <t>Rank-Registering property 2019</t>
  </si>
  <si>
    <t>Rank-Registering property 2020</t>
  </si>
  <si>
    <t>التغير في ترتيب الدول العربية في مؤشر تسجيل الملكية لعام 2020  
Registering property Index for 2020 
  (change in Arab countries ranking )</t>
  </si>
  <si>
    <t>الإمارات</t>
  </si>
  <si>
    <t>Rank-Getting credit 2019</t>
  </si>
  <si>
    <t>Rank-Getting credit 2020</t>
  </si>
  <si>
    <t>التغير في ترتيب الدول العربية في مؤشر الحصول على الائتمان لعام 2020  
Getting credit Index for 2020 
  (change in Arab countries ranking )</t>
  </si>
  <si>
    <t>Rank-Protecting minority investors 2019</t>
  </si>
  <si>
    <t>Rank-Protecting minority investors 2020</t>
  </si>
  <si>
    <t>التغير في ترتيب الدول العربية في مؤشر حماية المستثمرين الأقلية لعام 2020  
Protecting minority investors Index for 2020 
  (change in Arab countries ranking )</t>
  </si>
  <si>
    <t xml:space="preserve"> الأردن</t>
  </si>
  <si>
    <t>Rank-Paying taxes 2019</t>
  </si>
  <si>
    <t>Rank-Paying taxes 2020</t>
  </si>
  <si>
    <t>التغير في ترتيب الدول العربية في مؤشر دفع الضرائب لعام 2020  
Paying taxes Index for 2020 
  (change in Arab countries ranking )</t>
  </si>
  <si>
    <t>Rank-Trading across borders  2019</t>
  </si>
  <si>
    <t>Rank-Trading across borders  2020</t>
  </si>
  <si>
    <t>التغير في ترتيب الدول العربية في مؤشر التجارة عبر الحدود لعام 2020  
Trading across borders Index for 2020 
  (change in Arab countries ranking )</t>
  </si>
  <si>
    <t>Rank-Enforcing contracts  2019</t>
  </si>
  <si>
    <t>Rank-Enforcing contracts  2020</t>
  </si>
  <si>
    <t>التغير في ترتيب الدول العربية في مؤشر إنفاذ العقود لعام 2020  
Enforcing contracts Index for 2020 
  (change in Arab countries ranking )</t>
  </si>
  <si>
    <t>ei</t>
  </si>
  <si>
    <t>Rank-Resolving insolvency  2019</t>
  </si>
  <si>
    <t>Rank-Resolving insolvency  2020</t>
  </si>
  <si>
    <t>التغير في ترتيب الدول العربية في مؤشر تسوية حالات الإعسار لعام 2020  
Resolving insolvency Index for 2020 
  (change in Arab countries ranking )</t>
  </si>
  <si>
    <t>التغير في ترتيب الدول العربية في مؤشر بدء النشاط التجاري لعام 2020  
Starting a business Index for 2020 
  (change in Arab countries ranking )</t>
  </si>
  <si>
    <t>Rank-Dealing with construction permits</t>
  </si>
  <si>
    <t>Score-Dealing with construction permits (DB16-20 methodology)</t>
  </si>
  <si>
    <t>Score-Dealing with construction permits (DB06-15 methodology)</t>
  </si>
  <si>
    <t>Procedures (number)</t>
  </si>
  <si>
    <t>Score-Procedures (number)</t>
  </si>
  <si>
    <t>Time (days)</t>
  </si>
  <si>
    <t>Score-Time (days)</t>
  </si>
  <si>
    <t>Cost (% of Warehouse value)</t>
  </si>
  <si>
    <t>Score-Cost (% of Warehouse value)</t>
  </si>
  <si>
    <t>Building quality control index (0-15) (DB16-20 methodology)</t>
  </si>
  <si>
    <t>Score-Building quality control index (0-15) (DB16-20 methodology)</t>
  </si>
  <si>
    <t>Quality of building regulations index (0-2) (DB16-20 methodology)</t>
  </si>
  <si>
    <t>Quality control before construction index (0-1) (DB16-20 methodology)</t>
  </si>
  <si>
    <t>Quality control during construction index (0-3) (DB16-20 methodology)</t>
  </si>
  <si>
    <t>Quality control after construction index (0-3) (DB16-20 methodology)</t>
  </si>
  <si>
    <t>Liability and insurance regimes index (0-2) (DB16-20 methodology)</t>
  </si>
  <si>
    <t>Professional certifications index (0-4) (DB16-20 methodology)</t>
  </si>
  <si>
    <t>73</t>
  </si>
  <si>
    <t>7.1</t>
  </si>
  <si>
    <t>80</t>
  </si>
  <si>
    <t>1.3</t>
  </si>
  <si>
    <t>1.5</t>
  </si>
  <si>
    <t>60</t>
  </si>
  <si>
    <t>.7</t>
  </si>
  <si>
    <t>1.9</t>
  </si>
  <si>
    <t>52</t>
  </si>
  <si>
    <t>.8</t>
  </si>
  <si>
    <t>3.9</t>
  </si>
  <si>
    <t>66.66667</t>
  </si>
  <si>
    <t>.2</t>
  </si>
  <si>
    <t>6.5</t>
  </si>
  <si>
    <t>.5</t>
  </si>
  <si>
    <t>.9</t>
  </si>
  <si>
    <t>.4</t>
  </si>
  <si>
    <t>10.5</t>
  </si>
  <si>
    <t>3.8</t>
  </si>
  <si>
    <t>10.7</t>
  </si>
  <si>
    <t>33.33333</t>
  </si>
  <si>
    <t>17.6</t>
  </si>
  <si>
    <t>11.5</t>
  </si>
  <si>
    <t>10.4</t>
  </si>
  <si>
    <t>22</t>
  </si>
  <si>
    <t>5.8</t>
  </si>
  <si>
    <t>10.9</t>
  </si>
  <si>
    <t>5.1</t>
  </si>
  <si>
    <t>.3</t>
  </si>
  <si>
    <t>2.6</t>
  </si>
  <si>
    <t>4.1</t>
  </si>
  <si>
    <t>No Practice</t>
  </si>
  <si>
    <t>14.4</t>
  </si>
  <si>
    <t>7.5</t>
  </si>
  <si>
    <t>50</t>
  </si>
  <si>
    <t>4.8</t>
  </si>
  <si>
    <t>4.6</t>
  </si>
  <si>
    <t>23.6</t>
  </si>
  <si>
    <t>11.6</t>
  </si>
  <si>
    <t>100</t>
  </si>
  <si>
    <t>.6</t>
  </si>
  <si>
    <t>5.7</t>
  </si>
  <si>
    <t>5.2</t>
  </si>
  <si>
    <t>13.78</t>
  </si>
  <si>
    <t>1.78</t>
  </si>
  <si>
    <t>13.5</t>
  </si>
  <si>
    <t>90</t>
  </si>
  <si>
    <t>5.5</t>
  </si>
  <si>
    <t>12.5</t>
  </si>
  <si>
    <t>2.2</t>
  </si>
  <si>
    <t>4.7</t>
  </si>
  <si>
    <t>8.9</t>
  </si>
  <si>
    <t>4.4</t>
  </si>
  <si>
    <t>7.3</t>
  </si>
  <si>
    <t>12.2</t>
  </si>
  <si>
    <t>25</t>
  </si>
  <si>
    <t>9.6</t>
  </si>
  <si>
    <t>2.4</t>
  </si>
  <si>
    <t>2.1</t>
  </si>
  <si>
    <t>2.17</t>
  </si>
  <si>
    <t>.1</t>
  </si>
  <si>
    <t>14.8</t>
  </si>
  <si>
    <t>21.5</t>
  </si>
  <si>
    <t>8.7</t>
  </si>
  <si>
    <t>165</t>
  </si>
  <si>
    <t>6.9</t>
  </si>
  <si>
    <t>87.5</t>
  </si>
  <si>
    <t>13.1</t>
  </si>
  <si>
    <t>113</t>
  </si>
  <si>
    <t>7.4</t>
  </si>
  <si>
    <t>9.8</t>
  </si>
  <si>
    <t>106</t>
  </si>
  <si>
    <t>2.8</t>
  </si>
  <si>
    <t>20.2</t>
  </si>
  <si>
    <t>9.7</t>
  </si>
  <si>
    <t>133</t>
  </si>
  <si>
    <t>6.4</t>
  </si>
  <si>
    <t>12.4</t>
  </si>
  <si>
    <t>9.3</t>
  </si>
  <si>
    <t>22.7</t>
  </si>
  <si>
    <t>AFG</t>
  </si>
  <si>
    <t>Afghanistan</t>
  </si>
  <si>
    <t>ALB</t>
  </si>
  <si>
    <t>Albania</t>
  </si>
  <si>
    <t>AGO</t>
  </si>
  <si>
    <t>Angola</t>
  </si>
  <si>
    <t>ATG</t>
  </si>
  <si>
    <t>Antigua and Barbuda</t>
  </si>
  <si>
    <t>ARG</t>
  </si>
  <si>
    <t>Argentina</t>
  </si>
  <si>
    <t>ARM</t>
  </si>
  <si>
    <t>Armenia</t>
  </si>
  <si>
    <t>AUS</t>
  </si>
  <si>
    <t>Australia</t>
  </si>
  <si>
    <t>AUT</t>
  </si>
  <si>
    <t>Austria</t>
  </si>
  <si>
    <t>AZE</t>
  </si>
  <si>
    <t>Azerbaijan</t>
  </si>
  <si>
    <t>BHS</t>
  </si>
  <si>
    <t>Bahamas, The</t>
  </si>
  <si>
    <t>BANG</t>
  </si>
  <si>
    <t>Bangladesh</t>
  </si>
  <si>
    <t>BRB</t>
  </si>
  <si>
    <t>Barbados</t>
  </si>
  <si>
    <t>BLR</t>
  </si>
  <si>
    <t>Belarus</t>
  </si>
  <si>
    <t>BEL</t>
  </si>
  <si>
    <t>Belgium</t>
  </si>
  <si>
    <t>BLZ</t>
  </si>
  <si>
    <t>Belize</t>
  </si>
  <si>
    <t>BEN</t>
  </si>
  <si>
    <t>Benin</t>
  </si>
  <si>
    <t>BTN</t>
  </si>
  <si>
    <t>Bhutan</t>
  </si>
  <si>
    <t>BOL</t>
  </si>
  <si>
    <t>Bolivia</t>
  </si>
  <si>
    <t>BIH</t>
  </si>
  <si>
    <t>Bosnia and Herzegovina</t>
  </si>
  <si>
    <t>BWA</t>
  </si>
  <si>
    <t>Botswana</t>
  </si>
  <si>
    <t>BRAZ</t>
  </si>
  <si>
    <t>Brazil</t>
  </si>
  <si>
    <t>BRN</t>
  </si>
  <si>
    <t>Brunei Darussalam</t>
  </si>
  <si>
    <t>BGR</t>
  </si>
  <si>
    <t>Bulgaria</t>
  </si>
  <si>
    <t>BFA</t>
  </si>
  <si>
    <t>Burkina Faso</t>
  </si>
  <si>
    <t>BDI</t>
  </si>
  <si>
    <t>Burundi</t>
  </si>
  <si>
    <t>CPV</t>
  </si>
  <si>
    <t>Cabo Verde</t>
  </si>
  <si>
    <t>KHM</t>
  </si>
  <si>
    <t>Cambodia</t>
  </si>
  <si>
    <t>CMR</t>
  </si>
  <si>
    <t>Cameroon</t>
  </si>
  <si>
    <t>CAN</t>
  </si>
  <si>
    <t>Canada</t>
  </si>
  <si>
    <t>CAF</t>
  </si>
  <si>
    <t>Central African Republic</t>
  </si>
  <si>
    <t>TCD</t>
  </si>
  <si>
    <t>Chad</t>
  </si>
  <si>
    <t>CHL</t>
  </si>
  <si>
    <t>Chile</t>
  </si>
  <si>
    <t>CHIN</t>
  </si>
  <si>
    <t>China</t>
  </si>
  <si>
    <t>COL</t>
  </si>
  <si>
    <t>Colombia</t>
  </si>
  <si>
    <t>ZAR</t>
  </si>
  <si>
    <t>Congo, Dem. Rep.</t>
  </si>
  <si>
    <t>COG</t>
  </si>
  <si>
    <t>Congo, Rep.</t>
  </si>
  <si>
    <t>CRI</t>
  </si>
  <si>
    <t>Costa Rica</t>
  </si>
  <si>
    <t>CIV</t>
  </si>
  <si>
    <t>Côte d'Ivoire</t>
  </si>
  <si>
    <t>HRV</t>
  </si>
  <si>
    <t>Croatia</t>
  </si>
  <si>
    <t>CYP</t>
  </si>
  <si>
    <t>Cyprus</t>
  </si>
  <si>
    <t>CZE</t>
  </si>
  <si>
    <t>Czech Republic</t>
  </si>
  <si>
    <t>DNK</t>
  </si>
  <si>
    <t>Denmark</t>
  </si>
  <si>
    <t>DMA</t>
  </si>
  <si>
    <t>Dominica</t>
  </si>
  <si>
    <t>DOM</t>
  </si>
  <si>
    <t>Dominican Republic</t>
  </si>
  <si>
    <t>ECU</t>
  </si>
  <si>
    <t>Ecuador</t>
  </si>
  <si>
    <t>SLV</t>
  </si>
  <si>
    <t>El Salvador</t>
  </si>
  <si>
    <t>GNQ</t>
  </si>
  <si>
    <t>Equatorial Guinea</t>
  </si>
  <si>
    <t>ERI</t>
  </si>
  <si>
    <t>Eritrea</t>
  </si>
  <si>
    <t>EST</t>
  </si>
  <si>
    <t>Estonia</t>
  </si>
  <si>
    <t>SWZ</t>
  </si>
  <si>
    <t>Eswatini</t>
  </si>
  <si>
    <t>ETH</t>
  </si>
  <si>
    <t>Ethiopia</t>
  </si>
  <si>
    <t>FJI</t>
  </si>
  <si>
    <t>Fiji</t>
  </si>
  <si>
    <t>FIN</t>
  </si>
  <si>
    <t>Finland</t>
  </si>
  <si>
    <t>FRA</t>
  </si>
  <si>
    <t>France</t>
  </si>
  <si>
    <t>GAB</t>
  </si>
  <si>
    <t>Gabon</t>
  </si>
  <si>
    <t>GMB</t>
  </si>
  <si>
    <t>Gambia, The</t>
  </si>
  <si>
    <t>GEO</t>
  </si>
  <si>
    <t>Georgia</t>
  </si>
  <si>
    <t>DEU</t>
  </si>
  <si>
    <t>Germany</t>
  </si>
  <si>
    <t>GHA</t>
  </si>
  <si>
    <t>Ghana</t>
  </si>
  <si>
    <t>GRC</t>
  </si>
  <si>
    <t>Greece</t>
  </si>
  <si>
    <t>GRD</t>
  </si>
  <si>
    <t>Grenada</t>
  </si>
  <si>
    <t>GTM</t>
  </si>
  <si>
    <t>Guatemala</t>
  </si>
  <si>
    <t>GIN</t>
  </si>
  <si>
    <t>Guinea</t>
  </si>
  <si>
    <t>GNB</t>
  </si>
  <si>
    <t>Guinea-Bissau</t>
  </si>
  <si>
    <t>GUY</t>
  </si>
  <si>
    <t>Guyana</t>
  </si>
  <si>
    <t>HTI</t>
  </si>
  <si>
    <t>Haiti</t>
  </si>
  <si>
    <t>HND</t>
  </si>
  <si>
    <t>Honduras</t>
  </si>
  <si>
    <t>HKG</t>
  </si>
  <si>
    <t>Hong Kong SAR, China</t>
  </si>
  <si>
    <t>HUN</t>
  </si>
  <si>
    <t>Hungary</t>
  </si>
  <si>
    <t>ISL</t>
  </si>
  <si>
    <t>Iceland</t>
  </si>
  <si>
    <t>INDI</t>
  </si>
  <si>
    <t>India</t>
  </si>
  <si>
    <t>INDO</t>
  </si>
  <si>
    <t>Indonesia</t>
  </si>
  <si>
    <t>IRN</t>
  </si>
  <si>
    <t>Iran, Islamic Rep.</t>
  </si>
  <si>
    <t>IRL</t>
  </si>
  <si>
    <t>Ireland</t>
  </si>
  <si>
    <t>ISR</t>
  </si>
  <si>
    <t>Israel</t>
  </si>
  <si>
    <t>ITA</t>
  </si>
  <si>
    <t>Italy</t>
  </si>
  <si>
    <t>JAM</t>
  </si>
  <si>
    <t>Jamaica</t>
  </si>
  <si>
    <t>JAP</t>
  </si>
  <si>
    <t>Japan</t>
  </si>
  <si>
    <t>KAZ</t>
  </si>
  <si>
    <t>Kazakhstan</t>
  </si>
  <si>
    <t>KEN</t>
  </si>
  <si>
    <t>Kenya</t>
  </si>
  <si>
    <t>KIR</t>
  </si>
  <si>
    <t>Kiribati</t>
  </si>
  <si>
    <t>KOR</t>
  </si>
  <si>
    <t>Korea, Rep.</t>
  </si>
  <si>
    <t>KSV</t>
  </si>
  <si>
    <t>Kosovo</t>
  </si>
  <si>
    <t>KGZ</t>
  </si>
  <si>
    <t>Kyrgyz Republic</t>
  </si>
  <si>
    <t>LAO</t>
  </si>
  <si>
    <t>Lao PDR</t>
  </si>
  <si>
    <t>LVA</t>
  </si>
  <si>
    <t>Latvia</t>
  </si>
  <si>
    <t>LSO</t>
  </si>
  <si>
    <t>Lesotho</t>
  </si>
  <si>
    <t>LBR</t>
  </si>
  <si>
    <t>Liberia</t>
  </si>
  <si>
    <t>LIE</t>
  </si>
  <si>
    <t>Liechtenstein</t>
  </si>
  <si>
    <t>LTU</t>
  </si>
  <si>
    <t>Lithuania</t>
  </si>
  <si>
    <t>LUX</t>
  </si>
  <si>
    <t>Luxembourg</t>
  </si>
  <si>
    <t>MDG</t>
  </si>
  <si>
    <t>Madagascar</t>
  </si>
  <si>
    <t>MWI</t>
  </si>
  <si>
    <t>Malawi</t>
  </si>
  <si>
    <t>MYS</t>
  </si>
  <si>
    <t>Malaysia</t>
  </si>
  <si>
    <t>MDV</t>
  </si>
  <si>
    <t>Maldives</t>
  </si>
  <si>
    <t>MLI</t>
  </si>
  <si>
    <t>Mali</t>
  </si>
  <si>
    <t>MLT</t>
  </si>
  <si>
    <t>Malta</t>
  </si>
  <si>
    <t>MHL</t>
  </si>
  <si>
    <t>Marshall Islands</t>
  </si>
  <si>
    <t>MUS</t>
  </si>
  <si>
    <t>Mauritius</t>
  </si>
  <si>
    <t>MEXI</t>
  </si>
  <si>
    <t>Mexico</t>
  </si>
  <si>
    <t>FSM</t>
  </si>
  <si>
    <t>Micronesia, Fed. Sts.</t>
  </si>
  <si>
    <t>MDA</t>
  </si>
  <si>
    <t>Moldova</t>
  </si>
  <si>
    <t>MNG</t>
  </si>
  <si>
    <t>Mongolia</t>
  </si>
  <si>
    <t>MNE</t>
  </si>
  <si>
    <t>Montenegro</t>
  </si>
  <si>
    <t>MOZ</t>
  </si>
  <si>
    <t>Mozambique</t>
  </si>
  <si>
    <t>MMR</t>
  </si>
  <si>
    <t>Myanmar</t>
  </si>
  <si>
    <t>NAM</t>
  </si>
  <si>
    <t>Namibia</t>
  </si>
  <si>
    <t>NPL</t>
  </si>
  <si>
    <t>Nepal</t>
  </si>
  <si>
    <t>NLD</t>
  </si>
  <si>
    <t>Netherlands</t>
  </si>
  <si>
    <t>NZL</t>
  </si>
  <si>
    <t>New Zealand</t>
  </si>
  <si>
    <t>NIC</t>
  </si>
  <si>
    <t>Nicaragua</t>
  </si>
  <si>
    <t>NER</t>
  </si>
  <si>
    <t>Niger</t>
  </si>
  <si>
    <t>NIGE</t>
  </si>
  <si>
    <t>Nigeria</t>
  </si>
  <si>
    <t>MKD</t>
  </si>
  <si>
    <t>North Macedonia</t>
  </si>
  <si>
    <t>NOR</t>
  </si>
  <si>
    <t>Norway</t>
  </si>
  <si>
    <t>PAKI</t>
  </si>
  <si>
    <t>Pakistan</t>
  </si>
  <si>
    <t>PLW</t>
  </si>
  <si>
    <t>Palau</t>
  </si>
  <si>
    <t>PAN</t>
  </si>
  <si>
    <t>Panama</t>
  </si>
  <si>
    <t>PNG</t>
  </si>
  <si>
    <t>Papua New Guinea</t>
  </si>
  <si>
    <t>PRY</t>
  </si>
  <si>
    <t>Paraguay</t>
  </si>
  <si>
    <t>PER</t>
  </si>
  <si>
    <t>Peru</t>
  </si>
  <si>
    <t>PHL</t>
  </si>
  <si>
    <t>Philippines</t>
  </si>
  <si>
    <t>POL</t>
  </si>
  <si>
    <t>Poland</t>
  </si>
  <si>
    <t>PRT</t>
  </si>
  <si>
    <t>Portugal</t>
  </si>
  <si>
    <t>PRI</t>
  </si>
  <si>
    <t>Puerto Rico</t>
  </si>
  <si>
    <t>ROM</t>
  </si>
  <si>
    <t>Romania</t>
  </si>
  <si>
    <t>RUSS</t>
  </si>
  <si>
    <t>Russian Federation</t>
  </si>
  <si>
    <t>RWA</t>
  </si>
  <si>
    <t>Rwanda</t>
  </si>
  <si>
    <t>WSM</t>
  </si>
  <si>
    <t>Samoa</t>
  </si>
  <si>
    <t>SMR</t>
  </si>
  <si>
    <t>San Marino</t>
  </si>
  <si>
    <t>STP</t>
  </si>
  <si>
    <t>São Tomé and Príncipe</t>
  </si>
  <si>
    <t>SEN</t>
  </si>
  <si>
    <t>Senegal</t>
  </si>
  <si>
    <t>SRB</t>
  </si>
  <si>
    <t>Serbia</t>
  </si>
  <si>
    <t>SYC</t>
  </si>
  <si>
    <t>Seychelles</t>
  </si>
  <si>
    <t>SLE</t>
  </si>
  <si>
    <t>Sierra Leone</t>
  </si>
  <si>
    <t>SGP</t>
  </si>
  <si>
    <t>Singapore</t>
  </si>
  <si>
    <t>SVK</t>
  </si>
  <si>
    <t>Slovak Republic</t>
  </si>
  <si>
    <t>SVN</t>
  </si>
  <si>
    <t>Slovenia</t>
  </si>
  <si>
    <t>SLB</t>
  </si>
  <si>
    <t>Solomon Islands</t>
  </si>
  <si>
    <t>ZAF</t>
  </si>
  <si>
    <t>South Africa</t>
  </si>
  <si>
    <t>SSD</t>
  </si>
  <si>
    <t>South Sudan</t>
  </si>
  <si>
    <t>ESP</t>
  </si>
  <si>
    <t>Spain</t>
  </si>
  <si>
    <t>LKA</t>
  </si>
  <si>
    <t>Sri Lanka</t>
  </si>
  <si>
    <t>KNA</t>
  </si>
  <si>
    <t>St. Kitts and Nevis</t>
  </si>
  <si>
    <t>LCA</t>
  </si>
  <si>
    <t>St. Lucia</t>
  </si>
  <si>
    <t>VCT</t>
  </si>
  <si>
    <t>St. Vincent and the Grenadines</t>
  </si>
  <si>
    <t>SUR</t>
  </si>
  <si>
    <t>Suriname</t>
  </si>
  <si>
    <t>SWE</t>
  </si>
  <si>
    <t>Sweden</t>
  </si>
  <si>
    <t>CHE</t>
  </si>
  <si>
    <t>Switzerland</t>
  </si>
  <si>
    <t>TWN</t>
  </si>
  <si>
    <t>Taiwan, China</t>
  </si>
  <si>
    <t>TJK</t>
  </si>
  <si>
    <t>Tajikistan</t>
  </si>
  <si>
    <t>TZA</t>
  </si>
  <si>
    <t>Tanzania</t>
  </si>
  <si>
    <t>THA</t>
  </si>
  <si>
    <t>Thailand</t>
  </si>
  <si>
    <t>TMP</t>
  </si>
  <si>
    <t>Timor-Leste</t>
  </si>
  <si>
    <t>TGO</t>
  </si>
  <si>
    <t>Togo</t>
  </si>
  <si>
    <t>TON</t>
  </si>
  <si>
    <t>Tonga</t>
  </si>
  <si>
    <t>TTO</t>
  </si>
  <si>
    <t>Trinidad and Tobago</t>
  </si>
  <si>
    <t>TUR</t>
  </si>
  <si>
    <t>Turkey</t>
  </si>
  <si>
    <t>UGA</t>
  </si>
  <si>
    <t>Uganda</t>
  </si>
  <si>
    <t>UKR</t>
  </si>
  <si>
    <t>Ukraine</t>
  </si>
  <si>
    <t>GBR</t>
  </si>
  <si>
    <t>United Kingdom</t>
  </si>
  <si>
    <t>US</t>
  </si>
  <si>
    <t>United States</t>
  </si>
  <si>
    <t>URY</t>
  </si>
  <si>
    <t>Uruguay</t>
  </si>
  <si>
    <t>UZB</t>
  </si>
  <si>
    <t>Uzbekistan</t>
  </si>
  <si>
    <t>VUT</t>
  </si>
  <si>
    <t>Vanuatu</t>
  </si>
  <si>
    <t>VEN</t>
  </si>
  <si>
    <t>Venezuela, RB</t>
  </si>
  <si>
    <t>VNM</t>
  </si>
  <si>
    <t>Vietnam</t>
  </si>
  <si>
    <t>ZMB</t>
  </si>
  <si>
    <t>Zambia</t>
  </si>
  <si>
    <t>ZWE</t>
  </si>
  <si>
    <t>Zimbabwe</t>
  </si>
  <si>
    <t>12.1</t>
  </si>
  <si>
    <t>18.8</t>
  </si>
  <si>
    <t>13.8</t>
  </si>
  <si>
    <t>5.9</t>
  </si>
  <si>
    <t>9.2</t>
  </si>
  <si>
    <t>12.6</t>
  </si>
  <si>
    <t>21.9</t>
  </si>
  <si>
    <t>11.4</t>
  </si>
  <si>
    <t>8.3</t>
  </si>
  <si>
    <t>7.7</t>
  </si>
  <si>
    <t>8.4</t>
  </si>
  <si>
    <t>2.3</t>
  </si>
  <si>
    <t>8.6</t>
  </si>
  <si>
    <t>8.8</t>
  </si>
  <si>
    <t>3.2</t>
  </si>
  <si>
    <t>7.8</t>
  </si>
  <si>
    <t>2.7</t>
  </si>
  <si>
    <t>19.7</t>
  </si>
  <si>
    <t>9.4</t>
  </si>
  <si>
    <t>Rank-Getting electricity</t>
  </si>
  <si>
    <t>Score-Getting electricity (DB16-20 methodology)</t>
  </si>
  <si>
    <t>Score-Getting electricity (DB10-15 methodology)</t>
  </si>
  <si>
    <t>Cost (% of income per capita)</t>
  </si>
  <si>
    <t>Score-Cost (% of income per capita)</t>
  </si>
  <si>
    <t>Reliability of supply and transparency of tariff index (0-8) (DB16-20 methodology)</t>
  </si>
  <si>
    <t>Score-Reliability of supply and transparency of tariff index (0-8) (DB16-20 methodology)</t>
  </si>
  <si>
    <t>Total duration and frequency of outages per customer a year (0-3) (DB16-20 methodology)</t>
  </si>
  <si>
    <t>Mechanisms for monitoring outages (0-1) (DB16-20 methodology)</t>
  </si>
  <si>
    <t>Mechanisms for restoring service (0-1) (DB16-20 methodology)</t>
  </si>
  <si>
    <t>Regulatory monitoring (0-1) (DB16-20 methodology)</t>
  </si>
  <si>
    <t>Financial deterrents aimed at limiting outages (0-1) (DB16-20 methodology)</t>
  </si>
  <si>
    <t>Communication of tariffs and tariff changes (0-1) (DB16-20 methodology)</t>
  </si>
  <si>
    <t>System average interruption duration index (SAIDI) (DB16-20 methodology)</t>
  </si>
  <si>
    <t>System average interruption frequency index (SAIFI) (DB16-20 methodology)</t>
  </si>
  <si>
    <t>Minimum outage time (in minutes)  (DB16-20 methodology)</t>
  </si>
  <si>
    <t>Price of electricity (US cents per kWh) (DB16-20 methodology)</t>
  </si>
  <si>
    <t>58.26087</t>
  </si>
  <si>
    <t>68.56349</t>
  </si>
  <si>
    <t>..</t>
  </si>
  <si>
    <t>N/A</t>
  </si>
  <si>
    <t>76.95652</t>
  </si>
  <si>
    <t>94.46121</t>
  </si>
  <si>
    <t>62.5</t>
  </si>
  <si>
    <t>33.46</t>
  </si>
  <si>
    <t>71.30435</t>
  </si>
  <si>
    <t>88.0615</t>
  </si>
  <si>
    <t>4.24</t>
  </si>
  <si>
    <t>9.85</t>
  </si>
  <si>
    <t>65.65217</t>
  </si>
  <si>
    <t>92.30552</t>
  </si>
  <si>
    <t>12.79</t>
  </si>
  <si>
    <t>83.33333</t>
  </si>
  <si>
    <t>89.56522</t>
  </si>
  <si>
    <t>98.7496</t>
  </si>
  <si>
    <t>2.12</t>
  </si>
  <si>
    <t>44.9</t>
  </si>
  <si>
    <t>67.82609</t>
  </si>
  <si>
    <t>15.5</t>
  </si>
  <si>
    <t>99.80849</t>
  </si>
  <si>
    <t>4.51</t>
  </si>
  <si>
    <t>14.39</t>
  </si>
  <si>
    <t>10.8</t>
  </si>
  <si>
    <t>76.52174</t>
  </si>
  <si>
    <t>99.16553</t>
  </si>
  <si>
    <t>75</t>
  </si>
  <si>
    <t>10.86</t>
  </si>
  <si>
    <t>7.2</t>
  </si>
  <si>
    <t>75.21739</t>
  </si>
  <si>
    <t>99.85089</t>
  </si>
  <si>
    <t>20.4</t>
  </si>
  <si>
    <t>97.82609</t>
  </si>
  <si>
    <t>98.94048</t>
  </si>
  <si>
    <t>.63</t>
  </si>
  <si>
    <t>.61</t>
  </si>
  <si>
    <t>10.2</t>
  </si>
  <si>
    <t>98.448</t>
  </si>
  <si>
    <t>.86</t>
  </si>
  <si>
    <t>.96</t>
  </si>
  <si>
    <t>78.69565</t>
  </si>
  <si>
    <t>98.92441</t>
  </si>
  <si>
    <t>6.47</t>
  </si>
  <si>
    <t>6.27</t>
  </si>
  <si>
    <t>77.82609</t>
  </si>
  <si>
    <t>99.29197</t>
  </si>
  <si>
    <t>.88</t>
  </si>
  <si>
    <t>.72</t>
  </si>
  <si>
    <t>7.33333</t>
  </si>
  <si>
    <t>53.71304</t>
  </si>
  <si>
    <t>78.4464</t>
  </si>
  <si>
    <t>16.66667</t>
  </si>
  <si>
    <t>73.91304</t>
  </si>
  <si>
    <t>99.23976</t>
  </si>
  <si>
    <t>3.16</t>
  </si>
  <si>
    <t>6.01</t>
  </si>
  <si>
    <t>62.17391</t>
  </si>
  <si>
    <t>98.95761</t>
  </si>
  <si>
    <t>.51</t>
  </si>
  <si>
    <t>.48</t>
  </si>
  <si>
    <t>14.7</t>
  </si>
  <si>
    <t>33.47826</t>
  </si>
  <si>
    <t>98.84848</t>
  </si>
  <si>
    <t>.41</t>
  </si>
  <si>
    <t>16.7</t>
  </si>
  <si>
    <t>81.73913</t>
  </si>
  <si>
    <t>96.20687</t>
  </si>
  <si>
    <t>14.18</t>
  </si>
  <si>
    <t>22.6</t>
  </si>
  <si>
    <t>68.69565</t>
  </si>
  <si>
    <t>20.7</t>
  </si>
  <si>
    <t>81.30435</t>
  </si>
  <si>
    <t>95.2891</t>
  </si>
  <si>
    <t>7.08</t>
  </si>
  <si>
    <t>2.88</t>
  </si>
  <si>
    <t>92.17391</t>
  </si>
  <si>
    <t>92.11512</t>
  </si>
  <si>
    <t>7.96</t>
  </si>
  <si>
    <t>17.5</t>
  </si>
  <si>
    <t>96.43168</t>
  </si>
  <si>
    <t>2.15</t>
  </si>
  <si>
    <t>74.34783</t>
  </si>
  <si>
    <t>96.89458</t>
  </si>
  <si>
    <t>16.3</t>
  </si>
  <si>
    <t>51.96087</t>
  </si>
  <si>
    <t>97.48906</t>
  </si>
  <si>
    <t>6.6383</t>
  </si>
  <si>
    <t>3.7167</t>
  </si>
  <si>
    <t>96.95652</t>
  </si>
  <si>
    <t>99.54638</t>
  </si>
  <si>
    <t>.37</t>
  </si>
  <si>
    <t>.33</t>
  </si>
  <si>
    <t>95.22493</t>
  </si>
  <si>
    <t>6.15</t>
  </si>
  <si>
    <t>5.01</t>
  </si>
  <si>
    <t>34.34783</t>
  </si>
  <si>
    <t>23.8</t>
  </si>
  <si>
    <t>39.13043</t>
  </si>
  <si>
    <t>17.3</t>
  </si>
  <si>
    <t>81</t>
  </si>
  <si>
    <t>72.6087</t>
  </si>
  <si>
    <t>83.82916</t>
  </si>
  <si>
    <t>18.3</t>
  </si>
  <si>
    <t>26.3</t>
  </si>
  <si>
    <t>78.98893</t>
  </si>
  <si>
    <t>37.5</t>
  </si>
  <si>
    <t>20.78</t>
  </si>
  <si>
    <t>15.35</t>
  </si>
  <si>
    <t>18.2</t>
  </si>
  <si>
    <t>81.84281</t>
  </si>
  <si>
    <t>48.26087</t>
  </si>
  <si>
    <t>98.55628</t>
  </si>
  <si>
    <t>.98</t>
  </si>
  <si>
    <t>1.48</t>
  </si>
  <si>
    <t>12.3</t>
  </si>
  <si>
    <t>65.21739</t>
  </si>
  <si>
    <t>21.2</t>
  </si>
  <si>
    <t>89.13043</t>
  </si>
  <si>
    <t>99.39179</t>
  </si>
  <si>
    <t>1.47</t>
  </si>
  <si>
    <t>93.91304</t>
  </si>
  <si>
    <t>.896</t>
  </si>
  <si>
    <t>.188</t>
  </si>
  <si>
    <t>69.56522</t>
  </si>
  <si>
    <t>93.89043</t>
  </si>
  <si>
    <t>19.9</t>
  </si>
  <si>
    <t>55.65217</t>
  </si>
  <si>
    <t>85.03384</t>
  </si>
  <si>
    <t>28.1</t>
  </si>
  <si>
    <t>88.69565</t>
  </si>
  <si>
    <t>49.56522</t>
  </si>
  <si>
    <t>31.24276</t>
  </si>
  <si>
    <t>39</t>
  </si>
  <si>
    <t>90.86957</t>
  </si>
  <si>
    <t>98.04999</t>
  </si>
  <si>
    <t>.54</t>
  </si>
  <si>
    <t>.21</t>
  </si>
  <si>
    <t>84.78261</t>
  </si>
  <si>
    <t>72.91253</t>
  </si>
  <si>
    <t>14.42</t>
  </si>
  <si>
    <t>79.56522</t>
  </si>
  <si>
    <t>96.77229</t>
  </si>
  <si>
    <t>1.58</t>
  </si>
  <si>
    <t>16.8</t>
  </si>
  <si>
    <t>98.56008</t>
  </si>
  <si>
    <t>.55</t>
  </si>
  <si>
    <t>.22</t>
  </si>
  <si>
    <t>19.1</t>
  </si>
  <si>
    <t>82.6087</t>
  </si>
  <si>
    <t>23.1</t>
  </si>
  <si>
    <t>99.71524</t>
  </si>
  <si>
    <t>.35</t>
  </si>
  <si>
    <t>91.30435</t>
  </si>
  <si>
    <t>98.76431</t>
  </si>
  <si>
    <t>24.2</t>
  </si>
  <si>
    <t>85.21739</t>
  </si>
  <si>
    <t>89.73837</t>
  </si>
  <si>
    <t>26.2</t>
  </si>
  <si>
    <t>94.41859</t>
  </si>
  <si>
    <t>.58</t>
  </si>
  <si>
    <t>.29</t>
  </si>
  <si>
    <t>36.8</t>
  </si>
  <si>
    <t>97.414</t>
  </si>
  <si>
    <t>6.64</t>
  </si>
  <si>
    <t>20.1</t>
  </si>
  <si>
    <t>75.65217</t>
  </si>
  <si>
    <t>92.56313</t>
  </si>
  <si>
    <t>11.9</t>
  </si>
  <si>
    <t>97.77473</t>
  </si>
  <si>
    <t>1.99</t>
  </si>
  <si>
    <t>93.60611</t>
  </si>
  <si>
    <t>5.83</t>
  </si>
  <si>
    <t>3.23</t>
  </si>
  <si>
    <t>19.5</t>
  </si>
  <si>
    <t>61.73913</t>
  </si>
  <si>
    <t>88.9879</t>
  </si>
  <si>
    <t>17.4</t>
  </si>
  <si>
    <t>68.26087</t>
  </si>
  <si>
    <t>98.28794</t>
  </si>
  <si>
    <t>.18</t>
  </si>
  <si>
    <t>10.3</t>
  </si>
  <si>
    <t>53.47826</t>
  </si>
  <si>
    <t>93.30107</t>
  </si>
  <si>
    <t>49.44</t>
  </si>
  <si>
    <t>28.93</t>
  </si>
  <si>
    <t>16.5</t>
  </si>
  <si>
    <t>66.52174</t>
  </si>
  <si>
    <t>90.51238</t>
  </si>
  <si>
    <t>85.29193</t>
  </si>
  <si>
    <t>4.74</t>
  </si>
  <si>
    <t>21.8</t>
  </si>
  <si>
    <t>99.66033</t>
  </si>
  <si>
    <t>.16</t>
  </si>
  <si>
    <t>.01</t>
  </si>
  <si>
    <t>13.3</t>
  </si>
  <si>
    <t>99.93828</t>
  </si>
  <si>
    <t>13.6</t>
  </si>
  <si>
    <t>43.47826</t>
  </si>
  <si>
    <t>84.74712</t>
  </si>
  <si>
    <t>47.52</t>
  </si>
  <si>
    <t>63.91304</t>
  </si>
  <si>
    <t>67.73311</t>
  </si>
  <si>
    <t>145</t>
  </si>
  <si>
    <t>98.20931</t>
  </si>
  <si>
    <t>4.69</t>
  </si>
  <si>
    <t>3.69</t>
  </si>
  <si>
    <t>95.65217</t>
  </si>
  <si>
    <t>99.54372</t>
  </si>
  <si>
    <t>.25</t>
  </si>
  <si>
    <t>25.6</t>
  </si>
  <si>
    <t>83.91304</t>
  </si>
  <si>
    <t>92.19711</t>
  </si>
  <si>
    <t>55.94</t>
  </si>
  <si>
    <t>36.28</t>
  </si>
  <si>
    <t>85.65217</t>
  </si>
  <si>
    <t>99.15858</t>
  </si>
  <si>
    <t>1.57</t>
  </si>
  <si>
    <t>1.44</t>
  </si>
  <si>
    <t>98.05675</t>
  </si>
  <si>
    <t>6.36</t>
  </si>
  <si>
    <t>6.61</t>
  </si>
  <si>
    <t>30.9</t>
  </si>
  <si>
    <t>94.10738</t>
  </si>
  <si>
    <t>3.96</t>
  </si>
  <si>
    <t>60.09597</t>
  </si>
  <si>
    <t>85.46101</t>
  </si>
  <si>
    <t>27.3</t>
  </si>
  <si>
    <t>72.17391</t>
  </si>
  <si>
    <t>94.76781</t>
  </si>
  <si>
    <t>32.8</t>
  </si>
  <si>
    <t>63.62122</t>
  </si>
  <si>
    <t>21.1</t>
  </si>
  <si>
    <t>90.53425</t>
  </si>
  <si>
    <t>32.52</t>
  </si>
  <si>
    <t>23.39</t>
  </si>
  <si>
    <t>20.8</t>
  </si>
  <si>
    <t>97.3913</t>
  </si>
  <si>
    <t>99.98408</t>
  </si>
  <si>
    <t>.46</t>
  </si>
  <si>
    <t>.19</t>
  </si>
  <si>
    <t>16.1</t>
  </si>
  <si>
    <t>99.07741</t>
  </si>
  <si>
    <t>2.56</t>
  </si>
  <si>
    <t>1.23</t>
  </si>
  <si>
    <t>98.26087</t>
  </si>
  <si>
    <t>99.87251</t>
  </si>
  <si>
    <t>92.16667</t>
  </si>
  <si>
    <t>84.84783</t>
  </si>
  <si>
    <t>99.64743</t>
  </si>
  <si>
    <t>80.875</t>
  </si>
  <si>
    <t>3.7158</t>
  </si>
  <si>
    <t>2.3761</t>
  </si>
  <si>
    <t>93.8087</t>
  </si>
  <si>
    <t>97.11409</t>
  </si>
  <si>
    <t>2.819</t>
  </si>
  <si>
    <t>2.1778</t>
  </si>
  <si>
    <t>90.78951</t>
  </si>
  <si>
    <t>5.3</t>
  </si>
  <si>
    <t>95.25103</t>
  </si>
  <si>
    <t>70.86957</t>
  </si>
  <si>
    <t>99.29478</t>
  </si>
  <si>
    <t>.57</t>
  </si>
  <si>
    <t>63.47826</t>
  </si>
  <si>
    <t>99.8356</t>
  </si>
  <si>
    <t>1.45</t>
  </si>
  <si>
    <t>2.04</t>
  </si>
  <si>
    <t>98.28473</t>
  </si>
  <si>
    <t>2.22</t>
  </si>
  <si>
    <t>97.48891</t>
  </si>
  <si>
    <t>27.13</t>
  </si>
  <si>
    <t>10.71</t>
  </si>
  <si>
    <t>26.4</t>
  </si>
  <si>
    <t>72.65217</t>
  </si>
  <si>
    <t>.0375</t>
  </si>
  <si>
    <t>.024</t>
  </si>
  <si>
    <t>96.47735</t>
  </si>
  <si>
    <t>2.38</t>
  </si>
  <si>
    <t>99.55691</t>
  </si>
  <si>
    <t>.91</t>
  </si>
  <si>
    <t>92.40213</t>
  </si>
  <si>
    <t>21.7</t>
  </si>
  <si>
    <t>63.37882</t>
  </si>
  <si>
    <t>41.3</t>
  </si>
  <si>
    <t>99.57644</t>
  </si>
  <si>
    <t>.04</t>
  </si>
  <si>
    <t>.05</t>
  </si>
  <si>
    <t>94.98502</t>
  </si>
  <si>
    <t>10.42</t>
  </si>
  <si>
    <t>5.89</t>
  </si>
  <si>
    <t>86.52174</t>
  </si>
  <si>
    <t>99.31197</t>
  </si>
  <si>
    <t>.42</t>
  </si>
  <si>
    <t>59.56522</t>
  </si>
  <si>
    <t>91.55654</t>
  </si>
  <si>
    <t>91.29388</t>
  </si>
  <si>
    <t>13.2</t>
  </si>
  <si>
    <t>61.30435</t>
  </si>
  <si>
    <t>97.11891</t>
  </si>
  <si>
    <t>.99</t>
  </si>
  <si>
    <t>89</t>
  </si>
  <si>
    <t>69.13043</t>
  </si>
  <si>
    <t>98.41944</t>
  </si>
  <si>
    <t>86.17255</t>
  </si>
  <si>
    <t>13.9</t>
  </si>
  <si>
    <t>72.95737</t>
  </si>
  <si>
    <t>56.52174</t>
  </si>
  <si>
    <t>96.23938</t>
  </si>
  <si>
    <t>99.90306</t>
  </si>
  <si>
    <t>.08</t>
  </si>
  <si>
    <t>99.5857</t>
  </si>
  <si>
    <t>83.47826</t>
  </si>
  <si>
    <t>99.59569</t>
  </si>
  <si>
    <t>.36</t>
  </si>
  <si>
    <t>.26</t>
  </si>
  <si>
    <t>46.46405</t>
  </si>
  <si>
    <t>52.6087</t>
  </si>
  <si>
    <t>78.89879</t>
  </si>
  <si>
    <t>99.68439</t>
  </si>
  <si>
    <t>.49</t>
  </si>
  <si>
    <t>97.1042</t>
  </si>
  <si>
    <t>168.02</t>
  </si>
  <si>
    <t>2.52</t>
  </si>
  <si>
    <t>39.4</t>
  </si>
  <si>
    <t>68.2271</t>
  </si>
  <si>
    <t>14.2</t>
  </si>
  <si>
    <t>96.61947</t>
  </si>
  <si>
    <t>.77</t>
  </si>
  <si>
    <t>1.83</t>
  </si>
  <si>
    <t>92.12499</t>
  </si>
  <si>
    <t>40.6</t>
  </si>
  <si>
    <t>51.49019</t>
  </si>
  <si>
    <t>98.22723</t>
  </si>
  <si>
    <t>1.61</t>
  </si>
  <si>
    <t>.85</t>
  </si>
  <si>
    <t>20.5</t>
  </si>
  <si>
    <t>36.16667</t>
  </si>
  <si>
    <t>64.15652</t>
  </si>
  <si>
    <t>96.73527</t>
  </si>
  <si>
    <t>.5841</t>
  </si>
  <si>
    <t>.8516</t>
  </si>
  <si>
    <t>95.57228</t>
  </si>
  <si>
    <t>41.4</t>
  </si>
  <si>
    <t>93.63202</t>
  </si>
  <si>
    <t>1.33</t>
  </si>
  <si>
    <t>73.47826</t>
  </si>
  <si>
    <t>92.54912</t>
  </si>
  <si>
    <t>62</t>
  </si>
  <si>
    <t>5.6</t>
  </si>
  <si>
    <t>50.86957</t>
  </si>
  <si>
    <t>98.2176</t>
  </si>
  <si>
    <t>40.26</t>
  </si>
  <si>
    <t>25.78</t>
  </si>
  <si>
    <t>14.1</t>
  </si>
  <si>
    <t>94.34783</t>
  </si>
  <si>
    <t>83.84177</t>
  </si>
  <si>
    <t>2.23</t>
  </si>
  <si>
    <t>90.43478</t>
  </si>
  <si>
    <t>62.85546</t>
  </si>
  <si>
    <t>77.3913</t>
  </si>
  <si>
    <t>86.82513</t>
  </si>
  <si>
    <t>30.28</t>
  </si>
  <si>
    <t>26.42</t>
  </si>
  <si>
    <t>91.73913</t>
  </si>
  <si>
    <t>96.64007</t>
  </si>
  <si>
    <t>15.1</t>
  </si>
  <si>
    <t>90.29921</t>
  </si>
  <si>
    <t>24.5</t>
  </si>
  <si>
    <t>99.69791</t>
  </si>
  <si>
    <t>.78</t>
  </si>
  <si>
    <t>.083</t>
  </si>
  <si>
    <t>99.16181</t>
  </si>
  <si>
    <t>3.77</t>
  </si>
  <si>
    <t>2.14</t>
  </si>
  <si>
    <t>89.13973</t>
  </si>
  <si>
    <t>93.6</t>
  </si>
  <si>
    <t>45.7</t>
  </si>
  <si>
    <t>33.4</t>
  </si>
  <si>
    <t>42.41682</t>
  </si>
  <si>
    <t>288</t>
  </si>
  <si>
    <t>21.3</t>
  </si>
  <si>
    <t>60.08696</t>
  </si>
  <si>
    <t>96.34117</t>
  </si>
  <si>
    <t>97.72762</t>
  </si>
  <si>
    <t>7.46</t>
  </si>
  <si>
    <t>79.13043</t>
  </si>
  <si>
    <t>99.87258</t>
  </si>
  <si>
    <t>10.1</t>
  </si>
  <si>
    <t>94.78261</t>
  </si>
  <si>
    <t>99.38236</t>
  </si>
  <si>
    <t>1.77</t>
  </si>
  <si>
    <t>1.13</t>
  </si>
  <si>
    <t>58.84783</t>
  </si>
  <si>
    <t>84.75886</t>
  </si>
  <si>
    <t>89.5955</t>
  </si>
  <si>
    <t>81.6455</t>
  </si>
  <si>
    <t>99.36197</t>
  </si>
  <si>
    <t>615.7</t>
  </si>
  <si>
    <t>32.1</t>
  </si>
  <si>
    <t>92.6087</t>
  </si>
  <si>
    <t>99.81149</t>
  </si>
  <si>
    <t>7.82</t>
  </si>
  <si>
    <t>5.19</t>
  </si>
  <si>
    <t>25.4</t>
  </si>
  <si>
    <t>99.68436</t>
  </si>
  <si>
    <t>940</t>
  </si>
  <si>
    <t>500</t>
  </si>
  <si>
    <t>28.9</t>
  </si>
  <si>
    <t>98.59995</t>
  </si>
  <si>
    <t>94.46352</t>
  </si>
  <si>
    <t>6.39</t>
  </si>
  <si>
    <t>1.73</t>
  </si>
  <si>
    <t>24.3</t>
  </si>
  <si>
    <t>99.70046</t>
  </si>
  <si>
    <t>3.57</t>
  </si>
  <si>
    <t>18.1</t>
  </si>
  <si>
    <t>58.69565</t>
  </si>
  <si>
    <t>99.79915</t>
  </si>
  <si>
    <t>1.09</t>
  </si>
  <si>
    <t>13.7</t>
  </si>
  <si>
    <t>99.58458</t>
  </si>
  <si>
    <t>22.2</t>
  </si>
  <si>
    <t>96.07011</t>
  </si>
  <si>
    <t>14.35</t>
  </si>
  <si>
    <t>4.83</t>
  </si>
  <si>
    <t>99.88641</t>
  </si>
  <si>
    <t>.07</t>
  </si>
  <si>
    <t>32.17391</t>
  </si>
  <si>
    <t>94.99062</t>
  </si>
  <si>
    <t>3.08</t>
  </si>
  <si>
    <t>3.35</t>
  </si>
  <si>
    <t>90.13043</t>
  </si>
  <si>
    <t>99.93817</t>
  </si>
  <si>
    <t>.182</t>
  </si>
  <si>
    <t>.053</t>
  </si>
  <si>
    <t>76.25831</t>
  </si>
  <si>
    <t>93.04348</t>
  </si>
  <si>
    <t>92.57013</t>
  </si>
  <si>
    <t>35.88</t>
  </si>
  <si>
    <t>15.77</t>
  </si>
  <si>
    <t>38.5</t>
  </si>
  <si>
    <t>99.50104</t>
  </si>
  <si>
    <t>4.67</t>
  </si>
  <si>
    <t>95.80969</t>
  </si>
  <si>
    <t>99.65589</t>
  </si>
  <si>
    <t>1.98</t>
  </si>
  <si>
    <t>1.56</t>
  </si>
  <si>
    <t>78.26087</t>
  </si>
  <si>
    <t>70.11046</t>
  </si>
  <si>
    <t>17.38</t>
  </si>
  <si>
    <t>19.03</t>
  </si>
  <si>
    <t>97.74816</t>
  </si>
  <si>
    <t>3.85</t>
  </si>
  <si>
    <t>3.11</t>
  </si>
  <si>
    <t>95.75527</t>
  </si>
  <si>
    <t>.15</t>
  </si>
  <si>
    <t>37.56587</t>
  </si>
  <si>
    <t>62.12</t>
  </si>
  <si>
    <t>24.77</t>
  </si>
  <si>
    <t>96.52174</t>
  </si>
  <si>
    <t>99.72807</t>
  </si>
  <si>
    <t>.06</t>
  </si>
  <si>
    <t>.11</t>
  </si>
  <si>
    <t>97.2884</t>
  </si>
  <si>
    <t>.68</t>
  </si>
  <si>
    <t>15.6</t>
  </si>
  <si>
    <t>98.85364</t>
  </si>
  <si>
    <t>.13</t>
  </si>
  <si>
    <t>.27</t>
  </si>
  <si>
    <t>85.11289</t>
  </si>
  <si>
    <t>71.6</t>
  </si>
  <si>
    <t>60.43478</t>
  </si>
  <si>
    <t>98.04486</t>
  </si>
  <si>
    <t>30.53</t>
  </si>
  <si>
    <t>5.98</t>
  </si>
  <si>
    <t>98.85073</t>
  </si>
  <si>
    <t>.71</t>
  </si>
  <si>
    <t>64.34783</t>
  </si>
  <si>
    <t>91.80889</t>
  </si>
  <si>
    <t>2.98</t>
  </si>
  <si>
    <t>97.44097</t>
  </si>
  <si>
    <t>30.6</t>
  </si>
  <si>
    <t>97.8871</t>
  </si>
  <si>
    <t>.34</t>
  </si>
  <si>
    <t>99.42493</t>
  </si>
  <si>
    <t>34.6</t>
  </si>
  <si>
    <t>61.05942</t>
  </si>
  <si>
    <t>88.94018</t>
  </si>
  <si>
    <t>99.63847</t>
  </si>
  <si>
    <t>.66</t>
  </si>
  <si>
    <t>99.29386</t>
  </si>
  <si>
    <t>44.34783</t>
  </si>
  <si>
    <t>96.78763</t>
  </si>
  <si>
    <t>99.54285</t>
  </si>
  <si>
    <t>.23</t>
  </si>
  <si>
    <t>11.7</t>
  </si>
  <si>
    <t>89.28684</t>
  </si>
  <si>
    <t>91.47213</t>
  </si>
  <si>
    <t>46.77</t>
  </si>
  <si>
    <t>99.95149</t>
  </si>
  <si>
    <t>.38</t>
  </si>
  <si>
    <t>67.3913</t>
  </si>
  <si>
    <t>84.49717</t>
  </si>
  <si>
    <t>23.4</t>
  </si>
  <si>
    <t>73.82238</t>
  </si>
  <si>
    <t>99.06596</t>
  </si>
  <si>
    <t>12.31</t>
  </si>
  <si>
    <t>36.2</t>
  </si>
  <si>
    <t>97.71183</t>
  </si>
  <si>
    <t>6.34</t>
  </si>
  <si>
    <t>3.86</t>
  </si>
  <si>
    <t>91.12246</t>
  </si>
  <si>
    <t>2.54</t>
  </si>
  <si>
    <t>2.28</t>
  </si>
  <si>
    <t>99.23147</t>
  </si>
  <si>
    <t>44.69</t>
  </si>
  <si>
    <t>19.53</t>
  </si>
  <si>
    <t>14.4428</t>
  </si>
  <si>
    <t>61.7</t>
  </si>
  <si>
    <t>49.81</t>
  </si>
  <si>
    <t>16.9</t>
  </si>
  <si>
    <t>95.63961</t>
  </si>
  <si>
    <t>2.71</t>
  </si>
  <si>
    <t>.24</t>
  </si>
  <si>
    <t>87.82609</t>
  </si>
  <si>
    <t>99.71515</t>
  </si>
  <si>
    <t>.28</t>
  </si>
  <si>
    <t>.14</t>
  </si>
  <si>
    <t>17.7</t>
  </si>
  <si>
    <t>68.86957</t>
  </si>
  <si>
    <t>99.73187</t>
  </si>
  <si>
    <t>1.28</t>
  </si>
  <si>
    <t>.378</t>
  </si>
  <si>
    <t>4.2</t>
  </si>
  <si>
    <t>86.95652</t>
  </si>
  <si>
    <t>99.87229</t>
  </si>
  <si>
    <t>94.55319</t>
  </si>
  <si>
    <t>87.18958</t>
  </si>
  <si>
    <t>7.28</t>
  </si>
  <si>
    <t>5.14</t>
  </si>
  <si>
    <t>38.2</t>
  </si>
  <si>
    <t>17.3913</t>
  </si>
  <si>
    <t>91.96711</t>
  </si>
  <si>
    <t>123.8</t>
  </si>
  <si>
    <t>87.72584</t>
  </si>
  <si>
    <t>2.07</t>
  </si>
  <si>
    <t>87.3913</t>
  </si>
  <si>
    <t>82.91441</t>
  </si>
  <si>
    <t>5.18</t>
  </si>
  <si>
    <t>9.48</t>
  </si>
  <si>
    <t>56.95652</t>
  </si>
  <si>
    <t>74.8686</t>
  </si>
  <si>
    <t>51.22</t>
  </si>
  <si>
    <t>4.91</t>
  </si>
  <si>
    <t>82.70895</t>
  </si>
  <si>
    <t>99.56523</t>
  </si>
  <si>
    <t>.09</t>
  </si>
  <si>
    <t>99.98402</t>
  </si>
  <si>
    <t>15.4</t>
  </si>
  <si>
    <t>99.67938</t>
  </si>
  <si>
    <t>99.52487</t>
  </si>
  <si>
    <t>32.2</t>
  </si>
  <si>
    <t>99.50149</t>
  </si>
  <si>
    <t>.47</t>
  </si>
  <si>
    <t>.95</t>
  </si>
  <si>
    <t>86.08696</t>
  </si>
  <si>
    <t>99.70489</t>
  </si>
  <si>
    <t>99.52403</t>
  </si>
  <si>
    <t>99.90461</t>
  </si>
  <si>
    <t>30.2</t>
  </si>
  <si>
    <t>99.62745</t>
  </si>
  <si>
    <t>99.70196</t>
  </si>
  <si>
    <t>99.2826</t>
  </si>
  <si>
    <t>76.08696</t>
  </si>
  <si>
    <t>99.93018</t>
  </si>
  <si>
    <t>.331</t>
  </si>
  <si>
    <t>.063</t>
  </si>
  <si>
    <t>8.2</t>
  </si>
  <si>
    <t>.017</t>
  </si>
  <si>
    <t>.0205</t>
  </si>
  <si>
    <t>18.6</t>
  </si>
  <si>
    <t>99.88513</t>
  </si>
  <si>
    <t>.39</t>
  </si>
  <si>
    <t>99.92786</t>
  </si>
  <si>
    <t>.8955</t>
  </si>
  <si>
    <t>.1955</t>
  </si>
  <si>
    <t>99.48745</t>
  </si>
  <si>
    <t>.32</t>
  </si>
  <si>
    <t>1.06</t>
  </si>
  <si>
    <t>99.71274</t>
  </si>
  <si>
    <t>99.13233</t>
  </si>
  <si>
    <t>98.79301</t>
  </si>
  <si>
    <t>98.72312</t>
  </si>
  <si>
    <t>.52</t>
  </si>
  <si>
    <t>98.77136</t>
  </si>
  <si>
    <t>.59</t>
  </si>
  <si>
    <t>83.92609</t>
  </si>
  <si>
    <t>99.63554</t>
  </si>
  <si>
    <t>4.0342</t>
  </si>
  <si>
    <t>2.5171</t>
  </si>
  <si>
    <t>99.67392</t>
  </si>
  <si>
    <t>99.53113</t>
  </si>
  <si>
    <t>86.57664</t>
  </si>
  <si>
    <t>3.87</t>
  </si>
  <si>
    <t>3.02</t>
  </si>
  <si>
    <t>97.98439</t>
  </si>
  <si>
    <t>.65</t>
  </si>
  <si>
    <t>19.6</t>
  </si>
  <si>
    <t>98.90618</t>
  </si>
  <si>
    <t>.69</t>
  </si>
  <si>
    <t>.73</t>
  </si>
  <si>
    <t>40.1</t>
  </si>
  <si>
    <t>99.50482</t>
  </si>
  <si>
    <t>99.86433</t>
  </si>
  <si>
    <t>99.7327</t>
  </si>
  <si>
    <t>3.91</t>
  </si>
  <si>
    <t>3.15</t>
  </si>
  <si>
    <t>16.4</t>
  </si>
  <si>
    <t>15.7</t>
  </si>
  <si>
    <t>99.80672</t>
  </si>
  <si>
    <t>1.59</t>
  </si>
  <si>
    <t>99.33326</t>
  </si>
  <si>
    <t>2.84</t>
  </si>
  <si>
    <t>1.64</t>
  </si>
  <si>
    <t>96.87879</t>
  </si>
  <si>
    <t>5.78</t>
  </si>
  <si>
    <t>72.25</t>
  </si>
  <si>
    <t>3.9528</t>
  </si>
  <si>
    <t>2.9974</t>
  </si>
  <si>
    <t>91.29416</t>
  </si>
  <si>
    <t>98.12632</t>
  </si>
  <si>
    <t>1.52</t>
  </si>
  <si>
    <t>19.3</t>
  </si>
  <si>
    <t>99.39666</t>
  </si>
  <si>
    <t>1.72</t>
  </si>
  <si>
    <t>45</t>
  </si>
  <si>
    <t>88.26087</t>
  </si>
  <si>
    <t>97.96794</t>
  </si>
  <si>
    <t>99.13691</t>
  </si>
  <si>
    <t>98.05661</t>
  </si>
  <si>
    <t>99.56404</t>
  </si>
  <si>
    <t>10.6</t>
  </si>
  <si>
    <t>97.54327</t>
  </si>
  <si>
    <t>2.78</t>
  </si>
  <si>
    <t>99.269</t>
  </si>
  <si>
    <t>93.63662</t>
  </si>
  <si>
    <t>3.71</t>
  </si>
  <si>
    <t>2.43</t>
  </si>
  <si>
    <t>19.4</t>
  </si>
  <si>
    <t>99.16016</t>
  </si>
  <si>
    <t>1.85</t>
  </si>
  <si>
    <t>96.58463</t>
  </si>
  <si>
    <t>4.75</t>
  </si>
  <si>
    <t>2.32</t>
  </si>
  <si>
    <t>34.5</t>
  </si>
  <si>
    <t>99.57369</t>
  </si>
  <si>
    <t>.62</t>
  </si>
  <si>
    <t>25.2</t>
  </si>
  <si>
    <t>98.0973</t>
  </si>
  <si>
    <t>97.1198</t>
  </si>
  <si>
    <t>98.81044</t>
  </si>
  <si>
    <t>.67</t>
  </si>
  <si>
    <t>24.8</t>
  </si>
  <si>
    <t>97.8466</t>
  </si>
  <si>
    <t>.17</t>
  </si>
  <si>
    <t>94.57392</t>
  </si>
  <si>
    <t>99.65292</t>
  </si>
  <si>
    <t>91.79239</t>
  </si>
  <si>
    <t>3.41</t>
  </si>
  <si>
    <t>99.84617</t>
  </si>
  <si>
    <t>1.21</t>
  </si>
  <si>
    <t>96.80364</t>
  </si>
  <si>
    <t>.53</t>
  </si>
  <si>
    <t>9.9</t>
  </si>
  <si>
    <t>22.9</t>
  </si>
  <si>
    <t>99.71765</t>
  </si>
  <si>
    <t>1.184</t>
  </si>
  <si>
    <t>.402</t>
  </si>
  <si>
    <t>17.1</t>
  </si>
  <si>
    <t>99.86736</t>
  </si>
  <si>
    <t>99.51491</t>
  </si>
  <si>
    <t>.84</t>
  </si>
  <si>
    <t>97.5791</t>
  </si>
  <si>
    <t>6.23</t>
  </si>
  <si>
    <t>12.8</t>
  </si>
  <si>
    <t>54.78261</t>
  </si>
  <si>
    <t>99.78583</t>
  </si>
  <si>
    <t>1.31</t>
  </si>
  <si>
    <t>82.5017</t>
  </si>
  <si>
    <t>95.19173</t>
  </si>
  <si>
    <t>17.53</t>
  </si>
  <si>
    <t>9.65</t>
  </si>
  <si>
    <t>99.87864</t>
  </si>
  <si>
    <t>96.37511</t>
  </si>
  <si>
    <t>98.64347</t>
  </si>
  <si>
    <t>43.7</t>
  </si>
  <si>
    <t>99.61444</t>
  </si>
  <si>
    <t>1.87</t>
  </si>
  <si>
    <t>1.36</t>
  </si>
  <si>
    <t>92.40603</t>
  </si>
  <si>
    <t>16.08</t>
  </si>
  <si>
    <t>15.9</t>
  </si>
  <si>
    <t>39.1</t>
  </si>
  <si>
    <t>96.1103</t>
  </si>
  <si>
    <t>2.44</t>
  </si>
  <si>
    <t>74.27984</t>
  </si>
  <si>
    <t>13.95</t>
  </si>
  <si>
    <t>21.06</t>
  </si>
  <si>
    <t>98.46713</t>
  </si>
  <si>
    <t>.12</t>
  </si>
  <si>
    <t>14.9</t>
  </si>
  <si>
    <t>96.24165</t>
  </si>
  <si>
    <t>.74</t>
  </si>
  <si>
    <t>94.9099</t>
  </si>
  <si>
    <t>5.39</t>
  </si>
  <si>
    <t>6.55</t>
  </si>
  <si>
    <t>98.2665</t>
  </si>
  <si>
    <t>.87</t>
  </si>
  <si>
    <t>91.5317</t>
  </si>
  <si>
    <t>60.05</t>
  </si>
  <si>
    <t>13.33</t>
  </si>
  <si>
    <t>97.36073</t>
  </si>
  <si>
    <t>7.43</t>
  </si>
  <si>
    <t>3.42</t>
  </si>
  <si>
    <t>99.82894</t>
  </si>
  <si>
    <t>1.19</t>
  </si>
  <si>
    <t>1.46</t>
  </si>
  <si>
    <t>93.59211</t>
  </si>
  <si>
    <t>92.01108</t>
  </si>
  <si>
    <t>99.24692</t>
  </si>
  <si>
    <t>1.14</t>
  </si>
  <si>
    <t>90.42933</t>
  </si>
  <si>
    <t>94.10791</t>
  </si>
  <si>
    <t>7.05</t>
  </si>
  <si>
    <t>1.81</t>
  </si>
  <si>
    <t>91.22876</t>
  </si>
  <si>
    <t>80.06404</t>
  </si>
  <si>
    <t>5.43</t>
  </si>
  <si>
    <t>9.34</t>
  </si>
  <si>
    <t>88.81538</t>
  </si>
  <si>
    <t>77.34</t>
  </si>
  <si>
    <t>47.72</t>
  </si>
  <si>
    <t>98.88334</t>
  </si>
  <si>
    <t>5.28</t>
  </si>
  <si>
    <t>6.75</t>
  </si>
  <si>
    <t>27.6</t>
  </si>
  <si>
    <t>95.65612</t>
  </si>
  <si>
    <t>97.90812</t>
  </si>
  <si>
    <t>98.97538</t>
  </si>
  <si>
    <t>96.04449</t>
  </si>
  <si>
    <t>14.23</t>
  </si>
  <si>
    <t>15.84</t>
  </si>
  <si>
    <t>97.37405</t>
  </si>
  <si>
    <t>9.797</t>
  </si>
  <si>
    <t>5.157</t>
  </si>
  <si>
    <t>91.51465</t>
  </si>
  <si>
    <t>83.85595</t>
  </si>
  <si>
    <t>92.41119</t>
  </si>
  <si>
    <t>2.29</t>
  </si>
  <si>
    <t>3.06</t>
  </si>
  <si>
    <t>87.05659</t>
  </si>
  <si>
    <t>8.21</t>
  </si>
  <si>
    <t>99.21254</t>
  </si>
  <si>
    <t>97.19806</t>
  </si>
  <si>
    <t>2.48</t>
  </si>
  <si>
    <t>93.16784</t>
  </si>
  <si>
    <t>6.68</t>
  </si>
  <si>
    <t>95.33761</t>
  </si>
  <si>
    <t>.02</t>
  </si>
  <si>
    <t>31.1</t>
  </si>
  <si>
    <t>99.40803</t>
  </si>
  <si>
    <t>31.5</t>
  </si>
  <si>
    <t>96.41492</t>
  </si>
  <si>
    <t>.5926</t>
  </si>
  <si>
    <t>.7837</t>
  </si>
  <si>
    <t>60.31626</t>
  </si>
  <si>
    <t>98.81371</t>
  </si>
  <si>
    <t>97.95714</t>
  </si>
  <si>
    <t>30.8</t>
  </si>
  <si>
    <t>27.55</t>
  </si>
  <si>
    <t>97.10878</t>
  </si>
  <si>
    <t>29.7</t>
  </si>
  <si>
    <t>99.74015</t>
  </si>
  <si>
    <t>13.91</t>
  </si>
  <si>
    <t>97.38149</t>
  </si>
  <si>
    <t>4.34</t>
  </si>
  <si>
    <t>63.21184</t>
  </si>
  <si>
    <t>84.70508</t>
  </si>
  <si>
    <t>67.4</t>
  </si>
  <si>
    <t>90.43269</t>
  </si>
  <si>
    <t>87.22157</t>
  </si>
  <si>
    <t>13.4</t>
  </si>
  <si>
    <t>43.6</t>
  </si>
  <si>
    <t>98.0651</t>
  </si>
  <si>
    <t>44.02</t>
  </si>
  <si>
    <t>89.64614</t>
  </si>
  <si>
    <t>73.7</t>
  </si>
  <si>
    <t>39.6</t>
  </si>
  <si>
    <t>33.7</t>
  </si>
  <si>
    <t>96.89877</t>
  </si>
  <si>
    <t>7.55</t>
  </si>
  <si>
    <t>9.78</t>
  </si>
  <si>
    <t>99.6595</t>
  </si>
  <si>
    <t>1356</t>
  </si>
  <si>
    <t>673</t>
  </si>
  <si>
    <t>30.3</t>
  </si>
  <si>
    <t>99.24342</t>
  </si>
  <si>
    <t>4.47</t>
  </si>
  <si>
    <t>6.97</t>
  </si>
  <si>
    <t>25.8</t>
  </si>
  <si>
    <t>97.48284</t>
  </si>
  <si>
    <t>46.15</t>
  </si>
  <si>
    <t>19.51</t>
  </si>
  <si>
    <t>22.3</t>
  </si>
  <si>
    <t>93.76886</t>
  </si>
  <si>
    <t>77.28</t>
  </si>
  <si>
    <t>48.59</t>
  </si>
  <si>
    <t>95.76663</t>
  </si>
  <si>
    <t>37.8</t>
  </si>
  <si>
    <t>94.77814</t>
  </si>
  <si>
    <t>13.92</t>
  </si>
  <si>
    <t>8.91</t>
  </si>
  <si>
    <t>88.37306</t>
  </si>
  <si>
    <t>25.5</t>
  </si>
  <si>
    <t>74.37374</t>
  </si>
  <si>
    <t>58.6</t>
  </si>
  <si>
    <t>98.52157</t>
  </si>
  <si>
    <t>98.97971</t>
  </si>
  <si>
    <t>85.55312</t>
  </si>
  <si>
    <t>98.52536</t>
  </si>
  <si>
    <t>95.52682</t>
  </si>
  <si>
    <t>94.60703</t>
  </si>
  <si>
    <t>57.78093</t>
  </si>
  <si>
    <t>53.3</t>
  </si>
  <si>
    <t>30.46</t>
  </si>
  <si>
    <t>71.24581</t>
  </si>
  <si>
    <t>49.77</t>
  </si>
  <si>
    <t>5.24</t>
  </si>
  <si>
    <t>98.07297</t>
  </si>
  <si>
    <t>36.31</t>
  </si>
  <si>
    <t>80.83101</t>
  </si>
  <si>
    <t>91.49151</t>
  </si>
  <si>
    <t>27.05</t>
  </si>
  <si>
    <t>9.21</t>
  </si>
  <si>
    <t>90.37599</t>
  </si>
  <si>
    <t>42.37</t>
  </si>
  <si>
    <t>30.49</t>
  </si>
  <si>
    <t>88.99032</t>
  </si>
  <si>
    <t>92.51558</t>
  </si>
  <si>
    <t>96.71007</t>
  </si>
  <si>
    <t>73.49057</t>
  </si>
  <si>
    <t>95.03027</t>
  </si>
  <si>
    <t>3.75</t>
  </si>
  <si>
    <t>96.65636</t>
  </si>
  <si>
    <t>89.06783</t>
  </si>
  <si>
    <t>90.82517</t>
  </si>
  <si>
    <t>75.24433</t>
  </si>
  <si>
    <t>26.8</t>
  </si>
  <si>
    <t>77.31575</t>
  </si>
  <si>
    <t>27.25</t>
  </si>
  <si>
    <t>18.83</t>
  </si>
  <si>
    <t>59.96485</t>
  </si>
  <si>
    <t>85.83998</t>
  </si>
  <si>
    <t>97.18392</t>
  </si>
  <si>
    <t>211.84</t>
  </si>
  <si>
    <t>11.45</t>
  </si>
  <si>
    <t>60.98416</t>
  </si>
  <si>
    <t>91.13937</t>
  </si>
  <si>
    <t>8.38</t>
  </si>
  <si>
    <t>94.70622</t>
  </si>
  <si>
    <t>91.85735</t>
  </si>
  <si>
    <t>99.1789</t>
  </si>
  <si>
    <t>951.3</t>
  </si>
  <si>
    <t>22.98</t>
  </si>
  <si>
    <t>89.2319</t>
  </si>
  <si>
    <t>55.21739</t>
  </si>
  <si>
    <t>90.28971</t>
  </si>
  <si>
    <t>94.44851</t>
  </si>
  <si>
    <t>2.05</t>
  </si>
  <si>
    <t>84.60319</t>
  </si>
  <si>
    <t>97.24573</t>
  </si>
  <si>
    <t>67.27724</t>
  </si>
  <si>
    <t>81.43344</t>
  </si>
  <si>
    <t>20.24</t>
  </si>
  <si>
    <t>90.57585</t>
  </si>
  <si>
    <t>25.14</t>
  </si>
  <si>
    <t>12.9</t>
  </si>
  <si>
    <t>84.0135</t>
  </si>
  <si>
    <t>58.21</t>
  </si>
  <si>
    <t>18.9</t>
  </si>
  <si>
    <t>32.45767</t>
  </si>
  <si>
    <t>47.46279</t>
  </si>
  <si>
    <t>88.97515</t>
  </si>
  <si>
    <t>4.88</t>
  </si>
  <si>
    <t>94.80232</t>
  </si>
  <si>
    <t>50.31436</t>
  </si>
  <si>
    <t>67.51198</t>
  </si>
  <si>
    <t>69.77351</t>
  </si>
  <si>
    <t>74.9839</t>
  </si>
  <si>
    <t>60.54236</t>
  </si>
  <si>
    <t>37.45652</t>
  </si>
  <si>
    <t>84.88417</t>
  </si>
  <si>
    <t>18.7</t>
  </si>
  <si>
    <t>57.68261</t>
  </si>
  <si>
    <t>96.17436</t>
  </si>
  <si>
    <t>94.25537</t>
  </si>
  <si>
    <t>653.9</t>
  </si>
  <si>
    <t>56.89321</t>
  </si>
  <si>
    <t>7.23947</t>
  </si>
  <si>
    <t>59.25</t>
  </si>
  <si>
    <t>42.24</t>
  </si>
  <si>
    <t>37.96002</t>
  </si>
  <si>
    <t>42.52174</t>
  </si>
  <si>
    <t>73.38396</t>
  </si>
  <si>
    <t>84.94121</t>
  </si>
  <si>
    <t>24.9</t>
  </si>
  <si>
    <t>16.43248</t>
  </si>
  <si>
    <t>37.03847</t>
  </si>
  <si>
    <t>Rank-Registering property</t>
  </si>
  <si>
    <t>Score-Registering property (DB17-20 methodology)</t>
  </si>
  <si>
    <t>Score-Registering property (DB05-15 methodology)</t>
  </si>
  <si>
    <t>Cost (% of property value)</t>
  </si>
  <si>
    <t>Score-Cost (% of property value)</t>
  </si>
  <si>
    <t>Quality of land administration index (0-30) (DB17-20 methodology)</t>
  </si>
  <si>
    <t>Score-Quality of land administration index (0-30) (DB17-20 methodology)</t>
  </si>
  <si>
    <t>Reliability of infrastructure index (0-8) (DB17-20 methodology)</t>
  </si>
  <si>
    <t>Transparency of information index (0-6) (DB17-20 methodology)</t>
  </si>
  <si>
    <t>Geographic coverage index (0-8) (DB17-20 methodology)</t>
  </si>
  <si>
    <t>Land dispute resolution index (0-8) (DB17-20 methodology)</t>
  </si>
  <si>
    <t>Equal access to property rights index (-2-0) (DB17-20 methodology)</t>
  </si>
  <si>
    <t>91.38756</t>
  </si>
  <si>
    <t>40.45573</t>
  </si>
  <si>
    <t>55</t>
  </si>
  <si>
    <t>2.5</t>
  </si>
  <si>
    <t>74.16268</t>
  </si>
  <si>
    <t>52.90934</t>
  </si>
  <si>
    <t>58.33333</t>
  </si>
  <si>
    <t>9.56938</t>
  </si>
  <si>
    <t>81.89084</t>
  </si>
  <si>
    <t>23.33333</t>
  </si>
  <si>
    <t>85.16746</t>
  </si>
  <si>
    <t>28.18284</t>
  </si>
  <si>
    <t>63.33333</t>
  </si>
  <si>
    <t>75.83732</t>
  </si>
  <si>
    <t>56.09441</t>
  </si>
  <si>
    <t>96.65072</t>
  </si>
  <si>
    <t>99.38589</t>
  </si>
  <si>
    <t>22.5</t>
  </si>
  <si>
    <t>98.32536</t>
  </si>
  <si>
    <t>64.33029</t>
  </si>
  <si>
    <t>65</t>
  </si>
  <si>
    <t>90.66986</t>
  </si>
  <si>
    <t>69.23253</t>
  </si>
  <si>
    <t>76.66667</t>
  </si>
  <si>
    <t>53.10096</t>
  </si>
  <si>
    <t>42.10526</t>
  </si>
  <si>
    <t>21.17657</t>
  </si>
  <si>
    <t>91.66667</t>
  </si>
  <si>
    <t>99.52153</t>
  </si>
  <si>
    <t>88.6417</t>
  </si>
  <si>
    <t>41.66667</t>
  </si>
  <si>
    <t>52.47254</t>
  </si>
  <si>
    <t>21.66667</t>
  </si>
  <si>
    <t>76.55502</t>
  </si>
  <si>
    <t>70.25846</t>
  </si>
  <si>
    <t>98.08612</t>
  </si>
  <si>
    <t>99.74063</t>
  </si>
  <si>
    <t>23.5</t>
  </si>
  <si>
    <t>78.33333</t>
  </si>
  <si>
    <t>77.03349</t>
  </si>
  <si>
    <t>15.31856</t>
  </si>
  <si>
    <t>73.33333</t>
  </si>
  <si>
    <t>71.77033</t>
  </si>
  <si>
    <t>67.86794</t>
  </si>
  <si>
    <t>36.66667</t>
  </si>
  <si>
    <t>43.0622</t>
  </si>
  <si>
    <t>3.4</t>
  </si>
  <si>
    <t>77.25043</t>
  </si>
  <si>
    <t>63.63636</t>
  </si>
  <si>
    <t>66.59094</t>
  </si>
  <si>
    <t>57.41627</t>
  </si>
  <si>
    <t>68.97624</t>
  </si>
  <si>
    <t>83.73206</t>
  </si>
  <si>
    <t>65.80347</t>
  </si>
  <si>
    <t>87.55981</t>
  </si>
  <si>
    <t>65.79401</t>
  </si>
  <si>
    <t>85.77034</t>
  </si>
  <si>
    <t>76.28894</t>
  </si>
  <si>
    <t>16.305</t>
  </si>
  <si>
    <t>54.35</t>
  </si>
  <si>
    <t>4.61</t>
  </si>
  <si>
    <t>5.195</t>
  </si>
  <si>
    <t>95.93688</t>
  </si>
  <si>
    <t>56.66667</t>
  </si>
  <si>
    <t>81.00781</t>
  </si>
  <si>
    <t>68.42105</t>
  </si>
  <si>
    <t>20.46825</t>
  </si>
  <si>
    <t>89.47368</t>
  </si>
  <si>
    <t>79.07235</t>
  </si>
  <si>
    <t>85.51679</t>
  </si>
  <si>
    <t>71.62531</t>
  </si>
  <si>
    <t>61.72249</t>
  </si>
  <si>
    <t>8.75664</t>
  </si>
  <si>
    <t>-1</t>
  </si>
  <si>
    <t>98.56459</t>
  </si>
  <si>
    <t>74.39288</t>
  </si>
  <si>
    <t>71.66667</t>
  </si>
  <si>
    <t>64.5933</t>
  </si>
  <si>
    <t>26.6292</t>
  </si>
  <si>
    <t>29</t>
  </si>
  <si>
    <t>86.60287</t>
  </si>
  <si>
    <t>46.04395</t>
  </si>
  <si>
    <t>28.33333</t>
  </si>
  <si>
    <t>86.84211</t>
  </si>
  <si>
    <t>92.73927</t>
  </si>
  <si>
    <t>46.66667</t>
  </si>
  <si>
    <t>78.75</t>
  </si>
  <si>
    <t>96.17225</t>
  </si>
  <si>
    <t>69.2195</t>
  </si>
  <si>
    <t>23.95</t>
  </si>
  <si>
    <t>79.83333</t>
  </si>
  <si>
    <t>3.95</t>
  </si>
  <si>
    <t>93.30144</t>
  </si>
  <si>
    <t>86.55354</t>
  </si>
  <si>
    <t>86.1244</t>
  </si>
  <si>
    <t>49.10852</t>
  </si>
  <si>
    <t>82.29665</t>
  </si>
  <si>
    <t>32.51701</t>
  </si>
  <si>
    <t>74.64115</t>
  </si>
  <si>
    <t>9.24854</t>
  </si>
  <si>
    <t>11.66667</t>
  </si>
  <si>
    <t>95.21531</t>
  </si>
  <si>
    <t>77.23664</t>
  </si>
  <si>
    <t>81.81818</t>
  </si>
  <si>
    <t>52.5262</t>
  </si>
  <si>
    <t>84.689</t>
  </si>
  <si>
    <t>79.95463</t>
  </si>
  <si>
    <t>48.80392</t>
  </si>
  <si>
    <t>27.5</t>
  </si>
  <si>
    <t>87.32057</t>
  </si>
  <si>
    <t>73.3006</t>
  </si>
  <si>
    <t>95.94211</t>
  </si>
  <si>
    <t>81.66667</t>
  </si>
  <si>
    <t>24</t>
  </si>
  <si>
    <t>88.99522</t>
  </si>
  <si>
    <t>62.55858</t>
  </si>
  <si>
    <t>40.66986</t>
  </si>
  <si>
    <t>11.57855</t>
  </si>
  <si>
    <t>77.56137</t>
  </si>
  <si>
    <t>14.5</t>
  </si>
  <si>
    <t>48.33333</t>
  </si>
  <si>
    <t>88.03828</t>
  </si>
  <si>
    <t>85.94499</t>
  </si>
  <si>
    <t>64.11483</t>
  </si>
  <si>
    <t>92.71729</t>
  </si>
  <si>
    <t>85.64593</t>
  </si>
  <si>
    <t>74.51409</t>
  </si>
  <si>
    <t>16.65145</t>
  </si>
  <si>
    <t>13.33333</t>
  </si>
  <si>
    <t>63.15789</t>
  </si>
  <si>
    <t>39.75051</t>
  </si>
  <si>
    <t>92.10526</t>
  </si>
  <si>
    <t>96.97722</t>
  </si>
  <si>
    <t>21</t>
  </si>
  <si>
    <t>90.43062</t>
  </si>
  <si>
    <t>51.09986</t>
  </si>
  <si>
    <t>68.33333</t>
  </si>
  <si>
    <t>75.59809</t>
  </si>
  <si>
    <t>59.75866</t>
  </si>
  <si>
    <t>18.33333</t>
  </si>
  <si>
    <t>67.46411</t>
  </si>
  <si>
    <t>79.98122</t>
  </si>
  <si>
    <t>71.05263</t>
  </si>
  <si>
    <t>73.25782</t>
  </si>
  <si>
    <t>26.5</t>
  </si>
  <si>
    <t>88.33333</t>
  </si>
  <si>
    <t>80.38278</t>
  </si>
  <si>
    <t>51.27861</t>
  </si>
  <si>
    <t>66.02871</t>
  </si>
  <si>
    <t>65.55024</t>
  </si>
  <si>
    <t>48.01886</t>
  </si>
  <si>
    <t>31.66667</t>
  </si>
  <si>
    <t>99.78511</t>
  </si>
  <si>
    <t>55.71598</t>
  </si>
  <si>
    <t>59.52225</t>
  </si>
  <si>
    <t>26.66667</t>
  </si>
  <si>
    <t>67.7314</t>
  </si>
  <si>
    <t>50.39928</t>
  </si>
  <si>
    <t>75.74216</t>
  </si>
  <si>
    <t>79.42584</t>
  </si>
  <si>
    <t>68.17335</t>
  </si>
  <si>
    <t>77.51196</t>
  </si>
  <si>
    <t>63.92531</t>
  </si>
  <si>
    <t>78.4689</t>
  </si>
  <si>
    <t>69.3126</t>
  </si>
  <si>
    <t>54.83063</t>
  </si>
  <si>
    <t>8.33333</t>
  </si>
  <si>
    <t>62.22555</t>
  </si>
  <si>
    <t>48.60339</t>
  </si>
  <si>
    <t>66.58553</t>
  </si>
  <si>
    <t>86.66667</t>
  </si>
  <si>
    <t>98.80383</t>
  </si>
  <si>
    <t>75.98078</t>
  </si>
  <si>
    <t>72.76077</t>
  </si>
  <si>
    <t>48.13704</t>
  </si>
  <si>
    <t>10.82</t>
  </si>
  <si>
    <t>36.06667</t>
  </si>
  <si>
    <t>3.88</t>
  </si>
  <si>
    <t>3.44</t>
  </si>
  <si>
    <t>85.81818</t>
  </si>
  <si>
    <t>44.35046</t>
  </si>
  <si>
    <t>51.66667</t>
  </si>
  <si>
    <t>74.92761</t>
  </si>
  <si>
    <t>53.33333</t>
  </si>
  <si>
    <t>76.07656</t>
  </si>
  <si>
    <t>51.63883</t>
  </si>
  <si>
    <t>85.4067</t>
  </si>
  <si>
    <t>56.45187</t>
  </si>
  <si>
    <t>82.77512</t>
  </si>
  <si>
    <t>52.31862</t>
  </si>
  <si>
    <t>92.82297</t>
  </si>
  <si>
    <t>70.82651</t>
  </si>
  <si>
    <t>81.37065</t>
  </si>
  <si>
    <t>94.25837</t>
  </si>
  <si>
    <t>64.81558</t>
  </si>
  <si>
    <t>85</t>
  </si>
  <si>
    <t>92.3445</t>
  </si>
  <si>
    <t>39.93331</t>
  </si>
  <si>
    <t>99.78027</t>
  </si>
  <si>
    <t>79.66507</t>
  </si>
  <si>
    <t>60.4567</t>
  </si>
  <si>
    <t>99.86305</t>
  </si>
  <si>
    <t>97.84689</t>
  </si>
  <si>
    <t>65.85736</t>
  </si>
  <si>
    <t>98.22829</t>
  </si>
  <si>
    <t>96.46722</t>
  </si>
  <si>
    <t>18.5</t>
  </si>
  <si>
    <t>61.66667</t>
  </si>
  <si>
    <t>98.98571</t>
  </si>
  <si>
    <t>28</t>
  </si>
  <si>
    <t>87.08134</t>
  </si>
  <si>
    <t>79.33979</t>
  </si>
  <si>
    <t>92.58373</t>
  </si>
  <si>
    <t>86.57329</t>
  </si>
  <si>
    <t>59.85018</t>
  </si>
  <si>
    <t>79.90431</t>
  </si>
  <si>
    <t>45.30566</t>
  </si>
  <si>
    <t>11.35556</t>
  </si>
  <si>
    <t>92.52882</t>
  </si>
  <si>
    <t>94.74789</t>
  </si>
  <si>
    <t>95</t>
  </si>
  <si>
    <t>87.79904</t>
  </si>
  <si>
    <t>32.63773</t>
  </si>
  <si>
    <t>52.63158</t>
  </si>
  <si>
    <t>39.96893</t>
  </si>
  <si>
    <t>77.99043</t>
  </si>
  <si>
    <t>88.36536</t>
  </si>
  <si>
    <t>94.97608</t>
  </si>
  <si>
    <t>76.49541</t>
  </si>
  <si>
    <t>73.20574</t>
  </si>
  <si>
    <t>11.1</t>
  </si>
  <si>
    <t>26.28088</t>
  </si>
  <si>
    <t>9.81223</t>
  </si>
  <si>
    <t>70.20943</t>
  </si>
  <si>
    <t>96.03796</t>
  </si>
  <si>
    <t>44.5</t>
  </si>
  <si>
    <t>81.92823</t>
  </si>
  <si>
    <t>60.37029</t>
  </si>
  <si>
    <t>16.255</t>
  </si>
  <si>
    <t>54.18333</t>
  </si>
  <si>
    <t>3.915</t>
  </si>
  <si>
    <t>2.34</t>
  </si>
  <si>
    <t>93.34203</t>
  </si>
  <si>
    <t>95.45455</t>
  </si>
  <si>
    <t>86.19358</t>
  </si>
  <si>
    <t>79.02393</t>
  </si>
  <si>
    <t>90.90909</t>
  </si>
  <si>
    <t>57.46606</t>
  </si>
  <si>
    <t>66.9372</t>
  </si>
  <si>
    <t>69.37799</t>
  </si>
  <si>
    <t>71.49679</t>
  </si>
  <si>
    <t>8.13842</t>
  </si>
  <si>
    <t>97.60766</t>
  </si>
  <si>
    <t>61.60306</t>
  </si>
  <si>
    <t>99.2823</t>
  </si>
  <si>
    <t>59.30631</t>
  </si>
  <si>
    <t>99.56046</t>
  </si>
  <si>
    <t>73.68421</t>
  </si>
  <si>
    <t>60.06381</t>
  </si>
  <si>
    <t>50.75516</t>
  </si>
  <si>
    <t>10.25</t>
  </si>
  <si>
    <t>56.62201</t>
  </si>
  <si>
    <t>24.77648</t>
  </si>
  <si>
    <t>7.965</t>
  </si>
  <si>
    <t>26.55</t>
  </si>
  <si>
    <t>4.08</t>
  </si>
  <si>
    <t>1.385</t>
  </si>
  <si>
    <t>78.613</t>
  </si>
  <si>
    <t>99.04306</t>
  </si>
  <si>
    <t>83.32323</t>
  </si>
  <si>
    <t>91.86603</t>
  </si>
  <si>
    <t>60.27192</t>
  </si>
  <si>
    <t>39.16667</t>
  </si>
  <si>
    <t>50.37081</t>
  </si>
  <si>
    <t>72.01982</t>
  </si>
  <si>
    <t>32.66667</t>
  </si>
  <si>
    <t>93.7799</t>
  </si>
  <si>
    <t>98.85851</t>
  </si>
  <si>
    <t>89.71292</t>
  </si>
  <si>
    <t>84.34508</t>
  </si>
  <si>
    <t>65.58899</t>
  </si>
  <si>
    <t>1.8</t>
  </si>
  <si>
    <t>87.78838</t>
  </si>
  <si>
    <t>95.93301</t>
  </si>
  <si>
    <t>74.17449</t>
  </si>
  <si>
    <t>71.53418</t>
  </si>
  <si>
    <t>35.88517</t>
  </si>
  <si>
    <t>98.02444</t>
  </si>
  <si>
    <t>95.69378</t>
  </si>
  <si>
    <t>51.15886</t>
  </si>
  <si>
    <t>1.6</t>
  </si>
  <si>
    <t>89.0145</t>
  </si>
  <si>
    <t>98.3171</t>
  </si>
  <si>
    <t>93.54067</t>
  </si>
  <si>
    <t>91.59887</t>
  </si>
  <si>
    <t>99.13818</t>
  </si>
  <si>
    <t>97.12919</t>
  </si>
  <si>
    <t>99.38289</t>
  </si>
  <si>
    <t>74.67493</t>
  </si>
  <si>
    <t>80.14354</t>
  </si>
  <si>
    <t>55.94648</t>
  </si>
  <si>
    <t>32.05141</t>
  </si>
  <si>
    <t>99.76077</t>
  </si>
  <si>
    <t>80.86124</t>
  </si>
  <si>
    <t>52.42479</t>
  </si>
  <si>
    <t>82.35699</t>
  </si>
  <si>
    <t>53.3211</t>
  </si>
  <si>
    <t>29.05176</t>
  </si>
  <si>
    <t>80.82704</t>
  </si>
  <si>
    <t>99.93914</t>
  </si>
  <si>
    <t>76.31579</t>
  </si>
  <si>
    <t>85.47179</t>
  </si>
  <si>
    <t>59.09091</t>
  </si>
  <si>
    <t>68.71145</t>
  </si>
  <si>
    <t>10.52632</t>
  </si>
  <si>
    <t>90.69052</t>
  </si>
  <si>
    <t>46.83718</t>
  </si>
  <si>
    <t>2.9534</t>
  </si>
  <si>
    <t>59.39721</t>
  </si>
  <si>
    <t>65.67455</t>
  </si>
  <si>
    <t>27.09075</t>
  </si>
  <si>
    <t>51.99461</t>
  </si>
  <si>
    <t>21.13896</t>
  </si>
  <si>
    <t>82.89279</t>
  </si>
  <si>
    <t>5.32466</t>
  </si>
  <si>
    <t>71.64366</t>
  </si>
  <si>
    <t>98.30874</t>
  </si>
  <si>
    <t>58.66448</t>
  </si>
  <si>
    <t>81.07525</t>
  </si>
  <si>
    <t>65.50329</t>
  </si>
  <si>
    <t>52.00919</t>
  </si>
  <si>
    <t>89.3453</t>
  </si>
  <si>
    <t>46.88995</t>
  </si>
  <si>
    <t>-2</t>
  </si>
  <si>
    <t>53.01052</t>
  </si>
  <si>
    <t>59.44602</t>
  </si>
  <si>
    <t>79.87071</t>
  </si>
  <si>
    <t>73.98463</t>
  </si>
  <si>
    <t>88.43554</t>
  </si>
  <si>
    <t>98.82372</t>
  </si>
  <si>
    <t>90.19139</t>
  </si>
  <si>
    <t>67.78672</t>
  </si>
  <si>
    <t>93.20574</t>
  </si>
  <si>
    <t>84.06627</t>
  </si>
  <si>
    <t>58.66667</t>
  </si>
  <si>
    <t>68.89952</t>
  </si>
  <si>
    <t>53.10569</t>
  </si>
  <si>
    <t>95.06795</t>
  </si>
  <si>
    <t>72.72727</t>
  </si>
  <si>
    <t>53.15388</t>
  </si>
  <si>
    <t>75.11962</t>
  </si>
  <si>
    <t>82.64845</t>
  </si>
  <si>
    <t>74.88038</t>
  </si>
  <si>
    <t>96.15604</t>
  </si>
  <si>
    <t>79.79515</t>
  </si>
  <si>
    <t>87.83625</t>
  </si>
  <si>
    <t>78.94737</t>
  </si>
  <si>
    <t>36.49029</t>
  </si>
  <si>
    <t>51.32216</t>
  </si>
  <si>
    <t>38.59137</t>
  </si>
  <si>
    <t>52.87365</t>
  </si>
  <si>
    <t>81.16136</t>
  </si>
  <si>
    <t>28.02859</t>
  </si>
  <si>
    <t>56.09515</t>
  </si>
  <si>
    <t>99.02539</t>
  </si>
  <si>
    <t>64.67591</t>
  </si>
  <si>
    <t>69.22927</t>
  </si>
  <si>
    <t>49.24055</t>
  </si>
  <si>
    <t>71.13034</t>
  </si>
  <si>
    <t>88.64011</t>
  </si>
  <si>
    <t>52.32616</t>
  </si>
  <si>
    <t>70.25722</t>
  </si>
  <si>
    <t>99.71145</t>
  </si>
  <si>
    <t>15.30226</t>
  </si>
  <si>
    <t>67.91795</t>
  </si>
  <si>
    <t>77.02548</t>
  </si>
  <si>
    <t>66.58485</t>
  </si>
  <si>
    <t>68.92426</t>
  </si>
  <si>
    <t>65.72573</t>
  </si>
  <si>
    <t>65.84024</t>
  </si>
  <si>
    <t>85.4378</t>
  </si>
  <si>
    <t>76.32344</t>
  </si>
  <si>
    <t>13.805</t>
  </si>
  <si>
    <t>46.01667</t>
  </si>
  <si>
    <t>3.695</t>
  </si>
  <si>
    <t>95.93078</t>
  </si>
  <si>
    <t>80.90003</t>
  </si>
  <si>
    <t>20.12907</t>
  </si>
  <si>
    <t>38.33333</t>
  </si>
  <si>
    <t>79.18812</t>
  </si>
  <si>
    <t>89.95215</t>
  </si>
  <si>
    <t>85.04478</t>
  </si>
  <si>
    <t>71.48032</t>
  </si>
  <si>
    <t>8.73704</t>
  </si>
  <si>
    <t>74.41794</t>
  </si>
  <si>
    <t>26.51958</t>
  </si>
  <si>
    <t>45.80624</t>
  </si>
  <si>
    <t>92.74479</t>
  </si>
  <si>
    <t>69.21015</t>
  </si>
  <si>
    <t>23.725</t>
  </si>
  <si>
    <t>79.08333</t>
  </si>
  <si>
    <t>7.775</t>
  </si>
  <si>
    <t>86.56191</t>
  </si>
  <si>
    <t>46.34503</t>
  </si>
  <si>
    <t>31.25926</t>
  </si>
  <si>
    <t>7.31853</t>
  </si>
  <si>
    <t>77.21895</t>
  </si>
  <si>
    <t>52.65366</t>
  </si>
  <si>
    <t>73.28533</t>
  </si>
  <si>
    <t>49.02708</t>
  </si>
  <si>
    <t>73.29908</t>
  </si>
  <si>
    <t>95.94047</t>
  </si>
  <si>
    <t>62.01686</t>
  </si>
  <si>
    <t>11.63748</t>
  </si>
  <si>
    <t>77.24843</t>
  </si>
  <si>
    <t>83.25359</t>
  </si>
  <si>
    <t>85.88311</t>
  </si>
  <si>
    <t>92.55764</t>
  </si>
  <si>
    <t>74.65064</t>
  </si>
  <si>
    <t>16.65178</t>
  </si>
  <si>
    <t>39.72255</t>
  </si>
  <si>
    <t>96.96726</t>
  </si>
  <si>
    <t>52.48785</t>
  </si>
  <si>
    <t>59.71982</t>
  </si>
  <si>
    <t>79.97938</t>
  </si>
  <si>
    <t>70.8134</t>
  </si>
  <si>
    <t>73.25569</t>
  </si>
  <si>
    <t>51.26404</t>
  </si>
  <si>
    <t>47.59001</t>
  </si>
  <si>
    <t>99.76679</t>
  </si>
  <si>
    <t>55.53897</t>
  </si>
  <si>
    <t>59.3152</t>
  </si>
  <si>
    <t>67.70417</t>
  </si>
  <si>
    <t>50.39178</t>
  </si>
  <si>
    <t>75.602</t>
  </si>
  <si>
    <t>48.25853</t>
  </si>
  <si>
    <t>63.83899</t>
  </si>
  <si>
    <t>69.31274</t>
  </si>
  <si>
    <t>54.36701</t>
  </si>
  <si>
    <t>62.09943</t>
  </si>
  <si>
    <t>48.56444</t>
  </si>
  <si>
    <t>66.57694</t>
  </si>
  <si>
    <t>75.98357</t>
  </si>
  <si>
    <t>71.1866</t>
  </si>
  <si>
    <t>51.11627</t>
  </si>
  <si>
    <t>44.42509</t>
  </si>
  <si>
    <t>78.65171</t>
  </si>
  <si>
    <t>53.21715</t>
  </si>
  <si>
    <t>56.4442</t>
  </si>
  <si>
    <t>52.3183</t>
  </si>
  <si>
    <t>70.75134</t>
  </si>
  <si>
    <t>34.71425</t>
  </si>
  <si>
    <t>64.81409</t>
  </si>
  <si>
    <t>39.93136</t>
  </si>
  <si>
    <t>99.6615</t>
  </si>
  <si>
    <t>60.1746</t>
  </si>
  <si>
    <t>99.85244</t>
  </si>
  <si>
    <t>65.85368</t>
  </si>
  <si>
    <t>98.23034</t>
  </si>
  <si>
    <t>96.43787</t>
  </si>
  <si>
    <t>98.93277</t>
  </si>
  <si>
    <t>79.30109</t>
  </si>
  <si>
    <t>86.56307</t>
  </si>
  <si>
    <t>59.967</t>
  </si>
  <si>
    <t>44.40076</t>
  </si>
  <si>
    <t>8.2807</t>
  </si>
  <si>
    <t>92.53102</t>
  </si>
  <si>
    <t>94.69675</t>
  </si>
  <si>
    <t>32.58328</t>
  </si>
  <si>
    <t>39.58481</t>
  </si>
  <si>
    <t>88.06218</t>
  </si>
  <si>
    <t>76.55488</t>
  </si>
  <si>
    <t>26.09511</t>
  </si>
  <si>
    <t>9.77192</t>
  </si>
  <si>
    <t>69.92241</t>
  </si>
  <si>
    <t>95.95184</t>
  </si>
  <si>
    <t>61.07468</t>
  </si>
  <si>
    <t>92.66545</t>
  </si>
  <si>
    <t>86.12198</t>
  </si>
  <si>
    <t>78.97159</t>
  </si>
  <si>
    <t>57.45101</t>
  </si>
  <si>
    <t>65.20758</t>
  </si>
  <si>
    <t>59.80861</t>
  </si>
  <si>
    <t>71.42943</t>
  </si>
  <si>
    <t>7.99224</t>
  </si>
  <si>
    <t>67.90476</t>
  </si>
  <si>
    <t>59.26153</t>
  </si>
  <si>
    <t>99.55959</t>
  </si>
  <si>
    <t>60.07401</t>
  </si>
  <si>
    <t>49.63474</t>
  </si>
  <si>
    <t>24.72003</t>
  </si>
  <si>
    <t>5.54</t>
  </si>
  <si>
    <t>18.46667</t>
  </si>
  <si>
    <t>1.27</t>
  </si>
  <si>
    <t>78.52234</t>
  </si>
  <si>
    <t>83.32257</t>
  </si>
  <si>
    <t>59.76353</t>
  </si>
  <si>
    <t>36.25</t>
  </si>
  <si>
    <t>31.29187</t>
  </si>
  <si>
    <t>72.01821</t>
  </si>
  <si>
    <t>9.45</t>
  </si>
  <si>
    <t>98.50682</t>
  </si>
  <si>
    <t>84.32501</t>
  </si>
  <si>
    <t>65.47856</t>
  </si>
  <si>
    <t>87.68468</t>
  </si>
  <si>
    <t>74.20927</t>
  </si>
  <si>
    <t>71.49542</t>
  </si>
  <si>
    <t>62.20096</t>
  </si>
  <si>
    <t>97.9929</t>
  </si>
  <si>
    <t>51.15164</t>
  </si>
  <si>
    <t>9.09091</t>
  </si>
  <si>
    <t>88.78252</t>
  </si>
  <si>
    <t>94.73684</t>
  </si>
  <si>
    <t>98.31599</t>
  </si>
  <si>
    <t>91.29288</t>
  </si>
  <si>
    <t>99.02686</t>
  </si>
  <si>
    <t>99.34199</t>
  </si>
  <si>
    <t>74.72552</t>
  </si>
  <si>
    <t>55.92091</t>
  </si>
  <si>
    <t>32.05936</t>
  </si>
  <si>
    <t>49.0197</t>
  </si>
  <si>
    <t>84.21053</t>
  </si>
  <si>
    <t>82.2228</t>
  </si>
  <si>
    <t>53.31974</t>
  </si>
  <si>
    <t>28.65275</t>
  </si>
  <si>
    <t>80.874</t>
  </si>
  <si>
    <t>99.93535</t>
  </si>
  <si>
    <t>85.41869</t>
  </si>
  <si>
    <t>68.67609</t>
  </si>
  <si>
    <t>89.28377</t>
  </si>
  <si>
    <t>47.803</t>
  </si>
  <si>
    <t>2.73182</t>
  </si>
  <si>
    <t>59.38727</t>
  </si>
  <si>
    <t>65.64926</t>
  </si>
  <si>
    <t>26.88618</t>
  </si>
  <si>
    <t>52.24143</t>
  </si>
  <si>
    <t>21.08434</t>
  </si>
  <si>
    <t>82.80776</t>
  </si>
  <si>
    <t>5.32535</t>
  </si>
  <si>
    <t>71.64296</t>
  </si>
  <si>
    <t>93.33333</t>
  </si>
  <si>
    <t>98.30835</t>
  </si>
  <si>
    <t>58.66439</t>
  </si>
  <si>
    <t>80.59626</t>
  </si>
  <si>
    <t>65.4711</t>
  </si>
  <si>
    <t>51.71033</t>
  </si>
  <si>
    <t>60.28708</t>
  </si>
  <si>
    <t>60.74768</t>
  </si>
  <si>
    <t>52.98674</t>
  </si>
  <si>
    <t>81.33971</t>
  </si>
  <si>
    <t>59.40183</t>
  </si>
  <si>
    <t>43.33333</t>
  </si>
  <si>
    <t>73.22693</t>
  </si>
  <si>
    <t>73.75969</t>
  </si>
  <si>
    <t>88.28849</t>
  </si>
  <si>
    <t>98.76014</t>
  </si>
  <si>
    <t>67.82706</t>
  </si>
  <si>
    <t>83.92518</t>
  </si>
  <si>
    <t>53.11823</t>
  </si>
  <si>
    <t>92.92543</t>
  </si>
  <si>
    <t>53.15561</t>
  </si>
  <si>
    <t>80.42096</t>
  </si>
  <si>
    <t>96.14568</t>
  </si>
  <si>
    <t>79.76101</t>
  </si>
  <si>
    <t>87.67868</t>
  </si>
  <si>
    <t>35.61807</t>
  </si>
  <si>
    <t>49.55456</t>
  </si>
  <si>
    <t xml:space="preserve">Cost   (% of property value)
  التكلفة
   (من قيمة العقار % )
  </t>
  </si>
  <si>
    <t>Rank-Getting credit</t>
  </si>
  <si>
    <t>Score-Getting credit (DB15-20 methodology)</t>
  </si>
  <si>
    <t>Score-Getting credit (DB05-14 methodology)</t>
  </si>
  <si>
    <t>Strength of legal rights index (0-10) (DB05-14 methodology)</t>
  </si>
  <si>
    <t>Score-Strength of legal rights index (0-10) (DB05-14 methodology)</t>
  </si>
  <si>
    <t>Depth of credit information index (0-6) (DB05-14 methodology)</t>
  </si>
  <si>
    <t>Score-Depth of credit information index (0-6) (DB05-14 methodology)</t>
  </si>
  <si>
    <t>Getting Credit total score (DB05-14 methodology)</t>
  </si>
  <si>
    <t xml:space="preserve">Strength of legal rights index (0-12) (DB15-20 methodology) </t>
  </si>
  <si>
    <t xml:space="preserve">Score-Strength of legal rights index (0-12) (DB15-20 methodology) </t>
  </si>
  <si>
    <t xml:space="preserve">Depth of credit information index (0-8) (DB15-20 methodology) </t>
  </si>
  <si>
    <t xml:space="preserve">Score-Depth of credit information index (0-8) (DB15-20 methodology) </t>
  </si>
  <si>
    <t xml:space="preserve">Getting Credit total score (DB15-20 methodology) </t>
  </si>
  <si>
    <t>Credit registry coverage (% of adults)</t>
  </si>
  <si>
    <t>Credit bureau coverage (% of adults)</t>
  </si>
  <si>
    <t/>
  </si>
  <si>
    <t>57.4</t>
  </si>
  <si>
    <t>48.8</t>
  </si>
  <si>
    <t>95.7</t>
  </si>
  <si>
    <t>78.7</t>
  </si>
  <si>
    <t>75.2</t>
  </si>
  <si>
    <t>75.4</t>
  </si>
  <si>
    <t>50.2</t>
  </si>
  <si>
    <t>98.1</t>
  </si>
  <si>
    <t>30.7</t>
  </si>
  <si>
    <t>26.9</t>
  </si>
  <si>
    <t>47.1</t>
  </si>
  <si>
    <t>58.2</t>
  </si>
  <si>
    <t>57.5</t>
  </si>
  <si>
    <t>90.3</t>
  </si>
  <si>
    <t>30.5</t>
  </si>
  <si>
    <t>65.7</t>
  </si>
  <si>
    <t>93.3</t>
  </si>
  <si>
    <t>51.6</t>
  </si>
  <si>
    <t>63.3</t>
  </si>
  <si>
    <t>54.7</t>
  </si>
  <si>
    <t>50.3</t>
  </si>
  <si>
    <t>40.7</t>
  </si>
  <si>
    <t>24.4</t>
  </si>
  <si>
    <t>28.2</t>
  </si>
  <si>
    <t>80.1</t>
  </si>
  <si>
    <t>66.3</t>
  </si>
  <si>
    <t>67.7</t>
  </si>
  <si>
    <t>28.8</t>
  </si>
  <si>
    <t>77.7</t>
  </si>
  <si>
    <t>54.8</t>
  </si>
  <si>
    <t xml:space="preserve">Strength of legal rights index (0-12)
مؤشر قوة الحقوق القانونية
(12-0)    
  </t>
  </si>
  <si>
    <t xml:space="preserve">Depth of credit information index (0-8)
مؤشرعمق المعلومات الائتمانية
(8-0)     
  </t>
  </si>
  <si>
    <t xml:space="preserve">Credit registry coverage (% of adults)
  تغطية تسجيل الائتمان
(% من عدد السكان الراشدين)
  </t>
  </si>
  <si>
    <t xml:space="preserve">Credit bureau coverage (% of adults)
  تغطية مكاتب الائتمان
(% من عدد السكان الراشدين)
  </t>
  </si>
  <si>
    <t>Rank-Protecting minority investors</t>
  </si>
  <si>
    <t>Score-Protecting minority investors (DB15-20 methodology)</t>
  </si>
  <si>
    <t>Score-Protecting minority investors (DB06-14 methodology)</t>
  </si>
  <si>
    <t>Extent of disclosure index (0-10)</t>
  </si>
  <si>
    <t>Score-Extent of disclosure index (0-10)</t>
  </si>
  <si>
    <t>Extent of director liability index (0-10)</t>
  </si>
  <si>
    <t>Score-Extent of director liability index (0-10)</t>
  </si>
  <si>
    <t>Ease of shareholder suits index (0-10) (DB06-14 methodology)</t>
  </si>
  <si>
    <t>Score-Ease of shareholder suits index (0-10) (DB06-14 methodology)</t>
  </si>
  <si>
    <t>Strength of investor protection index (0-30) (DB06-14 methodology)</t>
  </si>
  <si>
    <t xml:space="preserve">Ease of shareholder suits index (0-10) (DB15-20 methodology) </t>
  </si>
  <si>
    <t>Score-Ease of shareholder suits index (0-10) (DB15-20 methodology)</t>
  </si>
  <si>
    <t xml:space="preserve">Extent of shareholder rights index (0-6) (DB15-20 methodology) </t>
  </si>
  <si>
    <t>Score-Extent of shareholder rights index (0-6) (DB15-20 methodology)</t>
  </si>
  <si>
    <t xml:space="preserve">Extent of ownership and control index (0-7) (DB15-20 methodology) </t>
  </si>
  <si>
    <t>Score-Extent of ownership and control index (0-7) (DB15-20 methodology)</t>
  </si>
  <si>
    <t xml:space="preserve">Extent of corporate transparency index (0-7) (DB15-20 methodology) </t>
  </si>
  <si>
    <t>Score-Extent of corporate transparency index (0-7) (DB15-20 methodology)</t>
  </si>
  <si>
    <t xml:space="preserve">Strength of minority investor protection index (0-50) (DB15-20 methodology) </t>
  </si>
  <si>
    <t>57.14286</t>
  </si>
  <si>
    <t>28.57143</t>
  </si>
  <si>
    <t>71.42857</t>
  </si>
  <si>
    <t>31</t>
  </si>
  <si>
    <t>42.85714</t>
  </si>
  <si>
    <t>32</t>
  </si>
  <si>
    <t>85.71429</t>
  </si>
  <si>
    <t>14.28571</t>
  </si>
  <si>
    <t>37</t>
  </si>
  <si>
    <t>42</t>
  </si>
  <si>
    <t>33</t>
  </si>
  <si>
    <t>74</t>
  </si>
  <si>
    <t>86</t>
  </si>
  <si>
    <t>48.57143</t>
  </si>
  <si>
    <t>77.14286</t>
  </si>
  <si>
    <t>46</t>
  </si>
  <si>
    <t xml:space="preserve"> </t>
  </si>
  <si>
    <t xml:space="preserve">Extent of disclosure index (0-10)
مؤشر نطاق الإفصاح
(10-0)   
  </t>
  </si>
  <si>
    <t xml:space="preserve">Extent of director liability index (0-10)
مؤشر نطاق مسؤولية أعضاء
مجلس الإدارة
(10-0)     
  </t>
  </si>
  <si>
    <t xml:space="preserve">Ease of shareholder suits index (0-10)
  مؤشر سهولة قيام
المساهمين بإقامة الدعاوى
(10-0)
  </t>
  </si>
  <si>
    <t xml:space="preserve">Extent of ownership and control index (0-7)
مؤشر نطاق الملكية والتحكم    
  (7-0) </t>
  </si>
  <si>
    <t xml:space="preserve">Extent of corporate transparency index (0-7)
  مؤشر نطاق الشفافية في
الشركات 
(7-0)   </t>
  </si>
  <si>
    <t>Strength of minority investor protection index (0-50)
  مؤشر نطاق قوة حماية
 المستثمرين 
 الاقلية
  (50-0)</t>
  </si>
  <si>
    <t xml:space="preserve">Extent of shareholder rights index (0-6)
 مؤشر نطاق حقوق
المساهمين
(6-0)
  </t>
  </si>
  <si>
    <t>Rank-Paying taxes</t>
  </si>
  <si>
    <t>Score-Paying taxes (DB17-20 methodology)</t>
  </si>
  <si>
    <t>Score-Paying taxes (DB06-16 methodology)</t>
  </si>
  <si>
    <t>Payments (number per year)</t>
  </si>
  <si>
    <t>Score-Payments (number per year)</t>
  </si>
  <si>
    <t>Time (hours per year)</t>
  </si>
  <si>
    <t>Score-Time (hours per year)</t>
  </si>
  <si>
    <t>Total tax and contribution rate (% of profit)</t>
  </si>
  <si>
    <t>Score-Total tax and contribution rate (% of profit)</t>
  </si>
  <si>
    <t>Profit tax (% of profit)</t>
  </si>
  <si>
    <t>Labor tax and contributions (% of profit)</t>
  </si>
  <si>
    <t>Other taxes (% of profit)</t>
  </si>
  <si>
    <t>Time to comply with VAT refund (hours) (DB17-20 methodology)</t>
  </si>
  <si>
    <t>Score-Time to comply with VAT refund (hours) (DB17-20 methodology)</t>
  </si>
  <si>
    <t>Time to obtain VAT refund (weeks) (DB17-20 methodology)</t>
  </si>
  <si>
    <t>Score-Time to obtain VAT refund (weeks) (DB17-20 methodology)</t>
  </si>
  <si>
    <t>Time to comply with a corporate income tax correction (hours) (DB17-20 methodology)</t>
  </si>
  <si>
    <t>Score-Time to comply with a corporate income tax correction (hours) (DB17-20 methodology)</t>
  </si>
  <si>
    <t>Time to complete a corporate income tax correction (weeks) (DB17-20 methodology)</t>
  </si>
  <si>
    <t>Score-Time to complete a corporate income tax correction (weeks) (DB17-20 methodology)</t>
  </si>
  <si>
    <t>Score-Postfiling index (0-100) (DB17-20 methodology)</t>
  </si>
  <si>
    <t>65.84235</t>
  </si>
  <si>
    <t>29.45836</t>
  </si>
  <si>
    <t>No VAT</t>
  </si>
  <si>
    <t>111</t>
  </si>
  <si>
    <t>29.14286</t>
  </si>
  <si>
    <t>8.928571</t>
  </si>
  <si>
    <t>4.46429</t>
  </si>
  <si>
    <t>68.62442</t>
  </si>
  <si>
    <t>84.25686</t>
  </si>
  <si>
    <t>82</t>
  </si>
  <si>
    <t>37.02381</t>
  </si>
  <si>
    <t>34.70307</t>
  </si>
  <si>
    <t>69.72477</t>
  </si>
  <si>
    <t>14.71429</t>
  </si>
  <si>
    <t>54.01786</t>
  </si>
  <si>
    <t>60.11142</t>
  </si>
  <si>
    <t>66.61515</t>
  </si>
  <si>
    <t>39.01985</t>
  </si>
  <si>
    <t>No VAT refund per case study scenario</t>
  </si>
  <si>
    <t>99.08257</t>
  </si>
  <si>
    <t>49.77064</t>
  </si>
  <si>
    <t>63.21484</t>
  </si>
  <si>
    <t>66.64559</t>
  </si>
  <si>
    <t>89.90826</t>
  </si>
  <si>
    <t>94.95413</t>
  </si>
  <si>
    <t>57</t>
  </si>
  <si>
    <t>80.21638</t>
  </si>
  <si>
    <t>76.2123</t>
  </si>
  <si>
    <t>76</t>
  </si>
  <si>
    <t>52.7381</t>
  </si>
  <si>
    <t>4.366612</t>
  </si>
  <si>
    <t>97.24771</t>
  </si>
  <si>
    <t>69.40358</t>
  </si>
  <si>
    <t>59.42813</t>
  </si>
  <si>
    <t>91.74312</t>
  </si>
  <si>
    <t>47.93578</t>
  </si>
  <si>
    <t>66.76971</t>
  </si>
  <si>
    <t>96.33028</t>
  </si>
  <si>
    <t>49.08257</t>
  </si>
  <si>
    <t>91.34467</t>
  </si>
  <si>
    <t>69.21284</t>
  </si>
  <si>
    <t>91</t>
  </si>
  <si>
    <t>7.952381</t>
  </si>
  <si>
    <t>90.82552</t>
  </si>
  <si>
    <t>1.75</t>
  </si>
  <si>
    <t>99.54128</t>
  </si>
  <si>
    <t>95.3417</t>
  </si>
  <si>
    <t>87.32612</t>
  </si>
  <si>
    <t>62.94657</t>
  </si>
  <si>
    <t>96</t>
  </si>
  <si>
    <t>3.166667</t>
  </si>
  <si>
    <t>98.16514</t>
  </si>
  <si>
    <t>98.54128</t>
  </si>
  <si>
    <t>82.99845</t>
  </si>
  <si>
    <t>78.47083</t>
  </si>
  <si>
    <t>27.59524</t>
  </si>
  <si>
    <t>52.90495</t>
  </si>
  <si>
    <t>83.78816</t>
  </si>
  <si>
    <t>77.12519</t>
  </si>
  <si>
    <t>92.44658</t>
  </si>
  <si>
    <t>68.53282</t>
  </si>
  <si>
    <t>No corporate income tax</t>
  </si>
  <si>
    <t>79.26641</t>
  </si>
  <si>
    <t>40.34003</t>
  </si>
  <si>
    <t>89.80644</t>
  </si>
  <si>
    <t>58</t>
  </si>
  <si>
    <t>17.91238</t>
  </si>
  <si>
    <t>71.59772</t>
  </si>
  <si>
    <t>34.86239</t>
  </si>
  <si>
    <t>9.285714</t>
  </si>
  <si>
    <t>70.98214</t>
  </si>
  <si>
    <t>44.36056</t>
  </si>
  <si>
    <t>69.70634</t>
  </si>
  <si>
    <t>87.05325</t>
  </si>
  <si>
    <t>56.33333</t>
  </si>
  <si>
    <t>74.08257</t>
  </si>
  <si>
    <t>79.13447</t>
  </si>
  <si>
    <t>60.23556</t>
  </si>
  <si>
    <t>86.55332</t>
  </si>
  <si>
    <t>53.25181</t>
  </si>
  <si>
    <t>51.1583</t>
  </si>
  <si>
    <t>92.66055</t>
  </si>
  <si>
    <t>83.45471</t>
  </si>
  <si>
    <t>84.85317</t>
  </si>
  <si>
    <t>92.9884</t>
  </si>
  <si>
    <t>18.45238</t>
  </si>
  <si>
    <t>70.55525</t>
  </si>
  <si>
    <t>95.41284</t>
  </si>
  <si>
    <t>84.375</t>
  </si>
  <si>
    <t>85.08577</t>
  </si>
  <si>
    <t>54</t>
  </si>
  <si>
    <t>66.94628</t>
  </si>
  <si>
    <t>49.31193</t>
  </si>
  <si>
    <t>99.53632</t>
  </si>
  <si>
    <t>87.07881</t>
  </si>
  <si>
    <t>93.75</t>
  </si>
  <si>
    <t>95.49885</t>
  </si>
  <si>
    <t>1.48571</t>
  </si>
  <si>
    <t>44.04946</t>
  </si>
  <si>
    <t>19.02381</t>
  </si>
  <si>
    <t>69.45211</t>
  </si>
  <si>
    <t>47.70642</t>
  </si>
  <si>
    <t>14.85714</t>
  </si>
  <si>
    <t>53.57143</t>
  </si>
  <si>
    <t>47.68249</t>
  </si>
  <si>
    <t>89.02628</t>
  </si>
  <si>
    <t>26.30952</t>
  </si>
  <si>
    <t>55.38702</t>
  </si>
  <si>
    <t>82.69997</t>
  </si>
  <si>
    <t>88.98333</t>
  </si>
  <si>
    <t>40.82368</t>
  </si>
  <si>
    <t>31.19266</t>
  </si>
  <si>
    <t>86.57143</t>
  </si>
  <si>
    <t>7.79817</t>
  </si>
  <si>
    <t>96.66667</t>
  </si>
  <si>
    <t>52.5</t>
  </si>
  <si>
    <t>99.45904</t>
  </si>
  <si>
    <t>137</t>
  </si>
  <si>
    <t>65.42857</t>
  </si>
  <si>
    <t>37.55796</t>
  </si>
  <si>
    <t>97.75631</t>
  </si>
  <si>
    <t>71</t>
  </si>
  <si>
    <t>24.83333</t>
  </si>
  <si>
    <t>58.23681</t>
  </si>
  <si>
    <t>80.73394</t>
  </si>
  <si>
    <t>8.285714</t>
  </si>
  <si>
    <t>74.10714</t>
  </si>
  <si>
    <t>71.01947</t>
  </si>
  <si>
    <t>78.39855</t>
  </si>
  <si>
    <t>71.71561</t>
  </si>
  <si>
    <t>78.5728</t>
  </si>
  <si>
    <t>78.89908</t>
  </si>
  <si>
    <t>21.14286</t>
  </si>
  <si>
    <t>33.92857</t>
  </si>
  <si>
    <t>28.20691</t>
  </si>
  <si>
    <t>79.7527</t>
  </si>
  <si>
    <t>84.68052</t>
  </si>
  <si>
    <t>88</t>
  </si>
  <si>
    <t>35.16667</t>
  </si>
  <si>
    <t>38.28829</t>
  </si>
  <si>
    <t>80.65464</t>
  </si>
  <si>
    <t>80.83462</t>
  </si>
  <si>
    <t>63.88095</t>
  </si>
  <si>
    <t>45.87156</t>
  </si>
  <si>
    <t>39.42857</t>
  </si>
  <si>
    <t>25.96789</t>
  </si>
  <si>
    <t>11.12828</t>
  </si>
  <si>
    <t>53.23761</t>
  </si>
  <si>
    <t>14.02381</t>
  </si>
  <si>
    <t>79.10461</t>
  </si>
  <si>
    <t>75.22936</t>
  </si>
  <si>
    <t>73.22635</t>
  </si>
  <si>
    <t>56</t>
  </si>
  <si>
    <t>32.92117</t>
  </si>
  <si>
    <t>25.83093</t>
  </si>
  <si>
    <t>66</t>
  </si>
  <si>
    <t>25.42857</t>
  </si>
  <si>
    <t>20.53571</t>
  </si>
  <si>
    <t>5.13393</t>
  </si>
  <si>
    <t>43.61237</t>
  </si>
  <si>
    <t>18.34862</t>
  </si>
  <si>
    <t>13.0693</t>
  </si>
  <si>
    <t>61.8238</t>
  </si>
  <si>
    <t>88.92213</t>
  </si>
  <si>
    <t>48</t>
  </si>
  <si>
    <t>37.7381</t>
  </si>
  <si>
    <t>33.32414</t>
  </si>
  <si>
    <t>46.78899</t>
  </si>
  <si>
    <t>57.02828</t>
  </si>
  <si>
    <t>85.62597</t>
  </si>
  <si>
    <t>64</t>
  </si>
  <si>
    <t>42.61415</t>
  </si>
  <si>
    <t>68.08346</t>
  </si>
  <si>
    <t>28.50364</t>
  </si>
  <si>
    <t>48.16514</t>
  </si>
  <si>
    <t>92.11747</t>
  </si>
  <si>
    <t>57.33126</t>
  </si>
  <si>
    <t>54.09583</t>
  </si>
  <si>
    <t>58.07569</t>
  </si>
  <si>
    <t>60.55046</t>
  </si>
  <si>
    <t>16.71429</t>
  </si>
  <si>
    <t>47.76786</t>
  </si>
  <si>
    <t>27.07958</t>
  </si>
  <si>
    <t>14.52859</t>
  </si>
  <si>
    <t>58.65306</t>
  </si>
  <si>
    <t>36.5</t>
  </si>
  <si>
    <t>35.77982</t>
  </si>
  <si>
    <t>27.71429</t>
  </si>
  <si>
    <t>13.39286</t>
  </si>
  <si>
    <t>12.29317</t>
  </si>
  <si>
    <t>84.23493</t>
  </si>
  <si>
    <t>52.22767</t>
  </si>
  <si>
    <t>23.16667</t>
  </si>
  <si>
    <t>61.45431</t>
  </si>
  <si>
    <t>87.15486</t>
  </si>
  <si>
    <t>75.88872</t>
  </si>
  <si>
    <t>65.16847</t>
  </si>
  <si>
    <t>54.16667</t>
  </si>
  <si>
    <t>1.608752</t>
  </si>
  <si>
    <t>77.98165</t>
  </si>
  <si>
    <t>44.8976</t>
  </si>
  <si>
    <t>75.73416</t>
  </si>
  <si>
    <t>6.166667</t>
  </si>
  <si>
    <t>94.27284</t>
  </si>
  <si>
    <t>20.28571</t>
  </si>
  <si>
    <t>36.60714</t>
  </si>
  <si>
    <t>66.66495</t>
  </si>
  <si>
    <t>88.63988</t>
  </si>
  <si>
    <t>79</t>
  </si>
  <si>
    <t>43.78571</t>
  </si>
  <si>
    <t>21.6492</t>
  </si>
  <si>
    <t>74.47423</t>
  </si>
  <si>
    <t>72.02473</t>
  </si>
  <si>
    <t>71.2171</t>
  </si>
  <si>
    <t>92</t>
  </si>
  <si>
    <t>17.7381</t>
  </si>
  <si>
    <t>71.93418</t>
  </si>
  <si>
    <t>90.75419</t>
  </si>
  <si>
    <t>87.17156</t>
  </si>
  <si>
    <t>84</t>
  </si>
  <si>
    <t>10.09524</t>
  </si>
  <si>
    <t>86.68873</t>
  </si>
  <si>
    <t>94.49541</t>
  </si>
  <si>
    <t>2.857143</t>
  </si>
  <si>
    <t>91.07143</t>
  </si>
  <si>
    <t>89.06389</t>
  </si>
  <si>
    <t>95.82689</t>
  </si>
  <si>
    <t>83.26363</t>
  </si>
  <si>
    <t>23.85714</t>
  </si>
  <si>
    <t>25.44643</t>
  </si>
  <si>
    <t>25.16895</t>
  </si>
  <si>
    <t>89.48995</t>
  </si>
  <si>
    <t>90.86078</t>
  </si>
  <si>
    <t>31.88095</t>
  </si>
  <si>
    <t>44.63137</t>
  </si>
  <si>
    <t>78.90784</t>
  </si>
  <si>
    <t>58.57805</t>
  </si>
  <si>
    <t>67.13769</t>
  </si>
  <si>
    <t>59.5</t>
  </si>
  <si>
    <t>18.28571</t>
  </si>
  <si>
    <t>10.71429</t>
  </si>
  <si>
    <t>4.9459</t>
  </si>
  <si>
    <t>91.36025</t>
  </si>
  <si>
    <t>49.54128</t>
  </si>
  <si>
    <t>46.98609</t>
  </si>
  <si>
    <t>70.02772</t>
  </si>
  <si>
    <t>34.45238</t>
  </si>
  <si>
    <t>39.66722</t>
  </si>
  <si>
    <t>58.7156</t>
  </si>
  <si>
    <t>36.53767</t>
  </si>
  <si>
    <t>86.57798</t>
  </si>
  <si>
    <t>31.53014</t>
  </si>
  <si>
    <t>13.17669</t>
  </si>
  <si>
    <t>86.23853</t>
  </si>
  <si>
    <t>93.11927</t>
  </si>
  <si>
    <t>74.18856</t>
  </si>
  <si>
    <t>1.28615</t>
  </si>
  <si>
    <t>99.84544</t>
  </si>
  <si>
    <t>67.55229</t>
  </si>
  <si>
    <t>1.25</t>
  </si>
  <si>
    <t>97.5</t>
  </si>
  <si>
    <t>2.309524</t>
  </si>
  <si>
    <t>99.375</t>
  </si>
  <si>
    <t>88.71716</t>
  </si>
  <si>
    <t>86.48472</t>
  </si>
  <si>
    <t>68</t>
  </si>
  <si>
    <t>19.16667</t>
  </si>
  <si>
    <t>69.17632</t>
  </si>
  <si>
    <t>83.14729</t>
  </si>
  <si>
    <t>61.20556</t>
  </si>
  <si>
    <t>83.5895</t>
  </si>
  <si>
    <t>47</t>
  </si>
  <si>
    <t>48.69048</t>
  </si>
  <si>
    <t>12.18055</t>
  </si>
  <si>
    <t>88.07339</t>
  </si>
  <si>
    <t>51.56349</t>
  </si>
  <si>
    <t>69.39722</t>
  </si>
  <si>
    <t>91.41306</t>
  </si>
  <si>
    <t>18.88095</t>
  </si>
  <si>
    <t>69.72789</t>
  </si>
  <si>
    <t>81.61546</t>
  </si>
  <si>
    <t>93.66306</t>
  </si>
  <si>
    <t>84.14999</t>
  </si>
  <si>
    <t>93.08656</t>
  </si>
  <si>
    <t>86.08964</t>
  </si>
  <si>
    <t>48.75069</t>
  </si>
  <si>
    <t>92.40078</t>
  </si>
  <si>
    <t>9.89181</t>
  </si>
  <si>
    <t>69.66733</t>
  </si>
  <si>
    <t>44.16667</t>
  </si>
  <si>
    <t>20.91377</t>
  </si>
  <si>
    <t>46.57143</t>
  </si>
  <si>
    <t>42.47386</t>
  </si>
  <si>
    <t>57.18702</t>
  </si>
  <si>
    <t>54.91191</t>
  </si>
  <si>
    <t>90.82569</t>
  </si>
  <si>
    <t>73.57032</t>
  </si>
  <si>
    <t>10.16667</t>
  </si>
  <si>
    <t>86.55084</t>
  </si>
  <si>
    <t>85.88771</t>
  </si>
  <si>
    <t>73.87944</t>
  </si>
  <si>
    <t>66.86842</t>
  </si>
  <si>
    <t>5.166667</t>
  </si>
  <si>
    <t>96.20335</t>
  </si>
  <si>
    <t>97.67469</t>
  </si>
  <si>
    <t>72.95209</t>
  </si>
  <si>
    <t>91.25831</t>
  </si>
  <si>
    <t>77.74343</t>
  </si>
  <si>
    <t>62.45803</t>
  </si>
  <si>
    <t>61</t>
  </si>
  <si>
    <t>31.45238</t>
  </si>
  <si>
    <t>45.45872</t>
  </si>
  <si>
    <t>75.69725</t>
  </si>
  <si>
    <t>85.93509</t>
  </si>
  <si>
    <t>68.70197</t>
  </si>
  <si>
    <t>48.85321</t>
  </si>
  <si>
    <t>69.24266</t>
  </si>
  <si>
    <t>87.26551</t>
  </si>
  <si>
    <t>13.78571</t>
  </si>
  <si>
    <t>56.91964</t>
  </si>
  <si>
    <t>33.03725</t>
  </si>
  <si>
    <t>45.74961</t>
  </si>
  <si>
    <t>47.1922</t>
  </si>
  <si>
    <t>23.85321</t>
  </si>
  <si>
    <t>23.28571</t>
  </si>
  <si>
    <t>27.23214</t>
  </si>
  <si>
    <t>12.77134</t>
  </si>
  <si>
    <t>72.17746</t>
  </si>
  <si>
    <t>1.857143</t>
  </si>
  <si>
    <t>94.19643</t>
  </si>
  <si>
    <t>46.25553</t>
  </si>
  <si>
    <t>68.00618</t>
  </si>
  <si>
    <t>93.77348</t>
  </si>
  <si>
    <t>33.88095</t>
  </si>
  <si>
    <t>40.77036</t>
  </si>
  <si>
    <t>9.785714</t>
  </si>
  <si>
    <t>69.41964</t>
  </si>
  <si>
    <t>54.24475</t>
  </si>
  <si>
    <t>76.37048</t>
  </si>
  <si>
    <t>59</t>
  </si>
  <si>
    <t>6.66667</t>
  </si>
  <si>
    <t>76.19784</t>
  </si>
  <si>
    <t>79.15316</t>
  </si>
  <si>
    <t>54.45238</t>
  </si>
  <si>
    <t>1.05718</t>
  </si>
  <si>
    <t>71.55963</t>
  </si>
  <si>
    <t>35.13635</t>
  </si>
  <si>
    <t>2.75</t>
  </si>
  <si>
    <t>97.70642</t>
  </si>
  <si>
    <t>98.85321</t>
  </si>
  <si>
    <t>64.76043</t>
  </si>
  <si>
    <t>79.87737</t>
  </si>
  <si>
    <t>15.16667</t>
  </si>
  <si>
    <t>76.89833</t>
  </si>
  <si>
    <t>85.57779</t>
  </si>
  <si>
    <t>93.78117</t>
  </si>
  <si>
    <t>94</t>
  </si>
  <si>
    <t>24.47619</t>
  </si>
  <si>
    <t>58.92627</t>
  </si>
  <si>
    <t>95.87156</t>
  </si>
  <si>
    <t>87.19946</t>
  </si>
  <si>
    <t>85.1</t>
  </si>
  <si>
    <t>65.01082</t>
  </si>
  <si>
    <t>62.03261</t>
  </si>
  <si>
    <t>75.50232</t>
  </si>
  <si>
    <t>94.4775</t>
  </si>
  <si>
    <t>47.7381</t>
  </si>
  <si>
    <t>14.01912</t>
  </si>
  <si>
    <t>68.81671</t>
  </si>
  <si>
    <t>73.3144</t>
  </si>
  <si>
    <t>51</t>
  </si>
  <si>
    <t>31.85328</t>
  </si>
  <si>
    <t>44.0367</t>
  </si>
  <si>
    <t>38.85714</t>
  </si>
  <si>
    <t>18.97249</t>
  </si>
  <si>
    <t>59.35085</t>
  </si>
  <si>
    <t>93.41728</t>
  </si>
  <si>
    <t>83</t>
  </si>
  <si>
    <t>21.42857</t>
  </si>
  <si>
    <t>95.0541</t>
  </si>
  <si>
    <t>16.33333</t>
  </si>
  <si>
    <t>74.64607</t>
  </si>
  <si>
    <t>93.43216</t>
  </si>
  <si>
    <t>70.63369</t>
  </si>
  <si>
    <t>99.91018</t>
  </si>
  <si>
    <t>7.452381</t>
  </si>
  <si>
    <t>91.79077</t>
  </si>
  <si>
    <t>84.40367</t>
  </si>
  <si>
    <t>92.04861</t>
  </si>
  <si>
    <t>70.78825</t>
  </si>
  <si>
    <t>60.43253</t>
  </si>
  <si>
    <t>62.57143</t>
  </si>
  <si>
    <t>93.57798</t>
  </si>
  <si>
    <t>52.3945</t>
  </si>
  <si>
    <t>65.53323</t>
  </si>
  <si>
    <t>87.29019</t>
  </si>
  <si>
    <t>89.45238</t>
  </si>
  <si>
    <t>113.2857</t>
  </si>
  <si>
    <t>19.6789</t>
  </si>
  <si>
    <t>87.71252</t>
  </si>
  <si>
    <t>70.27564</t>
  </si>
  <si>
    <t>98</t>
  </si>
  <si>
    <t>10.78571</t>
  </si>
  <si>
    <t>85.35576</t>
  </si>
  <si>
    <t>95.15087</t>
  </si>
  <si>
    <t>87.983</t>
  </si>
  <si>
    <t>96.58678</t>
  </si>
  <si>
    <t>52.90476</t>
  </si>
  <si>
    <t>4.044861</t>
  </si>
  <si>
    <t>82.56881</t>
  </si>
  <si>
    <t>62.71429</t>
  </si>
  <si>
    <t>35.65342</t>
  </si>
  <si>
    <t>79.44359</t>
  </si>
  <si>
    <t>95.47367</t>
  </si>
  <si>
    <t>79.82998</t>
  </si>
  <si>
    <t>84.29912</t>
  </si>
  <si>
    <t>65.13761</t>
  </si>
  <si>
    <t>13.14286</t>
  </si>
  <si>
    <t>58.92857</t>
  </si>
  <si>
    <t>62.03309</t>
  </si>
  <si>
    <t>81.60742</t>
  </si>
  <si>
    <t>90.73455</t>
  </si>
  <si>
    <t>34.64286</t>
  </si>
  <si>
    <t>39.2995</t>
  </si>
  <si>
    <t>10.42857</t>
  </si>
  <si>
    <t>67.41071</t>
  </si>
  <si>
    <t>26.67755</t>
  </si>
  <si>
    <t>78.51623</t>
  </si>
  <si>
    <t>90.19379</t>
  </si>
  <si>
    <t>8.642857</t>
  </si>
  <si>
    <t>89.49255</t>
  </si>
  <si>
    <t>93.93277</t>
  </si>
  <si>
    <t>83.84853</t>
  </si>
  <si>
    <t>29.45238</t>
  </si>
  <si>
    <t>49.31973</t>
  </si>
  <si>
    <t>63.30275</t>
  </si>
  <si>
    <t>11.71429</t>
  </si>
  <si>
    <t>63.39286</t>
  </si>
  <si>
    <t>55.50383</t>
  </si>
  <si>
    <t>92.42658</t>
  </si>
  <si>
    <t>72.79753</t>
  </si>
  <si>
    <t>96.01114</t>
  </si>
  <si>
    <t>66.05505</t>
  </si>
  <si>
    <t>5.285714</t>
  </si>
  <si>
    <t>83.48214</t>
  </si>
  <si>
    <t>37.3843</t>
  </si>
  <si>
    <t>51.62287</t>
  </si>
  <si>
    <t>73.3945</t>
  </si>
  <si>
    <t>31.71429</t>
  </si>
  <si>
    <t>.8928571</t>
  </si>
  <si>
    <t>18.57184</t>
  </si>
  <si>
    <t>81.53014</t>
  </si>
  <si>
    <t>86.00354</t>
  </si>
  <si>
    <t>98.1095</t>
  </si>
  <si>
    <t>79.59815</t>
  </si>
  <si>
    <t>92.97284</t>
  </si>
  <si>
    <t>43.64286</t>
  </si>
  <si>
    <t>21.92499</t>
  </si>
  <si>
    <t>25.14286</t>
  </si>
  <si>
    <t>27.476</t>
  </si>
  <si>
    <t>57.03246</t>
  </si>
  <si>
    <t>77</t>
  </si>
  <si>
    <t>41.7381</t>
  </si>
  <si>
    <t>25.60213</t>
  </si>
  <si>
    <t>5.571429</t>
  </si>
  <si>
    <t>82.58929</t>
  </si>
  <si>
    <t>66.94006</t>
  </si>
  <si>
    <t>86.01236</t>
  </si>
  <si>
    <t>72.15701</t>
  </si>
  <si>
    <t>98.62385</t>
  </si>
  <si>
    <t>90.96264</t>
  </si>
  <si>
    <t>81.65138</t>
  </si>
  <si>
    <t>.4285714</t>
  </si>
  <si>
    <t>98.66071</t>
  </si>
  <si>
    <t>90.15605</t>
  </si>
  <si>
    <t>53.0888</t>
  </si>
  <si>
    <t>67.5779</t>
  </si>
  <si>
    <t>92.27202</t>
  </si>
  <si>
    <t>76.51263</t>
  </si>
  <si>
    <t>95.8</t>
  </si>
  <si>
    <t>97.51821</t>
  </si>
  <si>
    <t>99.07264</t>
  </si>
  <si>
    <t>4.285714</t>
  </si>
  <si>
    <t>86.60714</t>
  </si>
  <si>
    <t>83.75022</t>
  </si>
  <si>
    <t>79.28903</t>
  </si>
  <si>
    <t>82.69174</t>
  </si>
  <si>
    <t>9.375</t>
  </si>
  <si>
    <t>21.83916</t>
  </si>
  <si>
    <t>80.17002</t>
  </si>
  <si>
    <t>88.17959</t>
  </si>
  <si>
    <t>44.30952</t>
  </si>
  <si>
    <t>20.63798</t>
  </si>
  <si>
    <t>27.85714</t>
  </si>
  <si>
    <t>12.94643</t>
  </si>
  <si>
    <t>33.18051</t>
  </si>
  <si>
    <t>81.41956</t>
  </si>
  <si>
    <t>17.45238</t>
  </si>
  <si>
    <t>72.48575</t>
  </si>
  <si>
    <t>11.25</t>
  </si>
  <si>
    <t>82.11009</t>
  </si>
  <si>
    <t>33.5</t>
  </si>
  <si>
    <t>52.64896</t>
  </si>
  <si>
    <t>47.21793</t>
  </si>
  <si>
    <t>94.32117</t>
  </si>
  <si>
    <t>47.47706</t>
  </si>
  <si>
    <t>67.96122</t>
  </si>
  <si>
    <t>25.71367</t>
  </si>
  <si>
    <t>74.4422</t>
  </si>
  <si>
    <t>27.92857</t>
  </si>
  <si>
    <t>52.26145</t>
  </si>
  <si>
    <t>57.79817</t>
  </si>
  <si>
    <t>46.28571</t>
  </si>
  <si>
    <t>52.5149</t>
  </si>
  <si>
    <t>98.91808</t>
  </si>
  <si>
    <t>39.70876</t>
  </si>
  <si>
    <t>67</t>
  </si>
  <si>
    <t>37.4957</t>
  </si>
  <si>
    <t>68.80734</t>
  </si>
  <si>
    <t>35.85714</t>
  </si>
  <si>
    <t>17.20183</t>
  </si>
  <si>
    <t>84.08037</t>
  </si>
  <si>
    <t>97</t>
  </si>
  <si>
    <t>4.309524</t>
  </si>
  <si>
    <t>97.85806</t>
  </si>
  <si>
    <t>98.2558</t>
  </si>
  <si>
    <t>70.40185</t>
  </si>
  <si>
    <t>56.37976</t>
  </si>
  <si>
    <t>42.02381</t>
  </si>
  <si>
    <t>25.05056</t>
  </si>
  <si>
    <t>87.14286</t>
  </si>
  <si>
    <t>40.50805</t>
  </si>
  <si>
    <t>87.7898</t>
  </si>
  <si>
    <t>48.55559</t>
  </si>
  <si>
    <t>79.90194</t>
  </si>
  <si>
    <t>7.75</t>
  </si>
  <si>
    <t>84.5</t>
  </si>
  <si>
    <t>13.30952</t>
  </si>
  <si>
    <t>80.48354</t>
  </si>
  <si>
    <t>90.78717</t>
  </si>
  <si>
    <t>86.86244</t>
  </si>
  <si>
    <t>21.84524</t>
  </si>
  <si>
    <t>64.00533</t>
  </si>
  <si>
    <t>85.3211</t>
  </si>
  <si>
    <t>40.625</t>
  </si>
  <si>
    <t>70.48786</t>
  </si>
  <si>
    <t>83.61669</t>
  </si>
  <si>
    <t>65.63138</t>
  </si>
  <si>
    <t>76.66151</t>
  </si>
  <si>
    <t>85.9645</t>
  </si>
  <si>
    <t>36.71429</t>
  </si>
  <si>
    <t>35.30061</t>
  </si>
  <si>
    <t>51.37615</t>
  </si>
  <si>
    <t>9.571429</t>
  </si>
  <si>
    <t>70.08929</t>
  </si>
  <si>
    <t>50.19151</t>
  </si>
  <si>
    <t>63.98764</t>
  </si>
  <si>
    <t>92.87817</t>
  </si>
  <si>
    <t>.7142857</t>
  </si>
  <si>
    <t>97.76786</t>
  </si>
  <si>
    <t>45.54288</t>
  </si>
  <si>
    <t>60.89645</t>
  </si>
  <si>
    <t>17.04762</t>
  </si>
  <si>
    <t>73.26714</t>
  </si>
  <si>
    <t>77.17</t>
  </si>
  <si>
    <t>53.01391</t>
  </si>
  <si>
    <t>84.56145</t>
  </si>
  <si>
    <t>119</t>
  </si>
  <si>
    <t>37.30952</t>
  </si>
  <si>
    <t>34.1515</t>
  </si>
  <si>
    <t>55.04587</t>
  </si>
  <si>
    <t>17.85714</t>
  </si>
  <si>
    <t>44.19643</t>
  </si>
  <si>
    <t>33.34845</t>
  </si>
  <si>
    <t>89.18083</t>
  </si>
  <si>
    <t>79.17497</t>
  </si>
  <si>
    <t>78.18533</t>
  </si>
  <si>
    <t>2.142857</t>
  </si>
  <si>
    <t>93.30357</t>
  </si>
  <si>
    <t>91.95479</t>
  </si>
  <si>
    <t>88.14021</t>
  </si>
  <si>
    <t>96.90405</t>
  </si>
  <si>
    <t>76.50696</t>
  </si>
  <si>
    <t>48.38665</t>
  </si>
  <si>
    <t>42.59524</t>
  </si>
  <si>
    <t>23.94742</t>
  </si>
  <si>
    <t>52.54649</t>
  </si>
  <si>
    <t>69.5183</t>
  </si>
  <si>
    <t>26.6055</t>
  </si>
  <si>
    <t>7.714286</t>
  </si>
  <si>
    <t>75.89286</t>
  </si>
  <si>
    <t>25.62459</t>
  </si>
  <si>
    <t>53.88485</t>
  </si>
  <si>
    <t>87.75153</t>
  </si>
  <si>
    <t>36.7381</t>
  </si>
  <si>
    <t>35.25464</t>
  </si>
  <si>
    <t>46.875</t>
  </si>
  <si>
    <t>56.3581</t>
  </si>
  <si>
    <t>95.36321</t>
  </si>
  <si>
    <t>84.69338</t>
  </si>
  <si>
    <t>14.11905</t>
  </si>
  <si>
    <t>78.92076</t>
  </si>
  <si>
    <t>62.64582</t>
  </si>
  <si>
    <t>97.06337</t>
  </si>
  <si>
    <t>98.23901</t>
  </si>
  <si>
    <t>70.6422</t>
  </si>
  <si>
    <t>62.2102</t>
  </si>
  <si>
    <t>88.81741</t>
  </si>
  <si>
    <t>79.02381</t>
  </si>
  <si>
    <t>18.57143</t>
  </si>
  <si>
    <t>41.96429</t>
  </si>
  <si>
    <t>10.49107</t>
  </si>
  <si>
    <t>20.91878</t>
  </si>
  <si>
    <t>44.51314</t>
  </si>
  <si>
    <t>84.34766</t>
  </si>
  <si>
    <t>99.28571</t>
  </si>
  <si>
    <t>12.84404</t>
  </si>
  <si>
    <t>81.24168</t>
  </si>
  <si>
    <t>77.3523</t>
  </si>
  <si>
    <t>49.14992</t>
  </si>
  <si>
    <t>87.54472</t>
  </si>
  <si>
    <t>46.55963</t>
  </si>
  <si>
    <t>67.38794</t>
  </si>
  <si>
    <t>84.84941</t>
  </si>
  <si>
    <t>72.47706</t>
  </si>
  <si>
    <t>30.57143</t>
  </si>
  <si>
    <t>4.464286</t>
  </si>
  <si>
    <t>19.23534</t>
  </si>
  <si>
    <t>75.95178</t>
  </si>
  <si>
    <t>55.95054</t>
  </si>
  <si>
    <t>79.31454</t>
  </si>
  <si>
    <t>8.166667</t>
  </si>
  <si>
    <t>90.41184</t>
  </si>
  <si>
    <t>18.14286</t>
  </si>
  <si>
    <t>43.30357</t>
  </si>
  <si>
    <t>77.36463</t>
  </si>
  <si>
    <t>70.01546</t>
  </si>
  <si>
    <t>80.60914</t>
  </si>
  <si>
    <t>14.16667</t>
  </si>
  <si>
    <t>78.82883</t>
  </si>
  <si>
    <t>92.70721</t>
  </si>
  <si>
    <t>42.05957</t>
  </si>
  <si>
    <t>27.52294</t>
  </si>
  <si>
    <t>104.8571</t>
  </si>
  <si>
    <t>13.76147</t>
  </si>
  <si>
    <t>98.33333</t>
  </si>
  <si>
    <t>82.38022</t>
  </si>
  <si>
    <t>80.3199</t>
  </si>
  <si>
    <t>27.45238</t>
  </si>
  <si>
    <t>53.18073</t>
  </si>
  <si>
    <t>76.81583</t>
  </si>
  <si>
    <t>71.00849</t>
  </si>
  <si>
    <t>85.6</t>
  </si>
  <si>
    <t>60.81081</t>
  </si>
  <si>
    <t>11.2</t>
  </si>
  <si>
    <t>75.78848</t>
  </si>
  <si>
    <t>92.81298</t>
  </si>
  <si>
    <t>90.0435</t>
  </si>
  <si>
    <t>41.16667</t>
  </si>
  <si>
    <t>26.70528</t>
  </si>
  <si>
    <t>67.88991</t>
  </si>
  <si>
    <t>78.125</t>
  </si>
  <si>
    <t>63.68005</t>
  </si>
  <si>
    <t>14.04762</t>
  </si>
  <si>
    <t>79.05865</t>
  </si>
  <si>
    <t>87.15596</t>
  </si>
  <si>
    <t>86.55365</t>
  </si>
  <si>
    <t>86.49608</t>
  </si>
  <si>
    <t>13.85714</t>
  </si>
  <si>
    <t>56.69643</t>
  </si>
  <si>
    <t>67.79776</t>
  </si>
  <si>
    <t>42.04019</t>
  </si>
  <si>
    <t>84.63828</t>
  </si>
  <si>
    <t>92.20183</t>
  </si>
  <si>
    <t>33.57143</t>
  </si>
  <si>
    <t>39.41267</t>
  </si>
  <si>
    <t>72.74975</t>
  </si>
  <si>
    <t>16.88095</t>
  </si>
  <si>
    <t>73.5889</t>
  </si>
  <si>
    <t>71.81007</t>
  </si>
  <si>
    <t>72.72025</t>
  </si>
  <si>
    <t>85.20959</t>
  </si>
  <si>
    <t>14.66667</t>
  </si>
  <si>
    <t>77.86358</t>
  </si>
  <si>
    <t>91.08975</t>
  </si>
  <si>
    <t>94.43586</t>
  </si>
  <si>
    <t>94.36441</t>
  </si>
  <si>
    <t>16.83333</t>
  </si>
  <si>
    <t>73.68082</t>
  </si>
  <si>
    <t>93.42021</t>
  </si>
  <si>
    <t>54.55951</t>
  </si>
  <si>
    <t>93.59038</t>
  </si>
  <si>
    <t>97.68161</t>
  </si>
  <si>
    <t>21.07143</t>
  </si>
  <si>
    <t>65.49917</t>
  </si>
  <si>
    <t>12.85714</t>
  </si>
  <si>
    <t>59.82143</t>
  </si>
  <si>
    <t>71.97006</t>
  </si>
  <si>
    <t>77.89799</t>
  </si>
  <si>
    <t>65.76367</t>
  </si>
  <si>
    <t>24.1381</t>
  </si>
  <si>
    <t>59.57897</t>
  </si>
  <si>
    <t>87.16538</t>
  </si>
  <si>
    <t>71.56105</t>
  </si>
  <si>
    <t>93.14968</t>
  </si>
  <si>
    <t>6.285714</t>
  </si>
  <si>
    <t>80.35714</t>
  </si>
  <si>
    <t>80.02544</t>
  </si>
  <si>
    <t>95.20866</t>
  </si>
  <si>
    <t>91.7115</t>
  </si>
  <si>
    <t>75.11592</t>
  </si>
  <si>
    <t>95.80005</t>
  </si>
  <si>
    <t>16.56667</t>
  </si>
  <si>
    <t>74.19562</t>
  </si>
  <si>
    <t>31.57143</t>
  </si>
  <si>
    <t>1.339286</t>
  </si>
  <si>
    <t>60.27593</t>
  </si>
  <si>
    <t>92.67234</t>
  </si>
  <si>
    <t>84.77589</t>
  </si>
  <si>
    <t>69.92246</t>
  </si>
  <si>
    <t>16.45238</t>
  </si>
  <si>
    <t>74.41625</t>
  </si>
  <si>
    <t>93.60406</t>
  </si>
  <si>
    <t>87.63524</t>
  </si>
  <si>
    <t>57.19562</t>
  </si>
  <si>
    <t>65.70912</t>
  </si>
  <si>
    <t>42.64286</t>
  </si>
  <si>
    <t>23.85549</t>
  </si>
  <si>
    <t>75.73451</t>
  </si>
  <si>
    <t>90.57187</t>
  </si>
  <si>
    <t>87.89164</t>
  </si>
  <si>
    <t>8.25</t>
  </si>
  <si>
    <t>83.5</t>
  </si>
  <si>
    <t>25.59524</t>
  </si>
  <si>
    <t>56.76595</t>
  </si>
  <si>
    <t>8.714286</t>
  </si>
  <si>
    <t>72.76786</t>
  </si>
  <si>
    <t>76.8823</t>
  </si>
  <si>
    <t>90.88099</t>
  </si>
  <si>
    <t>81.27811</t>
  </si>
  <si>
    <t>30.59524</t>
  </si>
  <si>
    <t>47.11344</t>
  </si>
  <si>
    <t>61.46789</t>
  </si>
  <si>
    <t>63.89087</t>
  </si>
  <si>
    <t>72.26558</t>
  </si>
  <si>
    <t>6.142857</t>
  </si>
  <si>
    <t>80.80357</t>
  </si>
  <si>
    <t>20.20089</t>
  </si>
  <si>
    <t>76.81607</t>
  </si>
  <si>
    <t>97.5439</t>
  </si>
  <si>
    <t>48.3945</t>
  </si>
  <si>
    <t>66.65279</t>
  </si>
  <si>
    <t>90.74746</t>
  </si>
  <si>
    <t>97.83617</t>
  </si>
  <si>
    <t>96.25309</t>
  </si>
  <si>
    <t>8.857143</t>
  </si>
  <si>
    <t>72.32143</t>
  </si>
  <si>
    <t>83.20696</t>
  </si>
  <si>
    <t>55.64142</t>
  </si>
  <si>
    <t>76.37312</t>
  </si>
  <si>
    <t>73.41577</t>
  </si>
  <si>
    <t>88.09723</t>
  </si>
  <si>
    <t>11.47619</t>
  </si>
  <si>
    <t>84.0228</t>
  </si>
  <si>
    <t>92.21212</t>
  </si>
  <si>
    <t>37.06502</t>
  </si>
  <si>
    <t>83.48624</t>
  </si>
  <si>
    <t>40.40281</t>
  </si>
  <si>
    <t>75.5796</t>
  </si>
  <si>
    <t>74.4405</t>
  </si>
  <si>
    <t>109.881</t>
  </si>
  <si>
    <t>72.17929</t>
  </si>
  <si>
    <t>95.29618</t>
  </si>
  <si>
    <t>33.16667</t>
  </si>
  <si>
    <t>42.14929</t>
  </si>
  <si>
    <t>73.40888</t>
  </si>
  <si>
    <t>83.46213</t>
  </si>
  <si>
    <t>54.5</t>
  </si>
  <si>
    <t>2.752294</t>
  </si>
  <si>
    <t>64.57143</t>
  </si>
  <si>
    <t>1.37615</t>
  </si>
  <si>
    <t>68.13848</t>
  </si>
  <si>
    <t>24.14286</t>
  </si>
  <si>
    <t>24.55357</t>
  </si>
  <si>
    <t>14.85399</t>
  </si>
  <si>
    <t>98.03207</t>
  </si>
  <si>
    <t>32.97619</t>
  </si>
  <si>
    <t>42.51701</t>
  </si>
  <si>
    <t>77.06422</t>
  </si>
  <si>
    <t>8.142857</t>
  </si>
  <si>
    <t>74.55357</t>
  </si>
  <si>
    <t>52.5337</t>
  </si>
  <si>
    <t>80.78033</t>
  </si>
  <si>
    <t>40.33333</t>
  </si>
  <si>
    <t>28.31403</t>
  </si>
  <si>
    <t>3.669725</t>
  </si>
  <si>
    <t>32.28571</t>
  </si>
  <si>
    <t>7.99594</t>
  </si>
  <si>
    <t>85.31685</t>
  </si>
  <si>
    <t>49.09404</t>
  </si>
  <si>
    <t>62.16667</t>
  </si>
  <si>
    <t>75.42857</t>
  </si>
  <si>
    <t>22.91284</t>
  </si>
  <si>
    <t>81.2983</t>
  </si>
  <si>
    <t>79.66465</t>
  </si>
  <si>
    <t>77.43431</t>
  </si>
  <si>
    <t>89.34651</t>
  </si>
  <si>
    <t>15.45238</t>
  </si>
  <si>
    <t>76.34675</t>
  </si>
  <si>
    <t>11.28571</t>
  </si>
  <si>
    <t>64.73214</t>
  </si>
  <si>
    <t>72.28349</t>
  </si>
  <si>
    <t>56.95518</t>
  </si>
  <si>
    <t>77.84401</t>
  </si>
  <si>
    <t>14.30952</t>
  </si>
  <si>
    <t>78.55304</t>
  </si>
  <si>
    <t>85.95019</t>
  </si>
  <si>
    <t>94.56732</t>
  </si>
  <si>
    <t>7.214286</t>
  </si>
  <si>
    <t>92.25041</t>
  </si>
  <si>
    <t>70.99838</t>
  </si>
  <si>
    <t>87.33333</t>
  </si>
  <si>
    <t>80.5255</t>
  </si>
  <si>
    <t>74.64927</t>
  </si>
  <si>
    <t>94.0367</t>
  </si>
  <si>
    <t>77.64233</t>
  </si>
  <si>
    <t>91.59201</t>
  </si>
  <si>
    <t>28.02381</t>
  </si>
  <si>
    <t>52.07759</t>
  </si>
  <si>
    <t>69.03879</t>
  </si>
  <si>
    <t>31.86987</t>
  </si>
  <si>
    <t>19.72477</t>
  </si>
  <si>
    <t>30.60278</t>
  </si>
  <si>
    <t>83.44689</t>
  </si>
  <si>
    <t>79.16667</t>
  </si>
  <si>
    <t>80.14286</t>
  </si>
  <si>
    <t>35.72477</t>
  </si>
  <si>
    <t>99.27148</t>
  </si>
  <si>
    <t>96.33885</t>
  </si>
  <si>
    <t>83.15301</t>
  </si>
  <si>
    <t>20.30952</t>
  </si>
  <si>
    <t>66.97003</t>
  </si>
  <si>
    <t>3.25</t>
  </si>
  <si>
    <t>96.78899</t>
  </si>
  <si>
    <t>85.93976</t>
  </si>
  <si>
    <t>70.17002</t>
  </si>
  <si>
    <t>92.29608</t>
  </si>
  <si>
    <t>55.5</t>
  </si>
  <si>
    <t>48.16667</t>
  </si>
  <si>
    <t>13.19176</t>
  </si>
  <si>
    <t>52.38051</t>
  </si>
  <si>
    <t>33.14286</t>
  </si>
  <si>
    <t>85.20838</t>
  </si>
  <si>
    <t>75.89938</t>
  </si>
  <si>
    <t>14.75</t>
  </si>
  <si>
    <t>70.5</t>
  </si>
  <si>
    <t>28.64286</t>
  </si>
  <si>
    <t>50.88252</t>
  </si>
  <si>
    <t>79.4282</t>
  </si>
  <si>
    <t>69.3417</t>
  </si>
  <si>
    <t>63.11272</t>
  </si>
  <si>
    <t>79.29031</t>
  </si>
  <si>
    <t>89.2171</t>
  </si>
  <si>
    <t>82.26641</t>
  </si>
  <si>
    <t>70.32457</t>
  </si>
  <si>
    <t>86.64832</t>
  </si>
  <si>
    <t>60.12526</t>
  </si>
  <si>
    <t>56.84979</t>
  </si>
  <si>
    <t>95.04014</t>
  </si>
  <si>
    <t>1.47243</t>
  </si>
  <si>
    <t>40.8222</t>
  </si>
  <si>
    <t>96.96553</t>
  </si>
  <si>
    <t>71.24883</t>
  </si>
  <si>
    <t>83.97372</t>
  </si>
  <si>
    <t>86.2442</t>
  </si>
  <si>
    <t>50.65027</t>
  </si>
  <si>
    <t>29.88464</t>
  </si>
  <si>
    <t>64.22552</t>
  </si>
  <si>
    <t>78.67079</t>
  </si>
  <si>
    <t>12.88095</t>
  </si>
  <si>
    <t>81.3109</t>
  </si>
  <si>
    <t>64.82314</t>
  </si>
  <si>
    <t>89.10355</t>
  </si>
  <si>
    <t>90.50419</t>
  </si>
  <si>
    <t>88.35116</t>
  </si>
  <si>
    <t>50.3864</t>
  </si>
  <si>
    <t>73.85195</t>
  </si>
  <si>
    <t>36.30831</t>
  </si>
  <si>
    <t>85.56667</t>
  </si>
  <si>
    <t>68.65041</t>
  </si>
  <si>
    <t>86.41138</t>
  </si>
  <si>
    <t>91.64546</t>
  </si>
  <si>
    <t>85.14935</t>
  </si>
  <si>
    <t>48.21336</t>
  </si>
  <si>
    <t>67.81671</t>
  </si>
  <si>
    <t>67.08901</t>
  </si>
  <si>
    <t>72.64297</t>
  </si>
  <si>
    <t>56.92076</t>
  </si>
  <si>
    <t>76.69725</t>
  </si>
  <si>
    <t>33.4294</t>
  </si>
  <si>
    <t>81.66359</t>
  </si>
  <si>
    <t>83.36413</t>
  </si>
  <si>
    <t>11.16667</t>
  </si>
  <si>
    <t>84.62033</t>
  </si>
  <si>
    <t>87.50829</t>
  </si>
  <si>
    <t>91.87264</t>
  </si>
  <si>
    <t>86.76667</t>
  </si>
  <si>
    <t>68.64297</t>
  </si>
  <si>
    <t>65.80223</t>
  </si>
  <si>
    <t>78.05255</t>
  </si>
  <si>
    <t>94.97682</t>
  </si>
  <si>
    <t>99.93137</t>
  </si>
  <si>
    <t>71.40649</t>
  </si>
  <si>
    <t>50.95733</t>
  </si>
  <si>
    <t>66.15147</t>
  </si>
  <si>
    <t>70.30405</t>
  </si>
  <si>
    <t>92.65842</t>
  </si>
  <si>
    <t>78.82535</t>
  </si>
  <si>
    <t>96.81091</t>
  </si>
  <si>
    <t>80.68006</t>
  </si>
  <si>
    <t>90.08172</t>
  </si>
  <si>
    <t>83.03423</t>
  </si>
  <si>
    <t>91.44008</t>
  </si>
  <si>
    <t>71.09818</t>
  </si>
  <si>
    <t>92.89026</t>
  </si>
  <si>
    <t>76.51215</t>
  </si>
  <si>
    <t>81.45286</t>
  </si>
  <si>
    <t>82.16108</t>
  </si>
  <si>
    <t>25.64286</t>
  </si>
  <si>
    <t>19.86607</t>
  </si>
  <si>
    <t>50.98808</t>
  </si>
  <si>
    <t>64.91499</t>
  </si>
  <si>
    <t>58.37038</t>
  </si>
  <si>
    <t>74.40235</t>
  </si>
  <si>
    <t>39.38119</t>
  </si>
  <si>
    <t>57.33985</t>
  </si>
  <si>
    <t>82.23802</t>
  </si>
  <si>
    <t>71.65726</t>
  </si>
  <si>
    <t>49.30448</t>
  </si>
  <si>
    <t>77.59586</t>
  </si>
  <si>
    <t>78.49763</t>
  </si>
  <si>
    <t>88.02683</t>
  </si>
  <si>
    <t>54.50309</t>
  </si>
  <si>
    <t>85.83057</t>
  </si>
  <si>
    <t>63.83308</t>
  </si>
  <si>
    <t>89.07516</t>
  </si>
  <si>
    <t>67.5</t>
  </si>
  <si>
    <t>19.24238</t>
  </si>
  <si>
    <t>84.50866</t>
  </si>
  <si>
    <t>30.56628</t>
  </si>
  <si>
    <t>78.51542</t>
  </si>
  <si>
    <t>81.14374</t>
  </si>
  <si>
    <t>75.75054</t>
  </si>
  <si>
    <t>79.08049</t>
  </si>
  <si>
    <t>80.60814</t>
  </si>
  <si>
    <t>71.10424</t>
  </si>
  <si>
    <t>19.35714</t>
  </si>
  <si>
    <t>68.8086</t>
  </si>
  <si>
    <t>77.78793</t>
  </si>
  <si>
    <t>93.58578</t>
  </si>
  <si>
    <t>64.6453</t>
  </si>
  <si>
    <t>85.75592</t>
  </si>
  <si>
    <t>91.49923</t>
  </si>
  <si>
    <t>22.95238</t>
  </si>
  <si>
    <t>61.86799</t>
  </si>
  <si>
    <t>69</t>
  </si>
  <si>
    <t>32.217</t>
  </si>
  <si>
    <t>43.27666</t>
  </si>
  <si>
    <t>73.19999</t>
  </si>
  <si>
    <t>85.23861</t>
  </si>
  <si>
    <t>10.2381</t>
  </si>
  <si>
    <t>86.41294</t>
  </si>
  <si>
    <t>93.22709</t>
  </si>
  <si>
    <t>95.73826</t>
  </si>
  <si>
    <t>15.49524</t>
  </si>
  <si>
    <t>76.26402</t>
  </si>
  <si>
    <t>60.79303</t>
  </si>
  <si>
    <t>85.47141</t>
  </si>
  <si>
    <t>69.89223</t>
  </si>
  <si>
    <t>57.15732</t>
  </si>
  <si>
    <t>84.60246</t>
  </si>
  <si>
    <t>84.94552</t>
  </si>
  <si>
    <t>74.67176</t>
  </si>
  <si>
    <t>79.50696</t>
  </si>
  <si>
    <t>19.49594</t>
  </si>
  <si>
    <t>48.2271</t>
  </si>
  <si>
    <t>76.92807</t>
  </si>
  <si>
    <t>72.62841</t>
  </si>
  <si>
    <t>89.64451</t>
  </si>
  <si>
    <t>20.80952</t>
  </si>
  <si>
    <t>66.00478</t>
  </si>
  <si>
    <t>55.00239</t>
  </si>
  <si>
    <t>89.95363</t>
  </si>
  <si>
    <t>93.78069</t>
  </si>
  <si>
    <t>85.16374</t>
  </si>
  <si>
    <t>92.31667</t>
  </si>
  <si>
    <t>25.89374</t>
  </si>
  <si>
    <t>48.22257</t>
  </si>
  <si>
    <t>83.71855</t>
  </si>
  <si>
    <t xml:space="preserve"> (hours) (DB17-20 methodology)</t>
  </si>
  <si>
    <t>No VATTime to comply with VAT refund</t>
  </si>
  <si>
    <t xml:space="preserve">Payments (number )
المدفوعات (عدد)   
  </t>
  </si>
  <si>
    <t xml:space="preserve">Time (hours per year)
الوقت
(عدد الساعات سنويا)     
  </t>
  </si>
  <si>
    <t xml:space="preserve">Total tax and contribution rate (% of profit)
  إجمالي معدل الضريبة والمساهمات     
 ( من الربح%) </t>
  </si>
  <si>
    <t xml:space="preserve">Profit tax (% of profit)
  الضريبة على الأرباح     
 ( من الربح%) 
  </t>
  </si>
  <si>
    <t xml:space="preserve">Labor tax and contributions (% of profit)
المدفوعات والضرائب
المتعلقة بالعمال     
 ( من الربح%) 
  </t>
  </si>
  <si>
    <t xml:space="preserve">Other taxes (% of profit) 
ضرائب أخرى     
 ( من الربح%) 
  </t>
  </si>
  <si>
    <t>Rank-Trading across borders</t>
  </si>
  <si>
    <t>Score-Trading across borders (DB16-20 methodology)</t>
  </si>
  <si>
    <t>Score-Trading across borders (DB06-15 methodology)</t>
  </si>
  <si>
    <t>Time to export: Documentary compliance (hours) (DB16-20 methodology)</t>
  </si>
  <si>
    <t>Score-Time to export: Documentary compliance (hours) (DB16-20 methodology)</t>
  </si>
  <si>
    <t>Time to import: Documentary compliance (hours) (DB16-20 methodology)</t>
  </si>
  <si>
    <t>Score-Time to import: Documentary compliance (hours) (DB16-20 methodology)</t>
  </si>
  <si>
    <t>Time to export: Border compliance (hours) (DB16-20 methodology)</t>
  </si>
  <si>
    <t>Score-Time to export: Border compliance (hours) (DB16-20 methodology)</t>
  </si>
  <si>
    <t>Time to import: Border compliance (hours) (DB16-20 methodology)</t>
  </si>
  <si>
    <t>Score-Time to import: Border compliance (hours) (DB16-20 methodology)</t>
  </si>
  <si>
    <t>Cost to export: Documentary compliance (USD) (DB16-20 methodology)</t>
  </si>
  <si>
    <t>Score-Cost to export: Documentary compliance (USD) (DB16-20 methodology)</t>
  </si>
  <si>
    <t>Cost to import: Documentary compliance (USD) (DB16-20 methodology)</t>
  </si>
  <si>
    <t>Score-Cost to import: Documentary compliance (USD) (DB16-20 methodology)</t>
  </si>
  <si>
    <t>Cost to export: Border compliance (USD) (DB16-20 methodology)</t>
  </si>
  <si>
    <t>Score-Cost to export: Border compliance (USD) (DB16-20 methodology)</t>
  </si>
  <si>
    <t>Cost to import: Border compliance (USD) (DB16-20 methodology)</t>
  </si>
  <si>
    <t>Score-Cost to import: Border compliance (USD) (DB16-20 methodology)</t>
  </si>
  <si>
    <t>Documents to export (number) (DB06-15 methodology)</t>
  </si>
  <si>
    <t>Score-Documents to export (number) (DB06-15 methodology)</t>
  </si>
  <si>
    <t>Documents to import (number) (DB06-15 methodology)</t>
  </si>
  <si>
    <t>Score-Documents to import (number) (DB06-15 methodology)</t>
  </si>
  <si>
    <t>Cost to export (US$ per container deflated) (DB06-15 methodology)</t>
  </si>
  <si>
    <t>Score-Cost to export (US$ per container deflated) (DB06-15 methodology)</t>
  </si>
  <si>
    <t>Cost to import (US$ per container deflated) (DB06-15 methodology)</t>
  </si>
  <si>
    <t>Score-Cost to import (US$ per container deflated) (DB06-15 methodology)</t>
  </si>
  <si>
    <t>Time to export (days) (DB06-15 methodology)</t>
  </si>
  <si>
    <t>Score-Time to export (days) (DB06-15 methodology)</t>
  </si>
  <si>
    <t>Time to import (days) (DB06-15 methodology)</t>
  </si>
  <si>
    <t>Score-Time to import (days) (DB06-15 methodology)</t>
  </si>
  <si>
    <t>70.44025</t>
  </si>
  <si>
    <t>65.94982</t>
  </si>
  <si>
    <t>13.88889</t>
  </si>
  <si>
    <t>57.28512</t>
  </si>
  <si>
    <t>97.04142</t>
  </si>
  <si>
    <t>97.07113</t>
  </si>
  <si>
    <t>94.96855</t>
  </si>
  <si>
    <t>96.77419</t>
  </si>
  <si>
    <t>98.57143</t>
  </si>
  <si>
    <t>94.84245</t>
  </si>
  <si>
    <t>93.55833</t>
  </si>
  <si>
    <t>12.3415</t>
  </si>
  <si>
    <t>60.25105</t>
  </si>
  <si>
    <t>50.31447</t>
  </si>
  <si>
    <t>25.24322</t>
  </si>
  <si>
    <t>6.38889</t>
  </si>
  <si>
    <t>42.88889</t>
  </si>
  <si>
    <t>44.06709</t>
  </si>
  <si>
    <t>65.93519</t>
  </si>
  <si>
    <t>43.78698</t>
  </si>
  <si>
    <t>74.55197</t>
  </si>
  <si>
    <t>34.28571</t>
  </si>
  <si>
    <t>22.16981</t>
  </si>
  <si>
    <t>70.61144</t>
  </si>
  <si>
    <t>80.33473</t>
  </si>
  <si>
    <t>62.05451</t>
  </si>
  <si>
    <t>78.37515</t>
  </si>
  <si>
    <t>69.79167</t>
  </si>
  <si>
    <t>48.45388</t>
  </si>
  <si>
    <t>54.46759</t>
  </si>
  <si>
    <t>84.61538</t>
  </si>
  <si>
    <t>20.08368</t>
  </si>
  <si>
    <t>87.42138</t>
  </si>
  <si>
    <t>78.85305</t>
  </si>
  <si>
    <t>82.85714</t>
  </si>
  <si>
    <t>85.84906</t>
  </si>
  <si>
    <t>99.40828</t>
  </si>
  <si>
    <t>99.74252</t>
  </si>
  <si>
    <t>76.3909</t>
  </si>
  <si>
    <t>99.44858</t>
  </si>
  <si>
    <t>90.56604</t>
  </si>
  <si>
    <t>96.4497</t>
  </si>
  <si>
    <t>98.74477</t>
  </si>
  <si>
    <t>78.30189</t>
  </si>
  <si>
    <t>86.37993</t>
  </si>
  <si>
    <t>27.73585</t>
  </si>
  <si>
    <t>55.08333</t>
  </si>
  <si>
    <t>81.06509</t>
  </si>
  <si>
    <t>86.61088</t>
  </si>
  <si>
    <t>89.65758</t>
  </si>
  <si>
    <t>95.2893</t>
  </si>
  <si>
    <t>79.79784</t>
  </si>
  <si>
    <t>93.49112</t>
  </si>
  <si>
    <t>97.90795</t>
  </si>
  <si>
    <t>77.98742</t>
  </si>
  <si>
    <t>82.07885</t>
  </si>
  <si>
    <t>51.69811</t>
  </si>
  <si>
    <t>86.39053</t>
  </si>
  <si>
    <t>75.31381</t>
  </si>
  <si>
    <t>56.22642</t>
  </si>
  <si>
    <t>85.30466</t>
  </si>
  <si>
    <t>81.42857</t>
  </si>
  <si>
    <t>47.22222</t>
  </si>
  <si>
    <t>95.54507</t>
  </si>
  <si>
    <t>66.91667</t>
  </si>
  <si>
    <t>13.60947</t>
  </si>
  <si>
    <t>40.16736</t>
  </si>
  <si>
    <t>22.93907</t>
  </si>
  <si>
    <t>43.75</t>
  </si>
  <si>
    <t>47.14286</t>
  </si>
  <si>
    <t>61.49311</t>
  </si>
  <si>
    <t>68.91215</t>
  </si>
  <si>
    <t>81.17155</t>
  </si>
  <si>
    <t>74.60087</t>
  </si>
  <si>
    <t>63.08244</t>
  </si>
  <si>
    <t>72.78846</t>
  </si>
  <si>
    <t>78.57143</t>
  </si>
  <si>
    <t>54.15094</t>
  </si>
  <si>
    <t>98.22485</t>
  </si>
  <si>
    <t>98.95397</t>
  </si>
  <si>
    <t>96.00871</t>
  </si>
  <si>
    <t>93.86792</t>
  </si>
  <si>
    <t>78.10651</t>
  </si>
  <si>
    <t>85.35565</t>
  </si>
  <si>
    <t>40.25157</t>
  </si>
  <si>
    <t>83.15412</t>
  </si>
  <si>
    <t>89.28571</t>
  </si>
  <si>
    <t>33.01887</t>
  </si>
  <si>
    <t>42.70833</t>
  </si>
  <si>
    <t>72.18935</t>
  </si>
  <si>
    <t>75.87169</t>
  </si>
  <si>
    <t>51.57233</t>
  </si>
  <si>
    <t>70.96774</t>
  </si>
  <si>
    <t>84.28571</t>
  </si>
  <si>
    <t>66.57233</t>
  </si>
  <si>
    <t>50.07407</t>
  </si>
  <si>
    <t>95.26627</t>
  </si>
  <si>
    <t>97.48428</t>
  </si>
  <si>
    <t>98.56631</t>
  </si>
  <si>
    <t>92.85714</t>
  </si>
  <si>
    <t>59.16667</t>
  </si>
  <si>
    <t>94.41824</t>
  </si>
  <si>
    <t>90.82407</t>
  </si>
  <si>
    <t>15.38462</t>
  </si>
  <si>
    <t>70.29289</t>
  </si>
  <si>
    <t>59.49821</t>
  </si>
  <si>
    <t>95.71429</t>
  </si>
  <si>
    <t>73.75</t>
  </si>
  <si>
    <t>98.02761</t>
  </si>
  <si>
    <t>97.35187</t>
  </si>
  <si>
    <t>98.22675</t>
  </si>
  <si>
    <t>94.625</t>
  </si>
  <si>
    <t>96.21429</t>
  </si>
  <si>
    <t>93.39623</t>
  </si>
  <si>
    <t>90.95833</t>
  </si>
  <si>
    <t>89.94083</t>
  </si>
  <si>
    <t>99.03444</t>
  </si>
  <si>
    <t>99.10394</t>
  </si>
  <si>
    <t>55.19231</t>
  </si>
  <si>
    <t>90.48352</t>
  </si>
  <si>
    <t>70.13788</t>
  </si>
  <si>
    <t>91.82692</t>
  </si>
  <si>
    <t>90.37657</t>
  </si>
  <si>
    <t>69.78398</t>
  </si>
  <si>
    <t>89.60573</t>
  </si>
  <si>
    <t>43.40278</t>
  </si>
  <si>
    <t>84.72222</t>
  </si>
  <si>
    <t>18.68335</t>
  </si>
  <si>
    <t>68.75</t>
  </si>
  <si>
    <t>8.87574</t>
  </si>
  <si>
    <t>45.18828</t>
  </si>
  <si>
    <t>27.04403</t>
  </si>
  <si>
    <t>77.5</t>
  </si>
  <si>
    <t>67.92453</t>
  </si>
  <si>
    <t>67.08333</t>
  </si>
  <si>
    <t>99.55621</t>
  </si>
  <si>
    <t>97.86164</t>
  </si>
  <si>
    <t>87.08333</t>
  </si>
  <si>
    <t>94.81132</t>
  </si>
  <si>
    <t>50.88757</t>
  </si>
  <si>
    <t>53.77358</t>
  </si>
  <si>
    <t>63.79928</t>
  </si>
  <si>
    <t>78.625</t>
  </si>
  <si>
    <t>71.92857</t>
  </si>
  <si>
    <t>75.37736</t>
  </si>
  <si>
    <t>77.95833</t>
  </si>
  <si>
    <t>29.5858</t>
  </si>
  <si>
    <t>25.1046</t>
  </si>
  <si>
    <t>63.73166</t>
  </si>
  <si>
    <t>45.05376</t>
  </si>
  <si>
    <t>89.73046</t>
  </si>
  <si>
    <t>63.03571</t>
  </si>
  <si>
    <t>55.34591</t>
  </si>
  <si>
    <t>82.14286</t>
  </si>
  <si>
    <t>39.5283</t>
  </si>
  <si>
    <t>51.04167</t>
  </si>
  <si>
    <t>22.48521</t>
  </si>
  <si>
    <t>97.67025</t>
  </si>
  <si>
    <t>64.62264</t>
  </si>
  <si>
    <t>61.53846</t>
  </si>
  <si>
    <t>32.21757</t>
  </si>
  <si>
    <t>3.22581</t>
  </si>
  <si>
    <t>23.625</t>
  </si>
  <si>
    <t>7.28774</t>
  </si>
  <si>
    <t>99.37107</t>
  </si>
  <si>
    <t>99.64158</t>
  </si>
  <si>
    <t>61.11111</t>
  </si>
  <si>
    <t>76.78571</t>
  </si>
  <si>
    <t>84.27673</t>
  </si>
  <si>
    <t>85.67708</t>
  </si>
  <si>
    <t>50.20921</t>
  </si>
  <si>
    <t>11.69811</t>
  </si>
  <si>
    <t>56.73323</t>
  </si>
  <si>
    <t>73.58491</t>
  </si>
  <si>
    <t>40.89286</t>
  </si>
  <si>
    <t>49.11243</t>
  </si>
  <si>
    <t>28.45188</t>
  </si>
  <si>
    <t>33.96226</t>
  </si>
  <si>
    <t>13.62007</t>
  </si>
  <si>
    <t>53.125</t>
  </si>
  <si>
    <t>69.90566</t>
  </si>
  <si>
    <t>19.58333</t>
  </si>
  <si>
    <t>62.89308</t>
  </si>
  <si>
    <t>81.00358</t>
  </si>
  <si>
    <t>72.64151</t>
  </si>
  <si>
    <t>75.83333</t>
  </si>
  <si>
    <t>95.48817</t>
  </si>
  <si>
    <t>84.31856</t>
  </si>
  <si>
    <t>81.60662</t>
  </si>
  <si>
    <t>88.96429</t>
  </si>
  <si>
    <t>70.37736</t>
  </si>
  <si>
    <t>72.83333</t>
  </si>
  <si>
    <t>65.08876</t>
  </si>
  <si>
    <t>73.64017</t>
  </si>
  <si>
    <t>30.18868</t>
  </si>
  <si>
    <t>60.21505</t>
  </si>
  <si>
    <t>40.56604</t>
  </si>
  <si>
    <t>54.58333</t>
  </si>
  <si>
    <t>71.00592</t>
  </si>
  <si>
    <t>89.53975</t>
  </si>
  <si>
    <t>68.67138</t>
  </si>
  <si>
    <t>75.17107</t>
  </si>
  <si>
    <t>86.74286</t>
  </si>
  <si>
    <t>38.60189</t>
  </si>
  <si>
    <t>36.21705</t>
  </si>
  <si>
    <t>27.61506</t>
  </si>
  <si>
    <t>13.38912</t>
  </si>
  <si>
    <t>58.75</t>
  </si>
  <si>
    <t>55.71429</t>
  </si>
  <si>
    <t>88.05031</t>
  </si>
  <si>
    <t>71.68459</t>
  </si>
  <si>
    <t>63.12014</t>
  </si>
  <si>
    <t>55.50435</t>
  </si>
  <si>
    <t>65.97222</t>
  </si>
  <si>
    <t>61.90476</t>
  </si>
  <si>
    <t>60.13477</t>
  </si>
  <si>
    <t>62.02381</t>
  </si>
  <si>
    <t>99.58159</t>
  </si>
  <si>
    <t>89.30818</t>
  </si>
  <si>
    <t>95.10155</t>
  </si>
  <si>
    <t>71.69811</t>
  </si>
  <si>
    <t>72.08333</t>
  </si>
  <si>
    <t>79.49791</t>
  </si>
  <si>
    <t>58.06452</t>
  </si>
  <si>
    <t>76.25</t>
  </si>
  <si>
    <t>42.89757</t>
  </si>
  <si>
    <t>12.08333</t>
  </si>
  <si>
    <t>86.28218</t>
  </si>
  <si>
    <t>41.03774</t>
  </si>
  <si>
    <t>24.53704</t>
  </si>
  <si>
    <t>94.67456</t>
  </si>
  <si>
    <t>94.76987</t>
  </si>
  <si>
    <t>91.75627</t>
  </si>
  <si>
    <t>96.25</t>
  </si>
  <si>
    <t>94.28571</t>
  </si>
  <si>
    <t>54.00943</t>
  </si>
  <si>
    <t>51.73611</t>
  </si>
  <si>
    <t>47.16981</t>
  </si>
  <si>
    <t>48.52071</t>
  </si>
  <si>
    <t>14.33692</t>
  </si>
  <si>
    <t>75.66038</t>
  </si>
  <si>
    <t>53.86111</t>
  </si>
  <si>
    <t>95.06903</t>
  </si>
  <si>
    <t>94.83961</t>
  </si>
  <si>
    <t>85.53459</t>
  </si>
  <si>
    <t>87.4552</t>
  </si>
  <si>
    <t>90.47619</t>
  </si>
  <si>
    <t>87.89308</t>
  </si>
  <si>
    <t>89.30556</t>
  </si>
  <si>
    <t>9.46746</t>
  </si>
  <si>
    <t>17.61006</t>
  </si>
  <si>
    <t>28.30189</t>
  </si>
  <si>
    <t>17.91667</t>
  </si>
  <si>
    <t>98.93073</t>
  </si>
  <si>
    <t>99.30119</t>
  </si>
  <si>
    <t>99.26324</t>
  </si>
  <si>
    <t>81.11111</t>
  </si>
  <si>
    <t>89.20635</t>
  </si>
  <si>
    <t>87.31656</t>
  </si>
  <si>
    <t>88.7963</t>
  </si>
  <si>
    <t>55.6213</t>
  </si>
  <si>
    <t>19.24686</t>
  </si>
  <si>
    <t>68.60789</t>
  </si>
  <si>
    <t>74.46926</t>
  </si>
  <si>
    <t>56.25</t>
  </si>
  <si>
    <t>83.82075</t>
  </si>
  <si>
    <t>67.25838</t>
  </si>
  <si>
    <t>86.29707</t>
  </si>
  <si>
    <t>65.40881</t>
  </si>
  <si>
    <t>91.78571</t>
  </si>
  <si>
    <t>70.12579</t>
  </si>
  <si>
    <t>73.34722</t>
  </si>
  <si>
    <t>79.95283</t>
  </si>
  <si>
    <t>70.2509</t>
  </si>
  <si>
    <t>75.71429</t>
  </si>
  <si>
    <t>87.23849</t>
  </si>
  <si>
    <t>31.86583</t>
  </si>
  <si>
    <t>69.17563</t>
  </si>
  <si>
    <t>66.75</t>
  </si>
  <si>
    <t>78.30357</t>
  </si>
  <si>
    <t>64.09853</t>
  </si>
  <si>
    <t>72.86458</t>
  </si>
  <si>
    <t>96.85535</t>
  </si>
  <si>
    <t>94.98208</t>
  </si>
  <si>
    <t>89.43396</t>
  </si>
  <si>
    <t>66.96429</t>
  </si>
  <si>
    <t>88.75</t>
  </si>
  <si>
    <t>67.45283</t>
  </si>
  <si>
    <t>47.73176</t>
  </si>
  <si>
    <t>32.7044</t>
  </si>
  <si>
    <t>61.25</t>
  </si>
  <si>
    <t>53.92857</t>
  </si>
  <si>
    <t>92.5</t>
  </si>
  <si>
    <t>92.70217</t>
  </si>
  <si>
    <t>36.82809</t>
  </si>
  <si>
    <t>86.9773</t>
  </si>
  <si>
    <t>2.4109</t>
  </si>
  <si>
    <t>87.02929</t>
  </si>
  <si>
    <t>94.71429</t>
  </si>
  <si>
    <t>70.75472</t>
  </si>
  <si>
    <t>66.25</t>
  </si>
  <si>
    <t>18.52071</t>
  </si>
  <si>
    <t>35.14644</t>
  </si>
  <si>
    <t>72.09421</t>
  </si>
  <si>
    <t>67.9</t>
  </si>
  <si>
    <t>74.28571</t>
  </si>
  <si>
    <t>26.62474</t>
  </si>
  <si>
    <t>32.61905</t>
  </si>
  <si>
    <t>26.41509</t>
  </si>
  <si>
    <t>70.71429</t>
  </si>
  <si>
    <t>44.81132</t>
  </si>
  <si>
    <t>77.77778</t>
  </si>
  <si>
    <t>80.55556</t>
  </si>
  <si>
    <t>64.36059</t>
  </si>
  <si>
    <t>77.91667</t>
  </si>
  <si>
    <t>87.57396</t>
  </si>
  <si>
    <t>88.70293</t>
  </si>
  <si>
    <t>83.1761</t>
  </si>
  <si>
    <t>70.60932</t>
  </si>
  <si>
    <t>88.125</t>
  </si>
  <si>
    <t>65.33019</t>
  </si>
  <si>
    <t>43.27736</t>
  </si>
  <si>
    <t>59.77</t>
  </si>
  <si>
    <t>99.86687</t>
  </si>
  <si>
    <t>93.71131</t>
  </si>
  <si>
    <t>91.88571</t>
  </si>
  <si>
    <t>77.86458</t>
  </si>
  <si>
    <t>99.37238</t>
  </si>
  <si>
    <t>65.56604</t>
  </si>
  <si>
    <t>69.58333</t>
  </si>
  <si>
    <t>92.0355</t>
  </si>
  <si>
    <t>87.99163</t>
  </si>
  <si>
    <t>65.69892</t>
  </si>
  <si>
    <t>80.5875</t>
  </si>
  <si>
    <t>76.26509</t>
  </si>
  <si>
    <t>72.4175</t>
  </si>
  <si>
    <t>64.30769</t>
  </si>
  <si>
    <t>55.9749</t>
  </si>
  <si>
    <t>61.27838</t>
  </si>
  <si>
    <t>64.74552</t>
  </si>
  <si>
    <t>65.3</t>
  </si>
  <si>
    <t>76.51429</t>
  </si>
  <si>
    <t>76.06226</t>
  </si>
  <si>
    <t>68.11778</t>
  </si>
  <si>
    <t>83.68201</t>
  </si>
  <si>
    <t>37.10692</t>
  </si>
  <si>
    <t>49.82079</t>
  </si>
  <si>
    <t>60.81277</t>
  </si>
  <si>
    <t>44.96795</t>
  </si>
  <si>
    <t>26.77824</t>
  </si>
  <si>
    <t>47.43935</t>
  </si>
  <si>
    <t>53.52449</t>
  </si>
  <si>
    <t>46.2963</t>
  </si>
  <si>
    <t>81.25</t>
  </si>
  <si>
    <t>71.22642</t>
  </si>
  <si>
    <t>78.91667</t>
  </si>
  <si>
    <t>93.19527</t>
  </si>
  <si>
    <t>82.00837</t>
  </si>
  <si>
    <t>77.41935</t>
  </si>
  <si>
    <t>72.5</t>
  </si>
  <si>
    <t>81.875</t>
  </si>
  <si>
    <t>74.44444</t>
  </si>
  <si>
    <t>72.78107</t>
  </si>
  <si>
    <t>76.98745</t>
  </si>
  <si>
    <t>64.33064</t>
  </si>
  <si>
    <t>17.35849</t>
  </si>
  <si>
    <t>99.18728</t>
  </si>
  <si>
    <t>99.01674</t>
  </si>
  <si>
    <t>86.41509</t>
  </si>
  <si>
    <t>86.16487</t>
  </si>
  <si>
    <t>86.5</t>
  </si>
  <si>
    <t>84.71429</t>
  </si>
  <si>
    <t>74.29796</t>
  </si>
  <si>
    <t>73.76319</t>
  </si>
  <si>
    <t>77.46563</t>
  </si>
  <si>
    <t>67.2956</t>
  </si>
  <si>
    <t>72.85714</t>
  </si>
  <si>
    <t>87.61456</t>
  </si>
  <si>
    <t>24.85207</t>
  </si>
  <si>
    <t>98.11715</t>
  </si>
  <si>
    <t>34.59119</t>
  </si>
  <si>
    <t>55.66038</t>
  </si>
  <si>
    <t>89.34911</t>
  </si>
  <si>
    <t>90.8805</t>
  </si>
  <si>
    <t>35.84229</t>
  </si>
  <si>
    <t>52.375</t>
  </si>
  <si>
    <t>83.57143</t>
  </si>
  <si>
    <t>86.5566</t>
  </si>
  <si>
    <t>30.625</t>
  </si>
  <si>
    <t>60.37736</t>
  </si>
  <si>
    <t>42.91667</t>
  </si>
  <si>
    <t>92.21698</t>
  </si>
  <si>
    <t>98.20789</t>
  </si>
  <si>
    <t>97.22625</t>
  </si>
  <si>
    <t>96.17857</t>
  </si>
  <si>
    <t>82.57327</t>
  </si>
  <si>
    <t>73.78009</t>
  </si>
  <si>
    <t>97.63314</t>
  </si>
  <si>
    <t>97.89633</t>
  </si>
  <si>
    <t>95.59748</t>
  </si>
  <si>
    <t>98.3871</t>
  </si>
  <si>
    <t>93.96825</t>
  </si>
  <si>
    <t>90.09434</t>
  </si>
  <si>
    <t>57.98817</t>
  </si>
  <si>
    <t>68.29586</t>
  </si>
  <si>
    <t>43.25</t>
  </si>
  <si>
    <t>52.5974</t>
  </si>
  <si>
    <t>34.15094</t>
  </si>
  <si>
    <t>47.18939</t>
  </si>
  <si>
    <t>65.27197</t>
  </si>
  <si>
    <t>75.65982</t>
  </si>
  <si>
    <t>99.0566</t>
  </si>
  <si>
    <t>58.40909</t>
  </si>
  <si>
    <t>96.59498</t>
  </si>
  <si>
    <t>41.25</t>
  </si>
  <si>
    <t>86.79245</t>
  </si>
  <si>
    <t>81.375</t>
  </si>
  <si>
    <t>91.25</t>
  </si>
  <si>
    <t>80.71429</t>
  </si>
  <si>
    <t>54.71698</t>
  </si>
  <si>
    <t>34.16667</t>
  </si>
  <si>
    <t>98.11321</t>
  </si>
  <si>
    <t>98.74552</t>
  </si>
  <si>
    <t>22.58065</t>
  </si>
  <si>
    <t>67.14286</t>
  </si>
  <si>
    <t>15.625</t>
  </si>
  <si>
    <t>91.42857</t>
  </si>
  <si>
    <t>45.76819</t>
  </si>
  <si>
    <t>46.88095</t>
  </si>
  <si>
    <t>99.70414</t>
  </si>
  <si>
    <t>99.79079</t>
  </si>
  <si>
    <t>93.25</t>
  </si>
  <si>
    <t>96.14286</t>
  </si>
  <si>
    <t>89.15094</t>
  </si>
  <si>
    <t>90.41667</t>
  </si>
  <si>
    <t>99.11243</t>
  </si>
  <si>
    <t>96.0329</t>
  </si>
  <si>
    <t>93</t>
  </si>
  <si>
    <t>94.5283</t>
  </si>
  <si>
    <t>71.65143</t>
  </si>
  <si>
    <t>76.30278</t>
  </si>
  <si>
    <t>56.71812</t>
  </si>
  <si>
    <t>64.9723</t>
  </si>
  <si>
    <t>70.79545</t>
  </si>
  <si>
    <t>78.63636</t>
  </si>
  <si>
    <t>18.13894</t>
  </si>
  <si>
    <t>50.41667</t>
  </si>
  <si>
    <t>56.21302</t>
  </si>
  <si>
    <t>77.40586</t>
  </si>
  <si>
    <t>51.49834</t>
  </si>
  <si>
    <t>80.63138</t>
  </si>
  <si>
    <t>14.55882</t>
  </si>
  <si>
    <t>76.92308</t>
  </si>
  <si>
    <t>77.08102</t>
  </si>
  <si>
    <t>88.04487</t>
  </si>
  <si>
    <t>97.69874</t>
  </si>
  <si>
    <t>83.01887</t>
  </si>
  <si>
    <t>82.29167</t>
  </si>
  <si>
    <t>74.75593</t>
  </si>
  <si>
    <t>74.21384</t>
  </si>
  <si>
    <t>64.51613</t>
  </si>
  <si>
    <t>74.22222</t>
  </si>
  <si>
    <t>43.79717</t>
  </si>
  <si>
    <t>18.29167</t>
  </si>
  <si>
    <t>68.20084</t>
  </si>
  <si>
    <t>70.30049</t>
  </si>
  <si>
    <t>65.1135</t>
  </si>
  <si>
    <t>77.20126</t>
  </si>
  <si>
    <t>99.80088</t>
  </si>
  <si>
    <t>65.09434</t>
  </si>
  <si>
    <t>80.83333</t>
  </si>
  <si>
    <t>93.92857</t>
  </si>
  <si>
    <t>71.93396</t>
  </si>
  <si>
    <t>75.20833</t>
  </si>
  <si>
    <t>61.63732</t>
  </si>
  <si>
    <t>75.62724</t>
  </si>
  <si>
    <t>29.33962</t>
  </si>
  <si>
    <t>96.80962</t>
  </si>
  <si>
    <t>85.66308</t>
  </si>
  <si>
    <t>67.96875</t>
  </si>
  <si>
    <t>76.33929</t>
  </si>
  <si>
    <t>71.45047</t>
  </si>
  <si>
    <t>68.98958</t>
  </si>
  <si>
    <t>95.85799</t>
  </si>
  <si>
    <t>93.07299</t>
  </si>
  <si>
    <t>87.80573</t>
  </si>
  <si>
    <t>84.50816</t>
  </si>
  <si>
    <t>62.26415</t>
  </si>
  <si>
    <t>85.2071</t>
  </si>
  <si>
    <t>85.77406</t>
  </si>
  <si>
    <t>80.28674</t>
  </si>
  <si>
    <t>88.57143</t>
  </si>
  <si>
    <t>84.15094</t>
  </si>
  <si>
    <t>99.76755</t>
  </si>
  <si>
    <t>98.74214</t>
  </si>
  <si>
    <t>98.78534</t>
  </si>
  <si>
    <t>89.02778</t>
  </si>
  <si>
    <t>94.12698</t>
  </si>
  <si>
    <t>92.81971</t>
  </si>
  <si>
    <t>93.10185</t>
  </si>
  <si>
    <t>1.18343</t>
  </si>
  <si>
    <t>52.44073</t>
  </si>
  <si>
    <t>16.3522</t>
  </si>
  <si>
    <t>63.88889</t>
  </si>
  <si>
    <t>84.02778</t>
  </si>
  <si>
    <t>88.20635</t>
  </si>
  <si>
    <t>78.7631</t>
  </si>
  <si>
    <t>82.51852</t>
  </si>
  <si>
    <t>97.39107</t>
  </si>
  <si>
    <t>95.84524</t>
  </si>
  <si>
    <t>92.03505</t>
  </si>
  <si>
    <t>93.5</t>
  </si>
  <si>
    <t>91.98113</t>
  </si>
  <si>
    <t>74.53704</t>
  </si>
  <si>
    <t>85.43468</t>
  </si>
  <si>
    <t>93.71069</t>
  </si>
  <si>
    <t>77.06093</t>
  </si>
  <si>
    <t>83.25</t>
  </si>
  <si>
    <t>83.36508</t>
  </si>
  <si>
    <t>85.30479</t>
  </si>
  <si>
    <t>80.99074</t>
  </si>
  <si>
    <t>79.28994</t>
  </si>
  <si>
    <t>93.72385</t>
  </si>
  <si>
    <t>59.1195</t>
  </si>
  <si>
    <t>97.13262</t>
  </si>
  <si>
    <t>43.23899</t>
  </si>
  <si>
    <t>11.5304</t>
  </si>
  <si>
    <t>17.92115</t>
  </si>
  <si>
    <t>59.27673</t>
  </si>
  <si>
    <t>61.94444</t>
  </si>
  <si>
    <t>47.33728</t>
  </si>
  <si>
    <t>99.05858</t>
  </si>
  <si>
    <t>25.15723</t>
  </si>
  <si>
    <t>13.125</t>
  </si>
  <si>
    <t>29.71698</t>
  </si>
  <si>
    <t>87.91667</t>
  </si>
  <si>
    <t>75.14793</t>
  </si>
  <si>
    <t>81.58131</t>
  </si>
  <si>
    <t>79.64954</t>
  </si>
  <si>
    <t>80.86253</t>
  </si>
  <si>
    <t>84.16667</t>
  </si>
  <si>
    <t>98.81657</t>
  </si>
  <si>
    <t>77.35849</t>
  </si>
  <si>
    <t>91.39785</t>
  </si>
  <si>
    <t>68.20755</t>
  </si>
  <si>
    <t>69.45833</t>
  </si>
  <si>
    <t>86.11111</t>
  </si>
  <si>
    <t>87.69841</t>
  </si>
  <si>
    <t>66.68519</t>
  </si>
  <si>
    <t>72.40143</t>
  </si>
  <si>
    <t>90.22222</t>
  </si>
  <si>
    <t>59.71429</t>
  </si>
  <si>
    <t>63.13417</t>
  </si>
  <si>
    <t>61.54167</t>
  </si>
  <si>
    <t>30.17751</t>
  </si>
  <si>
    <t>15.45373</t>
  </si>
  <si>
    <t>5.83717</t>
  </si>
  <si>
    <t>19.38776</t>
  </si>
  <si>
    <t>25.87601</t>
  </si>
  <si>
    <t>10.26786</t>
  </si>
  <si>
    <t>99.16318</t>
  </si>
  <si>
    <t>95.28302</t>
  </si>
  <si>
    <t>90.33019</t>
  </si>
  <si>
    <t>88.20755</t>
  </si>
  <si>
    <t>89.58333</t>
  </si>
  <si>
    <t>97.48954</t>
  </si>
  <si>
    <t>75.16641</t>
  </si>
  <si>
    <t>73.21429</t>
  </si>
  <si>
    <t>82.28571</t>
  </si>
  <si>
    <t>73.67925</t>
  </si>
  <si>
    <t>67.20238</t>
  </si>
  <si>
    <t>68.04734</t>
  </si>
  <si>
    <t>53.45912</t>
  </si>
  <si>
    <t>57.34767</t>
  </si>
  <si>
    <t>72.83019</t>
  </si>
  <si>
    <t>76.08333</t>
  </si>
  <si>
    <t>36.65768</t>
  </si>
  <si>
    <t>52.35849</t>
  </si>
  <si>
    <t>49.58333</t>
  </si>
  <si>
    <t>74.5283</t>
  </si>
  <si>
    <t>87.85714</t>
  </si>
  <si>
    <t>37.73585</t>
  </si>
  <si>
    <t>23.11321</t>
  </si>
  <si>
    <t>73.92356</t>
  </si>
  <si>
    <t>86.875</t>
  </si>
  <si>
    <t>90.35714</t>
  </si>
  <si>
    <t>56.98068</t>
  </si>
  <si>
    <t>42.54167</t>
  </si>
  <si>
    <t>99.57735</t>
  </si>
  <si>
    <t>99.70114</t>
  </si>
  <si>
    <t>63.61186</t>
  </si>
  <si>
    <t>67.85714</t>
  </si>
  <si>
    <t>94.80605</t>
  </si>
  <si>
    <t>85.22013</t>
  </si>
  <si>
    <t>58.57143</t>
  </si>
  <si>
    <t>63.99371</t>
  </si>
  <si>
    <t>53.51852</t>
  </si>
  <si>
    <t>85.56213</t>
  </si>
  <si>
    <t>82.63598</t>
  </si>
  <si>
    <t>78.21429</t>
  </si>
  <si>
    <t>45.28302</t>
  </si>
  <si>
    <t>82.84024</t>
  </si>
  <si>
    <t>48.21803</t>
  </si>
  <si>
    <t>74.01434</t>
  </si>
  <si>
    <t>82.70408</t>
  </si>
  <si>
    <t>82.7044</t>
  </si>
  <si>
    <t>76.4881</t>
  </si>
  <si>
    <t>90.16736</t>
  </si>
  <si>
    <t>68.55346</t>
  </si>
  <si>
    <t>98.92473</t>
  </si>
  <si>
    <t>95.83333</t>
  </si>
  <si>
    <t>73.22485</t>
  </si>
  <si>
    <t>93.30544</t>
  </si>
  <si>
    <t>48.34906</t>
  </si>
  <si>
    <t>46.59498</t>
  </si>
  <si>
    <t>51.5625</t>
  </si>
  <si>
    <t>59.78774</t>
  </si>
  <si>
    <t>66.16667</t>
  </si>
  <si>
    <t>62.76151</t>
  </si>
  <si>
    <t>69.18239</t>
  </si>
  <si>
    <t>18.63799</t>
  </si>
  <si>
    <t>44.23077</t>
  </si>
  <si>
    <t>65.75472</t>
  </si>
  <si>
    <t>35.09615</t>
  </si>
  <si>
    <t>61.97827</t>
  </si>
  <si>
    <t>81.24253</t>
  </si>
  <si>
    <t>22.14286</t>
  </si>
  <si>
    <t>48.42196</t>
  </si>
  <si>
    <t>41.52778</t>
  </si>
  <si>
    <t>99.21105</t>
  </si>
  <si>
    <t>98.32285</t>
  </si>
  <si>
    <t>95.54245</t>
  </si>
  <si>
    <t>95.66667</t>
  </si>
  <si>
    <t>74.77138</t>
  </si>
  <si>
    <t>49.0566</t>
  </si>
  <si>
    <t>65.5914</t>
  </si>
  <si>
    <t>71.25</t>
  </si>
  <si>
    <t>86.78571</t>
  </si>
  <si>
    <t>68.65352</t>
  </si>
  <si>
    <t>71.61458</t>
  </si>
  <si>
    <t>43.03646</t>
  </si>
  <si>
    <t>66.12758</t>
  </si>
  <si>
    <t>43.21429</t>
  </si>
  <si>
    <t>44.69388</t>
  </si>
  <si>
    <t>47.93801</t>
  </si>
  <si>
    <t>31.58333</t>
  </si>
  <si>
    <t>94.33962</t>
  </si>
  <si>
    <t>88.53047</t>
  </si>
  <si>
    <t>90.75</t>
  </si>
  <si>
    <t>68.39623</t>
  </si>
  <si>
    <t>85.14644</t>
  </si>
  <si>
    <t>31.76101</t>
  </si>
  <si>
    <t>61.64875</t>
  </si>
  <si>
    <t>35.75</t>
  </si>
  <si>
    <t>69.28571</t>
  </si>
  <si>
    <t>57.69231</t>
  </si>
  <si>
    <t>68.61925</t>
  </si>
  <si>
    <t>72.95597</t>
  </si>
  <si>
    <t>69.89247</t>
  </si>
  <si>
    <t>53.30189</t>
  </si>
  <si>
    <t>20.66667</t>
  </si>
  <si>
    <t>60.35503</t>
  </si>
  <si>
    <t>42.7673</t>
  </si>
  <si>
    <t>86.25</t>
  </si>
  <si>
    <t>89.57143</t>
  </si>
  <si>
    <t>43.66667</t>
  </si>
  <si>
    <t>8.80503</t>
  </si>
  <si>
    <t>36.20072</t>
  </si>
  <si>
    <t>28.06604</t>
  </si>
  <si>
    <t>34.89583</t>
  </si>
  <si>
    <t>85.60417</t>
  </si>
  <si>
    <t>59.60317</t>
  </si>
  <si>
    <t>65.46122</t>
  </si>
  <si>
    <t>75.02778</t>
  </si>
  <si>
    <t>86.55111</t>
  </si>
  <si>
    <t>83.6478</t>
  </si>
  <si>
    <t>87.04557</t>
  </si>
  <si>
    <t>94.53078</t>
  </si>
  <si>
    <t>90.83461</t>
  </si>
  <si>
    <t>86.07143</t>
  </si>
  <si>
    <t>32.31132</t>
  </si>
  <si>
    <t>29.82879</t>
  </si>
  <si>
    <t>48.74552</t>
  </si>
  <si>
    <t>8.82075</t>
  </si>
  <si>
    <t>8.95833</t>
  </si>
  <si>
    <t>47.79874</t>
  </si>
  <si>
    <t>55.89623</t>
  </si>
  <si>
    <t>45.16667</t>
  </si>
  <si>
    <t>99.47799</t>
  </si>
  <si>
    <t>37.93584</t>
  </si>
  <si>
    <t>49.70131</t>
  </si>
  <si>
    <t>31.01852</t>
  </si>
  <si>
    <t>90.03387</t>
  </si>
  <si>
    <t>83.37469</t>
  </si>
  <si>
    <t>90.71429</t>
  </si>
  <si>
    <t>68.35994</t>
  </si>
  <si>
    <t>71.63462</t>
  </si>
  <si>
    <t>47.69874</t>
  </si>
  <si>
    <t>68.86792</t>
  </si>
  <si>
    <t>62.18638</t>
  </si>
  <si>
    <t>62.85714</t>
  </si>
  <si>
    <t>81.38889</t>
  </si>
  <si>
    <t>31.25</t>
  </si>
  <si>
    <t>46.42857</t>
  </si>
  <si>
    <t>93.92146</t>
  </si>
  <si>
    <t>82.37211</t>
  </si>
  <si>
    <t>75.78571</t>
  </si>
  <si>
    <t>93.79221</t>
  </si>
  <si>
    <t>79.00407</t>
  </si>
  <si>
    <t>80.62121</t>
  </si>
  <si>
    <t>66.98113</t>
  </si>
  <si>
    <t>65.83333</t>
  </si>
  <si>
    <t>94.08284</t>
  </si>
  <si>
    <t>58.49057</t>
  </si>
  <si>
    <t>40.14337</t>
  </si>
  <si>
    <t>64.04762</t>
  </si>
  <si>
    <t>84.66981</t>
  </si>
  <si>
    <t>49.02778</t>
  </si>
  <si>
    <t>36.68639</t>
  </si>
  <si>
    <t>91.21864</t>
  </si>
  <si>
    <t>78.92857</t>
  </si>
  <si>
    <t>81.03774</t>
  </si>
  <si>
    <t>81.6568</t>
  </si>
  <si>
    <t>64.28571</t>
  </si>
  <si>
    <t>52.9717</t>
  </si>
  <si>
    <t>47.08333</t>
  </si>
  <si>
    <t>89.15352</t>
  </si>
  <si>
    <t>93.08176</t>
  </si>
  <si>
    <t>79.36508</t>
  </si>
  <si>
    <t>64.63716</t>
  </si>
  <si>
    <t>50.32051</t>
  </si>
  <si>
    <t>94.49686</t>
  </si>
  <si>
    <t>92.14286</t>
  </si>
  <si>
    <t>68.11321</t>
  </si>
  <si>
    <t>96.16667</t>
  </si>
  <si>
    <t>63.52201</t>
  </si>
  <si>
    <t>48.3871</t>
  </si>
  <si>
    <t>74.53125</t>
  </si>
  <si>
    <t>57.76786</t>
  </si>
  <si>
    <t>80.24764</t>
  </si>
  <si>
    <t>62.77604</t>
  </si>
  <si>
    <t>88.88889</t>
  </si>
  <si>
    <t>76.85714</t>
  </si>
  <si>
    <t>92.92453</t>
  </si>
  <si>
    <t>96.90993</t>
  </si>
  <si>
    <t>95.39749</t>
  </si>
  <si>
    <t>59.52381</t>
  </si>
  <si>
    <t>56.44654</t>
  </si>
  <si>
    <t>43.51852</t>
  </si>
  <si>
    <t>99.72106</t>
  </si>
  <si>
    <t>99.28315</t>
  </si>
  <si>
    <t>97.28033</t>
  </si>
  <si>
    <t>99.68553</t>
  </si>
  <si>
    <t>99.82079</t>
  </si>
  <si>
    <t>83.49057</t>
  </si>
  <si>
    <t>85.41667</t>
  </si>
  <si>
    <t>42.25</t>
  </si>
  <si>
    <t>59.28571</t>
  </si>
  <si>
    <t>2.07547</t>
  </si>
  <si>
    <t>27.48293</t>
  </si>
  <si>
    <t>30.38965</t>
  </si>
  <si>
    <t>60.71361</t>
  </si>
  <si>
    <t>58.28571</t>
  </si>
  <si>
    <t>73.78352</t>
  </si>
  <si>
    <t>76.84211</t>
  </si>
  <si>
    <t>76.72956</t>
  </si>
  <si>
    <t>55.19713</t>
  </si>
  <si>
    <t>73.92857</t>
  </si>
  <si>
    <t>33.11321</t>
  </si>
  <si>
    <t>43.28125</t>
  </si>
  <si>
    <t>6.25</t>
  </si>
  <si>
    <t>66.03774</t>
  </si>
  <si>
    <t>65.19231</t>
  </si>
  <si>
    <t>68.91667</t>
  </si>
  <si>
    <t>81.45049</t>
  </si>
  <si>
    <t>95.1782</t>
  </si>
  <si>
    <t>42.01183</t>
  </si>
  <si>
    <t>66.5272</t>
  </si>
  <si>
    <t>45.07338</t>
  </si>
  <si>
    <t>18.75747</t>
  </si>
  <si>
    <t>73.11321</t>
  </si>
  <si>
    <t>53.19444</t>
  </si>
  <si>
    <t>85.79882</t>
  </si>
  <si>
    <t>30.96234</t>
  </si>
  <si>
    <t>83.93807</t>
  </si>
  <si>
    <t>71.32616</t>
  </si>
  <si>
    <t>70.75</t>
  </si>
  <si>
    <t>95.06276</t>
  </si>
  <si>
    <t>87.61006</t>
  </si>
  <si>
    <t>87.58065</t>
  </si>
  <si>
    <t>75.83019</t>
  </si>
  <si>
    <t>79.89583</t>
  </si>
  <si>
    <t>57.54717</t>
  </si>
  <si>
    <t>87.90323</t>
  </si>
  <si>
    <t>55.87002</t>
  </si>
  <si>
    <t>93.70414</t>
  </si>
  <si>
    <t>92.10042</t>
  </si>
  <si>
    <t>67.84906</t>
  </si>
  <si>
    <t>76.95341</t>
  </si>
  <si>
    <t>85.5125</t>
  </si>
  <si>
    <t>80.00755</t>
  </si>
  <si>
    <t>77.82417</t>
  </si>
  <si>
    <t>65.2327</t>
  </si>
  <si>
    <t>80.0876</t>
  </si>
  <si>
    <t>83.86792</t>
  </si>
  <si>
    <t>30.82437</t>
  </si>
  <si>
    <t>98.42767</t>
  </si>
  <si>
    <t>37.26415</t>
  </si>
  <si>
    <t>42.14286</t>
  </si>
  <si>
    <t>79.92832</t>
  </si>
  <si>
    <t>96.41577</t>
  </si>
  <si>
    <t>90.2965</t>
  </si>
  <si>
    <t>56.80473</t>
  </si>
  <si>
    <t>19.85624</t>
  </si>
  <si>
    <t>13.72248</t>
  </si>
  <si>
    <t>79.70238</t>
  </si>
  <si>
    <t>64.15094</t>
  </si>
  <si>
    <t>81.75</t>
  </si>
  <si>
    <t>61.85714</t>
  </si>
  <si>
    <t>61.29487</t>
  </si>
  <si>
    <t>98.03145</t>
  </si>
  <si>
    <t>98.70968</t>
  </si>
  <si>
    <t>66.10879</t>
  </si>
  <si>
    <t>83.96226</t>
  </si>
  <si>
    <t>98.02867</t>
  </si>
  <si>
    <t>97.92899</t>
  </si>
  <si>
    <t>53.88889</t>
  </si>
  <si>
    <t>37.6569</t>
  </si>
  <si>
    <t>80.63792</t>
  </si>
  <si>
    <t xml:space="preserve">Time to export: Documentary compliance (hours)
الوقت اللازم لإتمام التصدير: الالتزام الوثائقي
(ساعات)
  </t>
  </si>
  <si>
    <t xml:space="preserve">Time to import: Documentary compliance (hours)
الوقت اللازم لإتمام الاستيراد 
الالتزام الوثائقي:
(ساعات)
  </t>
  </si>
  <si>
    <t xml:space="preserve">Time to export: Border compliance (hours)
الوقت اللازم لإتمام التصدير:الالتزام الحدودي
(ساعات)
  </t>
  </si>
  <si>
    <t xml:space="preserve">Time to import: Border compliance (hours)
الوقت اللازم لإتمام الاستيراد:الالتزام الحدودي
(ساعات)
  </t>
  </si>
  <si>
    <t xml:space="preserve">Cost to export: Documentary compliance  (USD)
تكلفة التصدير: الالتزام الوثائقي
(الدولار الأمريكي )
  </t>
  </si>
  <si>
    <t xml:space="preserve">Cost to import: Documentary compliance  (USD)
تكلفة الاستيراد 
الالتزام الوثائقي:
(الدولار الأمريكي )
  </t>
  </si>
  <si>
    <t xml:space="preserve">Cost to export: Border compliance  (USD)
تكلفة التصدير:الالتزام الحدودي
(الدولار الأمريكي )
  </t>
  </si>
  <si>
    <t xml:space="preserve">Cost to import: Border compliance  (USD)
تكلفة الاستيراد:الالتزام الحدودي
(الدولار الأمريكي )
  </t>
  </si>
  <si>
    <t>Rank-Enforcing contracts</t>
  </si>
  <si>
    <t>Score-Enforcing contracts (DB17-20 methodology)</t>
  </si>
  <si>
    <t>Score-Enforcing contracts (DB04-15 methodology)</t>
  </si>
  <si>
    <t>Procedures (number) (DB04-15 methodology)</t>
  </si>
  <si>
    <t>Score-Procedures (number) (DB04-15 methodology)</t>
  </si>
  <si>
    <t>Filing and service (days)</t>
  </si>
  <si>
    <t>Trial and judgment (days)</t>
  </si>
  <si>
    <t>Enforcement of judgment (days)</t>
  </si>
  <si>
    <t>Cost (% of claim)</t>
  </si>
  <si>
    <t>Score-Cost (% of claim)</t>
  </si>
  <si>
    <t>Attorney fees (% of claim)</t>
  </si>
  <si>
    <t>Court fees (% of claim)</t>
  </si>
  <si>
    <t>Enforcement fees (% of claim)</t>
  </si>
  <si>
    <t>Quality of judicial processes index (0-18) (DB17-20 methodology)</t>
  </si>
  <si>
    <t>Score-Quality of judicial processes index (0-18) (DB17-20 methodology)</t>
  </si>
  <si>
    <t>Court structure and proceedings (0-5) (DB17-20 methodology)</t>
  </si>
  <si>
    <t>Case management (0-6) (DB17-20 methodology)</t>
  </si>
  <si>
    <t>Court automation (0-4) (DB17-20 methodology)</t>
  </si>
  <si>
    <t>Alternative dispute resolution (0-3) (DB17-20 methodology)</t>
  </si>
  <si>
    <t>67.49156</t>
  </si>
  <si>
    <t>27.77778</t>
  </si>
  <si>
    <t>66.80328</t>
  </si>
  <si>
    <t>52.08099</t>
  </si>
  <si>
    <t>58.19672</t>
  </si>
  <si>
    <t>75.59055</t>
  </si>
  <si>
    <t>30.55556</t>
  </si>
  <si>
    <t>3.60656</t>
  </si>
  <si>
    <t>50.16873</t>
  </si>
  <si>
    <t>70.81967</t>
  </si>
  <si>
    <t>69.6288</t>
  </si>
  <si>
    <t>28.27869</t>
  </si>
  <si>
    <t>74.80315</t>
  </si>
  <si>
    <t>69.44444</t>
  </si>
  <si>
    <t>63.11475</t>
  </si>
  <si>
    <t>82.11474</t>
  </si>
  <si>
    <t>76.88525</t>
  </si>
  <si>
    <t>74.01575</t>
  </si>
  <si>
    <t>77.29508</t>
  </si>
  <si>
    <t>76.94038</t>
  </si>
  <si>
    <t>72.22222</t>
  </si>
  <si>
    <t>87.13115</t>
  </si>
  <si>
    <t>79.30259</t>
  </si>
  <si>
    <t>44.44444</t>
  </si>
  <si>
    <t>65.16393</t>
  </si>
  <si>
    <t>67.60405</t>
  </si>
  <si>
    <t>57.78689</t>
  </si>
  <si>
    <t>83.57705</t>
  </si>
  <si>
    <t>24.97188</t>
  </si>
  <si>
    <t>77.95276</t>
  </si>
  <si>
    <t>38.88889</t>
  </si>
  <si>
    <t>87.29508</t>
  </si>
  <si>
    <t>73.79078</t>
  </si>
  <si>
    <t>68.44262</t>
  </si>
  <si>
    <t>79.86502</t>
  </si>
  <si>
    <t>36.72131</t>
  </si>
  <si>
    <t>69.17885</t>
  </si>
  <si>
    <t>61.06557</t>
  </si>
  <si>
    <t>27.33408</t>
  </si>
  <si>
    <t>36.11111</t>
  </si>
  <si>
    <t>91.39344</t>
  </si>
  <si>
    <t>74.12823</t>
  </si>
  <si>
    <t>61.39344</t>
  </si>
  <si>
    <t>71.991</t>
  </si>
  <si>
    <t>59.61755</t>
  </si>
  <si>
    <t>52.77778</t>
  </si>
  <si>
    <t>55.7377</t>
  </si>
  <si>
    <t>55.34308</t>
  </si>
  <si>
    <t>44.16393</t>
  </si>
  <si>
    <t>75.3802</t>
  </si>
  <si>
    <t>72.69444</t>
  </si>
  <si>
    <t>65.57377</t>
  </si>
  <si>
    <t>58.94263</t>
  </si>
  <si>
    <t>63.60656</t>
  </si>
  <si>
    <t>79.1901</t>
  </si>
  <si>
    <t>73.27869</t>
  </si>
  <si>
    <t>8.21147</t>
  </si>
  <si>
    <t>41.63934</t>
  </si>
  <si>
    <t>59.50506</t>
  </si>
  <si>
    <t>77.84027</t>
  </si>
  <si>
    <t>70.2459</t>
  </si>
  <si>
    <t>44.2623</t>
  </si>
  <si>
    <t>47.69404</t>
  </si>
  <si>
    <t>35.2459</t>
  </si>
  <si>
    <t>75.02812</t>
  </si>
  <si>
    <t>7.87402</t>
  </si>
  <si>
    <t>48.93443</t>
  </si>
  <si>
    <t>48.70641</t>
  </si>
  <si>
    <t>67.29508</t>
  </si>
  <si>
    <t>71.31609</t>
  </si>
  <si>
    <t>55.55556</t>
  </si>
  <si>
    <t>69.15984</t>
  </si>
  <si>
    <t>81.91226</t>
  </si>
  <si>
    <t>4.2623</t>
  </si>
  <si>
    <t>48.59393</t>
  </si>
  <si>
    <t>68.36066</t>
  </si>
  <si>
    <t>59.83607</t>
  </si>
  <si>
    <t>9.44882</t>
  </si>
  <si>
    <t>63.93443</t>
  </si>
  <si>
    <t>40.26997</t>
  </si>
  <si>
    <t>72.7784</t>
  </si>
  <si>
    <t>53.20585</t>
  </si>
  <si>
    <t>56.55738</t>
  </si>
  <si>
    <t>83.01462</t>
  </si>
  <si>
    <t>19.67213</t>
  </si>
  <si>
    <t>81.66479</t>
  </si>
  <si>
    <t>54.2623</t>
  </si>
  <si>
    <t>62.09224</t>
  </si>
  <si>
    <t>70.08197</t>
  </si>
  <si>
    <t>73.90326</t>
  </si>
  <si>
    <t>52.86885</t>
  </si>
  <si>
    <t>61.86727</t>
  </si>
  <si>
    <t>49.09836</t>
  </si>
  <si>
    <t>61.47541</t>
  </si>
  <si>
    <t>54.10574</t>
  </si>
  <si>
    <t>66.96721</t>
  </si>
  <si>
    <t>69.51631</t>
  </si>
  <si>
    <t>27.04918</t>
  </si>
  <si>
    <t>70.64117</t>
  </si>
  <si>
    <t>22.22222</t>
  </si>
  <si>
    <t>42.95082</t>
  </si>
  <si>
    <t>68.16648</t>
  </si>
  <si>
    <t>70.90164</t>
  </si>
  <si>
    <t>78.17773</t>
  </si>
  <si>
    <t>19.44444</t>
  </si>
  <si>
    <t>69.67213</t>
  </si>
  <si>
    <t>81.43982</t>
  </si>
  <si>
    <t>72.54098</t>
  </si>
  <si>
    <t>31.47541</t>
  </si>
  <si>
    <t>37.00787</t>
  </si>
  <si>
    <t>66.39344</t>
  </si>
  <si>
    <t>52.19348</t>
  </si>
  <si>
    <t>81.88976</t>
  </si>
  <si>
    <t>73.19672</t>
  </si>
  <si>
    <t>80.53993</t>
  </si>
  <si>
    <t>14.7541</t>
  </si>
  <si>
    <t>61.52981</t>
  </si>
  <si>
    <t>47.70492</t>
  </si>
  <si>
    <t>77.16535</t>
  </si>
  <si>
    <t>86.47541</t>
  </si>
  <si>
    <t>68.93443</t>
  </si>
  <si>
    <t>83.91451</t>
  </si>
  <si>
    <t>51.63934</t>
  </si>
  <si>
    <t>74.24072</t>
  </si>
  <si>
    <t>74.91564</t>
  </si>
  <si>
    <t>53.44262</t>
  </si>
  <si>
    <t>63.44207</t>
  </si>
  <si>
    <t>70.30371</t>
  </si>
  <si>
    <t>84.34426</t>
  </si>
  <si>
    <t>49.49381</t>
  </si>
  <si>
    <t>68.61642</t>
  </si>
  <si>
    <t>62.21311</t>
  </si>
  <si>
    <t>69.74128</t>
  </si>
  <si>
    <t>34.42623</t>
  </si>
  <si>
    <t>56.46794</t>
  </si>
  <si>
    <t>78.27869</t>
  </si>
  <si>
    <t>73.5658</t>
  </si>
  <si>
    <t>60.2459</t>
  </si>
  <si>
    <t>83.2396</t>
  </si>
  <si>
    <t>75.65574</t>
  </si>
  <si>
    <t>89.98875</t>
  </si>
  <si>
    <t>65.24184</t>
  </si>
  <si>
    <t>76.78689</t>
  </si>
  <si>
    <t>21.07987</t>
  </si>
  <si>
    <t>49.38889</t>
  </si>
  <si>
    <t>78.4027</t>
  </si>
  <si>
    <t>67.21311</t>
  </si>
  <si>
    <t>68.50394</t>
  </si>
  <si>
    <t>69.85377</t>
  </si>
  <si>
    <t>29.91803</t>
  </si>
  <si>
    <t>71.65354</t>
  </si>
  <si>
    <t>18.03279</t>
  </si>
  <si>
    <t>69.06637</t>
  </si>
  <si>
    <t>64.7541</t>
  </si>
  <si>
    <t>43.64454</t>
  </si>
  <si>
    <t>80.32787</t>
  </si>
  <si>
    <t>57.21311</t>
  </si>
  <si>
    <t>65.01687</t>
  </si>
  <si>
    <t>79.5082</t>
  </si>
  <si>
    <t>75.36558</t>
  </si>
  <si>
    <t>71.72131</t>
  </si>
  <si>
    <t>53.09336</t>
  </si>
  <si>
    <t>71.09111</t>
  </si>
  <si>
    <t>86.06557</t>
  </si>
  <si>
    <t>85.82677</t>
  </si>
  <si>
    <t>82.78689</t>
  </si>
  <si>
    <t>61.41732</t>
  </si>
  <si>
    <t>63.44262</t>
  </si>
  <si>
    <t>76.22951</t>
  </si>
  <si>
    <t>47.24409</t>
  </si>
  <si>
    <t>41.96721</t>
  </si>
  <si>
    <t>64.56693</t>
  </si>
  <si>
    <t>71.39344</t>
  </si>
  <si>
    <t>50.7377</t>
  </si>
  <si>
    <t>65.46682</t>
  </si>
  <si>
    <t>59.42623</t>
  </si>
  <si>
    <t>64.90439</t>
  </si>
  <si>
    <t>3.27869</t>
  </si>
  <si>
    <t>60.74241</t>
  </si>
  <si>
    <t>53.27869</t>
  </si>
  <si>
    <t>57.37705</t>
  </si>
  <si>
    <t>83.52459</t>
  </si>
  <si>
    <t>89.20135</t>
  </si>
  <si>
    <t>43.36066</t>
  </si>
  <si>
    <t>62.31721</t>
  </si>
  <si>
    <t>67.04918</t>
  </si>
  <si>
    <t>22.3847</t>
  </si>
  <si>
    <t>57.48031</t>
  </si>
  <si>
    <t>47.54098</t>
  </si>
  <si>
    <t>59.01639</t>
  </si>
  <si>
    <t>41.6198</t>
  </si>
  <si>
    <t>75.92801</t>
  </si>
  <si>
    <t>59.34426</t>
  </si>
  <si>
    <t>64.0045</t>
  </si>
  <si>
    <t>81.91393</t>
  </si>
  <si>
    <t>63.0225</t>
  </si>
  <si>
    <t>56.08333</t>
  </si>
  <si>
    <t>37.29508</t>
  </si>
  <si>
    <t>25.87177</t>
  </si>
  <si>
    <t>61.88525</t>
  </si>
  <si>
    <t>67.94151</t>
  </si>
  <si>
    <t>79.18033</t>
  </si>
  <si>
    <t>74.35321</t>
  </si>
  <si>
    <t>71.2036</t>
  </si>
  <si>
    <t>68.03279</t>
  </si>
  <si>
    <t>31.96721</t>
  </si>
  <si>
    <t>40.15748</t>
  </si>
  <si>
    <t>42.18223</t>
  </si>
  <si>
    <t>72.13115</t>
  </si>
  <si>
    <t>59.84252</t>
  </si>
  <si>
    <t>67.70492</t>
  </si>
  <si>
    <t>73.22835</t>
  </si>
  <si>
    <t>92.13115</t>
  </si>
  <si>
    <t>69.96625</t>
  </si>
  <si>
    <t>78.68852</t>
  </si>
  <si>
    <t>40.94488</t>
  </si>
  <si>
    <t>77.13115</t>
  </si>
  <si>
    <t>56.38695</t>
  </si>
  <si>
    <t>50.86111</t>
  </si>
  <si>
    <t>57.86885</t>
  </si>
  <si>
    <t>77.04918</t>
  </si>
  <si>
    <t>88.97638</t>
  </si>
  <si>
    <t>60.81967</t>
  </si>
  <si>
    <t>83.12711</t>
  </si>
  <si>
    <t>22.03689</t>
  </si>
  <si>
    <t>77.036</t>
  </si>
  <si>
    <t>31.38889</t>
  </si>
  <si>
    <t>43.44262</t>
  </si>
  <si>
    <t>60.40495</t>
  </si>
  <si>
    <t>45.08197</t>
  </si>
  <si>
    <t>57.36783</t>
  </si>
  <si>
    <t>60.16393</t>
  </si>
  <si>
    <t>66.3667</t>
  </si>
  <si>
    <t>70.65574</t>
  </si>
  <si>
    <t>53.76828</t>
  </si>
  <si>
    <t>30.98361</t>
  </si>
  <si>
    <t>53.68852</t>
  </si>
  <si>
    <t>78.29021</t>
  </si>
  <si>
    <t>47.95082</t>
  </si>
  <si>
    <t>80.7649</t>
  </si>
  <si>
    <t>66.14173</t>
  </si>
  <si>
    <t>75.81552</t>
  </si>
  <si>
    <t>67.86885</t>
  </si>
  <si>
    <t>82.21311</t>
  </si>
  <si>
    <t>81.55231</t>
  </si>
  <si>
    <t>90.98361</t>
  </si>
  <si>
    <t>72.66592</t>
  </si>
  <si>
    <t>62.70492</t>
  </si>
  <si>
    <t>84.47694</t>
  </si>
  <si>
    <t>12.70492</t>
  </si>
  <si>
    <t>48.8189</t>
  </si>
  <si>
    <t>59.1676</t>
  </si>
  <si>
    <t>58.85246</t>
  </si>
  <si>
    <t>55.56805</t>
  </si>
  <si>
    <t>34.83607</t>
  </si>
  <si>
    <t>82.78965</t>
  </si>
  <si>
    <t>67.62295</t>
  </si>
  <si>
    <t>55.68054</t>
  </si>
  <si>
    <t>96.39344</t>
  </si>
  <si>
    <t>46.31148</t>
  </si>
  <si>
    <t>77.05287</t>
  </si>
  <si>
    <t>69.09836</t>
  </si>
  <si>
    <t>11.36108</t>
  </si>
  <si>
    <t>76.04049</t>
  </si>
  <si>
    <t>60.65574</t>
  </si>
  <si>
    <t>62.76715</t>
  </si>
  <si>
    <t>91.14754</t>
  </si>
  <si>
    <t>1.80328</t>
  </si>
  <si>
    <t>74.46569</t>
  </si>
  <si>
    <t>62.45902</t>
  </si>
  <si>
    <t>70.19123</t>
  </si>
  <si>
    <t>56.96721</t>
  </si>
  <si>
    <t>58.15523</t>
  </si>
  <si>
    <t>66.02925</t>
  </si>
  <si>
    <t>58.3802</t>
  </si>
  <si>
    <t>65.91676</t>
  </si>
  <si>
    <t>73.11586</t>
  </si>
  <si>
    <t>38.36066</t>
  </si>
  <si>
    <t>67.15411</t>
  </si>
  <si>
    <t>79.52756</t>
  </si>
  <si>
    <t>74.59016</t>
  </si>
  <si>
    <t>84.027</t>
  </si>
  <si>
    <t>75.40984</t>
  </si>
  <si>
    <t>81.10236</t>
  </si>
  <si>
    <t>4.5082</t>
  </si>
  <si>
    <t>69.83607</t>
  </si>
  <si>
    <t>46.68166</t>
  </si>
  <si>
    <t>81.14754</t>
  </si>
  <si>
    <t>65.80427</t>
  </si>
  <si>
    <t>62.4297</t>
  </si>
  <si>
    <t>63.52459</t>
  </si>
  <si>
    <t>58.77049</t>
  </si>
  <si>
    <t>72.10349</t>
  </si>
  <si>
    <t>78.85246</t>
  </si>
  <si>
    <t>48.0315</t>
  </si>
  <si>
    <t>73.36066</t>
  </si>
  <si>
    <t>76.49044</t>
  </si>
  <si>
    <t>74.01639</t>
  </si>
  <si>
    <t>73.44262</t>
  </si>
  <si>
    <t>65.75928</t>
  </si>
  <si>
    <t>50.40984</t>
  </si>
  <si>
    <t>37.12036</t>
  </si>
  <si>
    <t>50.81967</t>
  </si>
  <si>
    <t>50.95613</t>
  </si>
  <si>
    <t>59.7541</t>
  </si>
  <si>
    <t>56.58043</t>
  </si>
  <si>
    <t>6.63667</t>
  </si>
  <si>
    <t>48.36066</t>
  </si>
  <si>
    <t>67.13115</t>
  </si>
  <si>
    <t>85.83333</t>
  </si>
  <si>
    <t>79.9775</t>
  </si>
  <si>
    <t>43.83333</t>
  </si>
  <si>
    <t>38.44262</t>
  </si>
  <si>
    <t>72.65</t>
  </si>
  <si>
    <t>44.66667</t>
  </si>
  <si>
    <t>26.65917</t>
  </si>
  <si>
    <t>49.18033</t>
  </si>
  <si>
    <t>59.91803</t>
  </si>
  <si>
    <t xml:space="preserve">Time  (days)
الوقت (أيام)     
  </t>
  </si>
  <si>
    <t xml:space="preserve">Cost   (% of claim)
  التكلفة
( من قيمة المطالبة% )
  </t>
  </si>
  <si>
    <t xml:space="preserve">Quality of judicial processes index (0-18)
(18-0)  مؤشر جودة الإجراءات القضائية </t>
  </si>
  <si>
    <t xml:space="preserve">Court structure and proceedings (0-5) 
(5-0)  الهيكل القانوني والإجراءات </t>
  </si>
  <si>
    <t>Case management (0-6)
(6-0) التصرف في الحالات</t>
  </si>
  <si>
    <t>Court automation (0-4)
(4-0) التشغيل الالي للمحاكم</t>
  </si>
  <si>
    <t>Alternative dispute resolution (0-3)
(3-0) الحلول البديلة للنزاعات</t>
  </si>
  <si>
    <t>Rank-Resolving insolvency</t>
  </si>
  <si>
    <t>Score-Resolving insolvency</t>
  </si>
  <si>
    <t>Outcome (0 as piecemeal sale and 1 as going concern)</t>
  </si>
  <si>
    <t>Time (years)</t>
  </si>
  <si>
    <t>Cost (% of estate)</t>
  </si>
  <si>
    <t>Recovery rate (cents on the dollar)</t>
  </si>
  <si>
    <t>Score-Recovery rate (cents on the dollar)</t>
  </si>
  <si>
    <t>Strength of insolvency framework index (0-16)</t>
  </si>
  <si>
    <t>Score-Strength of insolvency framework index (0-16)</t>
  </si>
  <si>
    <t>Commencement of proceedings index (0-3) (DB15-20 methodology)</t>
  </si>
  <si>
    <t>Management of debtor's assets index (0-6) (DB15-20 methodology)</t>
  </si>
  <si>
    <t>Reorganization proceedings index (0-3) (DB15-20 methodology)</t>
  </si>
  <si>
    <t>Creditor participation index (0-4) (DB15-20 methodology)</t>
  </si>
  <si>
    <t>59.375</t>
  </si>
  <si>
    <t>71.875</t>
  </si>
  <si>
    <t>65.625</t>
  </si>
  <si>
    <t>90.625</t>
  </si>
  <si>
    <t>34.375</t>
  </si>
  <si>
    <t>28.125</t>
  </si>
  <si>
    <t xml:space="preserve">Cost   (% of estate)
  التكلفة
( من قيمة العقار% )
  </t>
  </si>
  <si>
    <t xml:space="preserve">Recovery rate (cents on the dollar)
معدّل الاسترداد
(سنت على الدولار) </t>
  </si>
  <si>
    <t xml:space="preserve">Strength of insolvency framework index (0-16)
مؤشر صلابة إطار الإعسار
(16-0) </t>
  </si>
  <si>
    <t xml:space="preserve">Case management (0-6)
مؤشر الشروع بالإجراءات
(3-0) </t>
  </si>
  <si>
    <t xml:space="preserve">Management of debtor's assets index (0-6)
مؤشر إدارة أصول المدينين
(6-0) </t>
  </si>
  <si>
    <t xml:space="preserve">Reorganization proceedings index (0-3)
مؤشر إجراءات إعادة
(3-0) التنظيم </t>
  </si>
  <si>
    <t xml:space="preserve">Creditor participation index (0-4)
مؤشر مشاركة الدائنين
(4-0)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</si>
</sst>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[Red]0"/>
    <numFmt numFmtId="165" formatCode="0.0"/>
    <numFmt numFmtId="166" formatCode="0.0;[Red]0.0"/>
  </numFmts>
  <fonts count="9" x14ac:knownFonts="1">
    <font>
      <sz val="11"/>
      <color theme="1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165" fontId="4" fillId="4" borderId="3" xfId="0" applyNumberFormat="1" applyFont="1" applyFill="1" applyBorder="1" applyAlignment="1">
      <alignment horizontal="center" vertical="center"/>
    </xf>
    <xf numFmtId="165" fontId="0" fillId="0" borderId="0" xfId="0" applyNumberFormat="1"/>
    <xf numFmtId="2" fontId="0" fillId="0" borderId="2" xfId="0" applyNumberForma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165" fontId="0" fillId="7" borderId="2" xfId="0" applyNumberForma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1" fontId="4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0" fillId="8" borderId="2" xfId="0" applyFill="1" applyBorder="1" applyAlignment="1">
      <alignment horizontal="left"/>
    </xf>
    <xf numFmtId="2" fontId="0" fillId="0" borderId="2" xfId="0" applyNumberFormat="1" applyBorder="1"/>
    <xf numFmtId="166" fontId="5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%20PC\Desktop\DB%202021\DB-scores%202020%20VS%202019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Methodology"/>
      <sheetName val="All data"/>
      <sheetName val="All data (2)"/>
      <sheetName val="All-data-countries (2)"/>
      <sheetName val="All-data-countries"/>
      <sheetName val="All-data-countries-2019"/>
      <sheetName val="All-data-countries-2020"/>
      <sheetName val="2019-DB"/>
      <sheetName val="2019-SB"/>
      <sheetName val="2019-CP"/>
      <sheetName val="2019-GE"/>
      <sheetName val="2019-RP"/>
      <sheetName val="2019-GC"/>
      <sheetName val="2019-PMI"/>
      <sheetName val="2019-PT"/>
      <sheetName val="2019-TAB"/>
      <sheetName val="2019-EC"/>
      <sheetName val="2019-RI"/>
      <sheetName val="Ease DB- 19-20-Arab countries"/>
      <sheetName val="SB- 19-20-Arab countries "/>
      <sheetName val="CP- 19-20-Arab countries "/>
      <sheetName val="GE- 19-20-Arab countries"/>
      <sheetName val="RP- 19-20-Arab countries"/>
      <sheetName val="GC- 19-20-Arab countries"/>
      <sheetName val="PMI- 19-20-Arab countries"/>
      <sheetName val="PT- 19-20-Arab countries"/>
      <sheetName val="TAB- 19-20-Arab countries"/>
      <sheetName val="EC- 19-20-Arab countries"/>
      <sheetName val="RI- 19-20-Arab countries"/>
      <sheetName val="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K1">
            <v>89</v>
          </cell>
          <cell r="CL1">
            <v>90</v>
          </cell>
          <cell r="CM1">
            <v>91</v>
          </cell>
          <cell r="CN1">
            <v>92</v>
          </cell>
          <cell r="CO1">
            <v>93</v>
          </cell>
          <cell r="CP1">
            <v>94</v>
          </cell>
          <cell r="CQ1">
            <v>95</v>
          </cell>
          <cell r="CR1">
            <v>96</v>
          </cell>
          <cell r="CS1">
            <v>97</v>
          </cell>
          <cell r="CT1">
            <v>98</v>
          </cell>
          <cell r="CU1">
            <v>99</v>
          </cell>
          <cell r="CV1">
            <v>100</v>
          </cell>
          <cell r="CW1">
            <v>101</v>
          </cell>
          <cell r="CX1">
            <v>102</v>
          </cell>
          <cell r="CY1">
            <v>103</v>
          </cell>
          <cell r="CZ1">
            <v>104</v>
          </cell>
          <cell r="DA1">
            <v>105</v>
          </cell>
          <cell r="DB1">
            <v>106</v>
          </cell>
          <cell r="DC1">
            <v>107</v>
          </cell>
          <cell r="DD1">
            <v>108</v>
          </cell>
          <cell r="DE1">
            <v>109</v>
          </cell>
          <cell r="DF1">
            <v>110</v>
          </cell>
          <cell r="DG1">
            <v>111</v>
          </cell>
          <cell r="DH1">
            <v>112</v>
          </cell>
          <cell r="DI1">
            <v>113</v>
          </cell>
          <cell r="DJ1">
            <v>114</v>
          </cell>
          <cell r="DK1">
            <v>115</v>
          </cell>
          <cell r="DL1">
            <v>116</v>
          </cell>
          <cell r="DM1">
            <v>117</v>
          </cell>
          <cell r="DN1">
            <v>118</v>
          </cell>
          <cell r="DO1">
            <v>119</v>
          </cell>
          <cell r="DP1">
            <v>120</v>
          </cell>
          <cell r="DQ1">
            <v>121</v>
          </cell>
          <cell r="DR1">
            <v>122</v>
          </cell>
          <cell r="DS1">
            <v>123</v>
          </cell>
          <cell r="DT1">
            <v>124</v>
          </cell>
          <cell r="DU1">
            <v>125</v>
          </cell>
          <cell r="DV1">
            <v>126</v>
          </cell>
          <cell r="DW1">
            <v>127</v>
          </cell>
          <cell r="DX1">
            <v>128</v>
          </cell>
          <cell r="DY1">
            <v>129</v>
          </cell>
          <cell r="DZ1">
            <v>130</v>
          </cell>
          <cell r="EA1">
            <v>131</v>
          </cell>
          <cell r="EB1">
            <v>132</v>
          </cell>
          <cell r="EC1">
            <v>133</v>
          </cell>
          <cell r="ED1">
            <v>134</v>
          </cell>
          <cell r="EE1">
            <v>135</v>
          </cell>
          <cell r="EF1">
            <v>136</v>
          </cell>
          <cell r="EG1">
            <v>137</v>
          </cell>
          <cell r="EH1">
            <v>138</v>
          </cell>
          <cell r="EI1">
            <v>139</v>
          </cell>
          <cell r="EJ1">
            <v>140</v>
          </cell>
          <cell r="EK1">
            <v>141</v>
          </cell>
          <cell r="EL1">
            <v>142</v>
          </cell>
          <cell r="EM1">
            <v>143</v>
          </cell>
          <cell r="EN1">
            <v>144</v>
          </cell>
          <cell r="EO1">
            <v>145</v>
          </cell>
          <cell r="EP1">
            <v>146</v>
          </cell>
          <cell r="EQ1">
            <v>147</v>
          </cell>
          <cell r="ER1">
            <v>148</v>
          </cell>
          <cell r="ES1">
            <v>149</v>
          </cell>
          <cell r="ET1">
            <v>150</v>
          </cell>
          <cell r="EU1">
            <v>151</v>
          </cell>
          <cell r="EV1">
            <v>152</v>
          </cell>
          <cell r="EW1">
            <v>153</v>
          </cell>
          <cell r="EX1">
            <v>154</v>
          </cell>
          <cell r="EY1">
            <v>155</v>
          </cell>
          <cell r="EZ1">
            <v>156</v>
          </cell>
          <cell r="FA1">
            <v>157</v>
          </cell>
          <cell r="FB1">
            <v>158</v>
          </cell>
          <cell r="FC1">
            <v>159</v>
          </cell>
          <cell r="FD1">
            <v>160</v>
          </cell>
          <cell r="FE1">
            <v>161</v>
          </cell>
          <cell r="FF1">
            <v>162</v>
          </cell>
          <cell r="FG1">
            <v>163</v>
          </cell>
          <cell r="FH1">
            <v>164</v>
          </cell>
          <cell r="FI1">
            <v>165</v>
          </cell>
          <cell r="FJ1">
            <v>166</v>
          </cell>
          <cell r="FK1">
            <v>167</v>
          </cell>
          <cell r="FL1">
            <v>168</v>
          </cell>
          <cell r="FM1">
            <v>169</v>
          </cell>
          <cell r="FN1">
            <v>170</v>
          </cell>
          <cell r="FO1">
            <v>171</v>
          </cell>
          <cell r="FP1">
            <v>172</v>
          </cell>
          <cell r="FQ1">
            <v>173</v>
          </cell>
          <cell r="FR1">
            <v>174</v>
          </cell>
          <cell r="FS1">
            <v>175</v>
          </cell>
          <cell r="FT1">
            <v>176</v>
          </cell>
          <cell r="FU1">
            <v>177</v>
          </cell>
          <cell r="FV1">
            <v>178</v>
          </cell>
          <cell r="FW1">
            <v>179</v>
          </cell>
          <cell r="FX1">
            <v>180</v>
          </cell>
          <cell r="FY1">
            <v>181</v>
          </cell>
          <cell r="FZ1">
            <v>182</v>
          </cell>
          <cell r="GA1">
            <v>183</v>
          </cell>
          <cell r="GB1">
            <v>184</v>
          </cell>
          <cell r="GC1">
            <v>185</v>
          </cell>
          <cell r="GD1">
            <v>186</v>
          </cell>
          <cell r="GE1">
            <v>187</v>
          </cell>
          <cell r="GF1">
            <v>188</v>
          </cell>
          <cell r="GG1">
            <v>189</v>
          </cell>
          <cell r="GH1">
            <v>190</v>
          </cell>
          <cell r="GI1">
            <v>191</v>
          </cell>
          <cell r="GJ1">
            <v>192</v>
          </cell>
          <cell r="GK1">
            <v>193</v>
          </cell>
          <cell r="GL1">
            <v>194</v>
          </cell>
          <cell r="GM1">
            <v>195</v>
          </cell>
          <cell r="GN1">
            <v>196</v>
          </cell>
          <cell r="GO1">
            <v>197</v>
          </cell>
          <cell r="GP1">
            <v>198</v>
          </cell>
          <cell r="GQ1">
            <v>199</v>
          </cell>
        </row>
        <row r="2">
          <cell r="F2" t="str">
            <v>Ease of doing business</v>
          </cell>
          <cell r="J2" t="str">
            <v>Starting a business</v>
          </cell>
          <cell r="Z2" t="str">
            <v>Dealing with construction permits</v>
          </cell>
          <cell r="AQ2" t="str">
            <v>Getting electricity</v>
          </cell>
          <cell r="BL2" t="str">
            <v>Registering property</v>
          </cell>
          <cell r="CB2" t="str">
            <v>Getting credit</v>
          </cell>
          <cell r="CQ2" t="str">
            <v>Protecting minority investors</v>
          </cell>
          <cell r="DJ2" t="str">
            <v>Paying taxes</v>
          </cell>
          <cell r="EE2" t="str">
            <v xml:space="preserve">Trading across borders </v>
          </cell>
          <cell r="FJ2" t="str">
            <v>Enforcing contracts</v>
          </cell>
          <cell r="GE2" t="str">
            <v>Resolving insolvency</v>
          </cell>
        </row>
        <row r="3">
          <cell r="A3" t="str">
            <v>Country code</v>
          </cell>
          <cell r="B3" t="str">
            <v>Economy</v>
          </cell>
          <cell r="C3" t="str">
            <v>Region</v>
          </cell>
          <cell r="D3" t="str">
            <v>Income group</v>
          </cell>
          <cell r="E3" t="str">
            <v>DB Year</v>
          </cell>
          <cell r="F3" t="str">
            <v>Ease of doing business rank</v>
          </cell>
          <cell r="G3" t="str">
            <v>Ease of doing business score (DB17-20 methodology)</v>
          </cell>
          <cell r="H3" t="str">
            <v>Ease of doing business score (DB15 methodology)</v>
          </cell>
          <cell r="I3" t="str">
            <v>Ease of doing business score (DB10-14 methodology)</v>
          </cell>
          <cell r="J3" t="str">
            <v>Rank-Starting a business</v>
          </cell>
          <cell r="K3" t="str">
            <v>Score-Starting a business</v>
          </cell>
          <cell r="L3" t="str">
            <v>Procedures - Men (number)</v>
          </cell>
          <cell r="M3" t="str">
            <v>Score-Procedures - Men (number)</v>
          </cell>
          <cell r="N3" t="str">
            <v>Time - Men (days)</v>
          </cell>
          <cell r="O3" t="str">
            <v>Score-Time - Men (days)</v>
          </cell>
          <cell r="P3" t="str">
            <v>Cost - Men (% of income per capita)</v>
          </cell>
          <cell r="Q3" t="str">
            <v>Score-Cost - Men (% of income per capita)</v>
          </cell>
          <cell r="R3" t="str">
            <v>Procedures - Women (number)</v>
          </cell>
          <cell r="S3" t="str">
            <v>Score-Procedures - Women (number)</v>
          </cell>
          <cell r="T3" t="str">
            <v>Time - Women (days)</v>
          </cell>
          <cell r="U3" t="str">
            <v>Score-Time - Women (days)</v>
          </cell>
          <cell r="V3" t="str">
            <v>Cost - Women (% of income per capita)</v>
          </cell>
          <cell r="W3" t="str">
            <v>Score-Cost - Women (% of income per capita)</v>
          </cell>
          <cell r="X3" t="str">
            <v>Paid-in Minimum capital (% of income per capita)</v>
          </cell>
          <cell r="Y3" t="str">
            <v>Score-Paid-in Minimum capital (% of income per capita)</v>
          </cell>
          <cell r="Z3" t="str">
            <v>Rank-Dealing with construction permits</v>
          </cell>
          <cell r="AA3" t="str">
            <v>Score-Dealing with construction permits (DB16-20 methodology)</v>
          </cell>
          <cell r="AB3" t="str">
            <v>Score-Dealing with construction permits (DB06-15 methodology)</v>
          </cell>
          <cell r="AC3" t="str">
            <v>Procedures (number)</v>
          </cell>
          <cell r="AD3" t="str">
            <v>Score-Procedures (number)</v>
          </cell>
          <cell r="AE3" t="str">
            <v>Time (days)</v>
          </cell>
          <cell r="AF3" t="str">
            <v>Score-Time (days)</v>
          </cell>
          <cell r="AG3" t="str">
            <v>Cost (% of Warehouse value)</v>
          </cell>
          <cell r="AH3" t="str">
            <v>Score-Cost (% of Warehouse value)</v>
          </cell>
          <cell r="AI3" t="str">
            <v>Building quality control index (0-15) (DB16-20 methodology)</v>
          </cell>
          <cell r="AJ3" t="str">
            <v>Score-Building quality control index (0-15) (DB16-20 methodology)</v>
          </cell>
          <cell r="AK3" t="str">
            <v>Quality of building regulations index (0-2) (DB16-20 methodology)</v>
          </cell>
          <cell r="AL3" t="str">
            <v>Quality control before construction index (0-1) (DB16-20 methodology)</v>
          </cell>
          <cell r="AM3" t="str">
            <v>Quality control during construction index (0-3) (DB16-20 methodology)</v>
          </cell>
          <cell r="AN3" t="str">
            <v>Quality control after construction index (0-3) (DB16-20 methodology)</v>
          </cell>
          <cell r="AO3" t="str">
            <v>Liability and insurance regimes index (0-2) (DB16-20 methodology)</v>
          </cell>
          <cell r="AP3" t="str">
            <v>Professional certifications index (0-4) (DB16-20 methodology)</v>
          </cell>
          <cell r="AQ3" t="str">
            <v>Rank-Getting electricity</v>
          </cell>
          <cell r="AR3" t="str">
            <v>Score-Getting electricity (DB16-20 methodology)</v>
          </cell>
          <cell r="AS3" t="str">
            <v>Score-Getting electricity (DB10-15 methodology)</v>
          </cell>
          <cell r="AT3" t="str">
            <v>Procedures (number)</v>
          </cell>
          <cell r="AU3" t="str">
            <v>Score-Procedures (number)</v>
          </cell>
          <cell r="AV3" t="str">
            <v>Time (days)</v>
          </cell>
          <cell r="AW3" t="str">
            <v>Score-Time (days)</v>
          </cell>
          <cell r="AX3" t="str">
            <v>Cost (% of income per capita)</v>
          </cell>
          <cell r="AY3" t="str">
            <v>Score-Cost (% of income per capita)</v>
          </cell>
          <cell r="AZ3" t="str">
            <v>Reliability of supply and transparency of tariff index (0-8) (DB16-20 methodology)</v>
          </cell>
          <cell r="BA3" t="str">
            <v>Score-Reliability of supply and transparency of tariff index (0-8) (DB16-20 methodology)</v>
          </cell>
          <cell r="BB3" t="str">
            <v>Total duration and frequency of outages per customer a year (0-3) (DB16-20 methodology)</v>
          </cell>
          <cell r="BC3" t="str">
            <v>Mechanisms for monitoring outages (0-1) (DB16-20 methodology)</v>
          </cell>
          <cell r="BD3" t="str">
            <v>Mechanisms for restoring service (0-1) (DB16-20 methodology)</v>
          </cell>
          <cell r="BE3" t="str">
            <v>Regulatory monitoring (0-1) (DB16-20 methodology)</v>
          </cell>
          <cell r="BF3" t="str">
            <v>Financial deterrents aimed at limiting outages (0-1) (DB16-20 methodology)</v>
          </cell>
          <cell r="BG3" t="str">
            <v>Communication of tariffs and tariff changes (0-1) (DB16-20 methodology)</v>
          </cell>
          <cell r="BH3" t="str">
            <v>System average interruption duration index (SAIDI) (DB16-20 methodology)</v>
          </cell>
          <cell r="BI3" t="str">
            <v>System average interruption frequency index (SAIFI) (DB16-20 methodology)</v>
          </cell>
          <cell r="BJ3" t="str">
            <v>Minimum outage time (in minutes)  (DB16-20 methodology)</v>
          </cell>
          <cell r="BK3" t="str">
            <v>Price of electricity (US cents per kWh) (DB16-20 methodology)</v>
          </cell>
          <cell r="BL3" t="str">
            <v>Rank-Registering property</v>
          </cell>
          <cell r="BM3" t="str">
            <v>Score-Registering property (DB17-20 methodology)</v>
          </cell>
          <cell r="BN3" t="str">
            <v>Score-Registering property (DB05-15 methodology)</v>
          </cell>
          <cell r="BO3" t="str">
            <v>Procedures (number)</v>
          </cell>
          <cell r="BP3" t="str">
            <v>Score-Procedures (number)</v>
          </cell>
          <cell r="BQ3" t="str">
            <v>Time (days)</v>
          </cell>
          <cell r="BR3" t="str">
            <v>Score-Time (days)</v>
          </cell>
          <cell r="BS3" t="str">
            <v>Cost (% of property value)</v>
          </cell>
          <cell r="BT3" t="str">
            <v>Score-Cost (% of property value)</v>
          </cell>
          <cell r="BU3" t="str">
            <v>Quality of land administration index (0-30) (DB17-20 methodology)</v>
          </cell>
          <cell r="BV3" t="str">
            <v>Score-Quality of land administration index (0-30) (DB17-20 methodology)</v>
          </cell>
          <cell r="BW3" t="str">
            <v>Reliability of infrastructure index (0-8) (DB17-20 methodology)</v>
          </cell>
          <cell r="BX3" t="str">
            <v>Transparency of information index (0-6) (DB17-20 methodology)</v>
          </cell>
          <cell r="BY3" t="str">
            <v>Geographic coverage index (0-8) (DB17-20 methodology)</v>
          </cell>
          <cell r="BZ3" t="str">
            <v>Land dispute resolution index (0-8) (DB17-20 methodology)</v>
          </cell>
          <cell r="CA3" t="str">
            <v>Equal access to property rights index (-2-0) (DB17-20 methodology)</v>
          </cell>
          <cell r="CB3" t="str">
            <v>Rank-Getting credit</v>
          </cell>
          <cell r="CC3" t="str">
            <v>Score-Getting credit (DB15-20 methodology)</v>
          </cell>
          <cell r="CD3" t="str">
            <v>Score-Getting credit (DB05-14 methodology)</v>
          </cell>
          <cell r="CE3" t="str">
            <v>Strength of legal rights index (0-10) (DB05-14 methodology)</v>
          </cell>
          <cell r="CF3" t="str">
            <v>Score-Strength of legal rights index (0-10) (DB05-14 methodology)</v>
          </cell>
          <cell r="CG3" t="str">
            <v>Depth of credit information index (0-6) (DB05-14 methodology)</v>
          </cell>
          <cell r="CH3" t="str">
            <v>Score-Depth of credit information index (0-6) (DB05-14 methodology)</v>
          </cell>
          <cell r="CI3" t="str">
            <v>Getting Credit total score (DB05-14 methodology)</v>
          </cell>
          <cell r="CJ3" t="str">
            <v xml:space="preserve">Strength of legal rights index (0-12) (DB15-20 methodology) </v>
          </cell>
          <cell r="CK3" t="str">
            <v xml:space="preserve">Score-Strength of legal rights index (0-12) (DB15-20 methodology) </v>
          </cell>
          <cell r="CL3" t="str">
            <v xml:space="preserve">Depth of credit information index (0-8) (DB15-20 methodology) </v>
          </cell>
          <cell r="CM3" t="str">
            <v xml:space="preserve">Score-Depth of credit information index (0-8) (DB15-20 methodology) </v>
          </cell>
          <cell r="CN3" t="str">
            <v xml:space="preserve">Getting Credit total score (DB15-20 methodology) </v>
          </cell>
          <cell r="CO3" t="str">
            <v>Credit registry coverage (% of adults)</v>
          </cell>
          <cell r="CP3" t="str">
            <v>Credit bureau coverage (% of adults)</v>
          </cell>
          <cell r="CQ3" t="str">
            <v>Rank-Protecting minority investors</v>
          </cell>
          <cell r="CR3" t="str">
            <v>Score-Protecting minority investors (DB15-20 methodology)</v>
          </cell>
          <cell r="CS3" t="str">
            <v>Score-Protecting minority investors (DB06-14 methodology)</v>
          </cell>
          <cell r="CT3" t="str">
            <v>Extent of disclosure index (0-10)</v>
          </cell>
          <cell r="CU3" t="str">
            <v>Score-Extent of disclosure index (0-10)</v>
          </cell>
          <cell r="CV3" t="str">
            <v>Extent of director liability index (0-10)</v>
          </cell>
          <cell r="CW3" t="str">
            <v>Score-Extent of director liability index (0-10)</v>
          </cell>
          <cell r="CX3" t="str">
            <v>Ease of shareholder suits index (0-10) (DB06-14 methodology)</v>
          </cell>
          <cell r="CY3" t="str">
            <v>Score-Ease of shareholder suits index (0-10) (DB06-14 methodology)</v>
          </cell>
          <cell r="CZ3" t="str">
            <v>Strength of investor protection index (0-30) (DB06-14 methodology)</v>
          </cell>
          <cell r="DA3" t="str">
            <v xml:space="preserve">Ease of shareholder suits index (0-10) (DB15-20 methodology) </v>
          </cell>
          <cell r="DB3" t="str">
            <v>Score-Ease of shareholder suits index (0-10) (DB15-20 methodology)</v>
          </cell>
          <cell r="DC3" t="str">
            <v xml:space="preserve">Extent of shareholder rights index (0-6) (DB15-20 methodology) </v>
          </cell>
          <cell r="DD3" t="str">
            <v>Score-Extent of shareholder rights index (0-6) (DB15-20 methodology)</v>
          </cell>
          <cell r="DE3" t="str">
            <v xml:space="preserve">Extent of ownership and control index (0-7) (DB15-20 methodology) </v>
          </cell>
          <cell r="DF3" t="str">
            <v>Score-Extent of ownership and control index (0-7) (DB15-20 methodology)</v>
          </cell>
          <cell r="DG3" t="str">
            <v xml:space="preserve">Extent of corporate transparency index (0-7) (DB15-20 methodology) </v>
          </cell>
          <cell r="DH3" t="str">
            <v>Score-Extent of corporate transparency index (0-7) (DB15-20 methodology)</v>
          </cell>
          <cell r="DI3" t="str">
            <v xml:space="preserve">Strength of minority investor protection index (0-50) (DB15-20 methodology) </v>
          </cell>
          <cell r="DJ3" t="str">
            <v>Rank-Paying taxes</v>
          </cell>
          <cell r="DK3" t="str">
            <v>Score-Paying taxes (DB17-20 methodology)</v>
          </cell>
          <cell r="DL3" t="str">
            <v>Score-Paying taxes (DB06-16 methodology)</v>
          </cell>
          <cell r="DM3" t="str">
            <v>Payments (number per year)</v>
          </cell>
          <cell r="DN3" t="str">
            <v>Score-Payments (number per year)</v>
          </cell>
          <cell r="DO3" t="str">
            <v>Time (hours per year)</v>
          </cell>
          <cell r="DP3" t="str">
            <v>Score-Time (hours per year)</v>
          </cell>
          <cell r="DQ3" t="str">
            <v>Total tax and contribution rate (% of profit)</v>
          </cell>
          <cell r="DR3" t="str">
            <v>Score-Total tax and contribution rate (% of profit)</v>
          </cell>
          <cell r="DS3" t="str">
            <v>Profit tax (% of profit)</v>
          </cell>
          <cell r="DT3" t="str">
            <v>Labor tax and contributions (% of profit)</v>
          </cell>
          <cell r="DU3" t="str">
            <v>Other taxes (% of profit)</v>
          </cell>
          <cell r="DV3" t="str">
            <v>Time to comply with VAT refund (hours) (DB17-20 methodology)</v>
          </cell>
          <cell r="DW3" t="str">
            <v>Score-Time to comply with VAT refund (hours) (DB17-20 methodology)</v>
          </cell>
          <cell r="DX3" t="str">
            <v>Time to obtain VAT refund (weeks) (DB17-20 methodology)</v>
          </cell>
          <cell r="DY3" t="str">
            <v>Score-Time to obtain VAT refund (weeks) (DB17-20 methodology)</v>
          </cell>
          <cell r="DZ3" t="str">
            <v>Time to comply with a corporate income tax correction (hours) (DB17-20 methodology)</v>
          </cell>
          <cell r="EA3" t="str">
            <v>Score-Time to comply with a corporate income tax correction (hours) (DB17-20 methodology)</v>
          </cell>
          <cell r="EB3" t="str">
            <v>Time to complete a corporate income tax correction (weeks) (DB17-20 methodology)</v>
          </cell>
          <cell r="EC3" t="str">
            <v>Score-Time to complete a corporate income tax correction (weeks) (DB17-20 methodology)</v>
          </cell>
          <cell r="ED3" t="str">
            <v>Score-Postfiling index (0-100) (DB17-20 methodology)</v>
          </cell>
          <cell r="EE3" t="str">
            <v>Rank-Trading across borders</v>
          </cell>
          <cell r="EF3" t="str">
            <v>Score-Trading across borders (DB16-20 methodology)</v>
          </cell>
          <cell r="EG3" t="str">
            <v>Score-Trading across borders (DB06-15 methodology)</v>
          </cell>
          <cell r="EH3" t="str">
            <v>Time to export: Documentary compliance (hours) (DB16-20 methodology)</v>
          </cell>
          <cell r="EI3" t="str">
            <v>Score-Time to export: Documentary compliance (hours) (DB16-20 methodology)</v>
          </cell>
          <cell r="EJ3" t="str">
            <v>Time to import: Documentary compliance (hours) (DB16-20 methodology)</v>
          </cell>
          <cell r="EK3" t="str">
            <v>Score-Time to import: Documentary compliance (hours) (DB16-20 methodology)</v>
          </cell>
          <cell r="EL3" t="str">
            <v>Time to export: Border compliance (hours) (DB16-20 methodology)</v>
          </cell>
          <cell r="EM3" t="str">
            <v>Score-Time to export: Border compliance (hours) (DB16-20 methodology)</v>
          </cell>
          <cell r="EN3" t="str">
            <v>Time to import: Border compliance (hours) (DB16-20 methodology)</v>
          </cell>
          <cell r="EO3" t="str">
            <v>Score-Time to import: Border compliance (hours) (DB16-20 methodology)</v>
          </cell>
          <cell r="EP3" t="str">
            <v>Cost to export: Documentary compliance (USD) (DB16-20 methodology)</v>
          </cell>
          <cell r="EQ3" t="str">
            <v>Score-Cost to export: Documentary compliance (USD) (DB16-20 methodology)</v>
          </cell>
          <cell r="ER3" t="str">
            <v>Cost to import: Documentary compliance (USD) (DB16-20 methodology)</v>
          </cell>
          <cell r="ES3" t="str">
            <v>Score-Cost to import: Documentary compliance (USD) (DB16-20 methodology)</v>
          </cell>
          <cell r="ET3" t="str">
            <v>Cost to export: Border compliance (USD) (DB16-20 methodology)</v>
          </cell>
          <cell r="EU3" t="str">
            <v>Score-Cost to export: Border compliance (USD) (DB16-20 methodology)</v>
          </cell>
          <cell r="EV3" t="str">
            <v>Cost to import: Border compliance (USD) (DB16-20 methodology)</v>
          </cell>
          <cell r="EW3" t="str">
            <v>Score-Cost to import: Border compliance (USD) (DB16-20 methodology)</v>
          </cell>
          <cell r="EX3" t="str">
            <v>Documents to export (number) (DB06-15 methodology)</v>
          </cell>
          <cell r="EY3" t="str">
            <v>Score-Documents to export (number) (DB06-15 methodology)</v>
          </cell>
          <cell r="EZ3" t="str">
            <v>Documents to import (number) (DB06-15 methodology)</v>
          </cell>
          <cell r="FA3" t="str">
            <v>Score-Documents to import (number) (DB06-15 methodology)</v>
          </cell>
          <cell r="FB3" t="str">
            <v>Cost to export (US$ per container deflated) (DB06-15 methodology)</v>
          </cell>
          <cell r="FC3" t="str">
            <v>Score-Cost to export (US$ per container deflated) (DB06-15 methodology)</v>
          </cell>
          <cell r="FD3" t="str">
            <v>Cost to import (US$ per container deflated) (DB06-15 methodology)</v>
          </cell>
          <cell r="FE3" t="str">
            <v>Score-Cost to import (US$ per container deflated) (DB06-15 methodology)</v>
          </cell>
          <cell r="FF3" t="str">
            <v>Time to export (days) (DB06-15 methodology)</v>
          </cell>
          <cell r="FG3" t="str">
            <v>Score-Time to export (days) (DB06-15 methodology)</v>
          </cell>
          <cell r="FH3" t="str">
            <v>Time to import (days) (DB06-15 methodology)</v>
          </cell>
          <cell r="FI3" t="str">
            <v>Score-Time to import (days) (DB06-15 methodology)</v>
          </cell>
          <cell r="FJ3" t="str">
            <v>Rank-Enforcing contracts</v>
          </cell>
          <cell r="FK3" t="str">
            <v>Score-Enforcing contracts (DB17-20 methodology)</v>
          </cell>
          <cell r="FL3" t="str">
            <v>Score-Enforcing contracts (DB04-15 methodology)</v>
          </cell>
          <cell r="FM3" t="str">
            <v>Procedures (number) (DB04-15 methodology)</v>
          </cell>
          <cell r="FN3" t="str">
            <v>Score-Procedures (number) (DB04-15 methodology)</v>
          </cell>
          <cell r="FO3" t="str">
            <v>Time (days)</v>
          </cell>
          <cell r="FP3" t="str">
            <v>Score-Time (days)</v>
          </cell>
          <cell r="FQ3" t="str">
            <v>Filing and service (days)</v>
          </cell>
          <cell r="FR3" t="str">
            <v>Trial and judgment (days)</v>
          </cell>
          <cell r="FS3" t="str">
            <v>Enforcement of judgment (days)</v>
          </cell>
          <cell r="FT3" t="str">
            <v>Cost (% of claim)</v>
          </cell>
          <cell r="FU3" t="str">
            <v>Score-Cost (% of claim)</v>
          </cell>
          <cell r="FV3" t="str">
            <v>Attorney fees (% of claim)</v>
          </cell>
          <cell r="FW3" t="str">
            <v>Court fees (% of claim)</v>
          </cell>
          <cell r="FX3" t="str">
            <v>Enforcement fees (% of claim)</v>
          </cell>
          <cell r="FY3" t="str">
            <v>Quality of judicial processes index (0-18) (DB17-20 methodology)</v>
          </cell>
          <cell r="FZ3" t="str">
            <v>Score-Quality of judicial processes index (0-18) (DB17-20 methodology)</v>
          </cell>
          <cell r="GA3" t="str">
            <v>Court structure and proceedings (0-5) (DB17-20 methodology)</v>
          </cell>
          <cell r="GB3" t="str">
            <v>Case management (0-6) (DB17-20 methodology)</v>
          </cell>
          <cell r="GC3" t="str">
            <v>Court automation (0-4) (DB17-20 methodology)</v>
          </cell>
          <cell r="GD3" t="str">
            <v>Alternative dispute resolution (0-3) (DB17-20 methodology)</v>
          </cell>
          <cell r="GE3" t="str">
            <v>Rank-Resolving insolvency</v>
          </cell>
          <cell r="GF3" t="str">
            <v>Score-Resolving insolvency</v>
          </cell>
          <cell r="GG3" t="str">
            <v>Outcome (0 as piecemeal sale and 1 as going concern)</v>
          </cell>
          <cell r="GH3" t="str">
            <v>Time (years)</v>
          </cell>
          <cell r="GI3" t="str">
            <v>Cost (% of estate)</v>
          </cell>
          <cell r="GJ3" t="str">
            <v>Recovery rate (cents on the dollar)</v>
          </cell>
          <cell r="GK3" t="str">
            <v>Score-Recovery rate (cents on the dollar)</v>
          </cell>
          <cell r="GL3" t="str">
            <v>Strength of insolvency framework index (0-16)</v>
          </cell>
          <cell r="GM3" t="str">
            <v>Score-Strength of insolvency framework index (0-16)</v>
          </cell>
          <cell r="GN3" t="str">
            <v>Commencement of proceedings index (0-3) (DB15-20 methodology)</v>
          </cell>
          <cell r="GO3" t="str">
            <v>Management of debtor's assets index (0-6) (DB15-20 methodology)</v>
          </cell>
          <cell r="GP3" t="str">
            <v>Reorganization proceedings index (0-3) (DB15-20 methodology)</v>
          </cell>
          <cell r="GQ3" t="str">
            <v>Creditor participation index (0-4) (DB15-20 methodology)</v>
          </cell>
        </row>
        <row r="4">
          <cell r="A4" t="str">
            <v>AFG</v>
          </cell>
          <cell r="B4" t="str">
            <v>Afghanistan</v>
          </cell>
          <cell r="C4" t="str">
            <v>South Asia</v>
          </cell>
          <cell r="D4" t="str">
            <v>Low income</v>
          </cell>
          <cell r="E4">
            <v>2020</v>
          </cell>
          <cell r="F4">
            <v>173</v>
          </cell>
          <cell r="G4">
            <v>44.064970000000002</v>
          </cell>
          <cell r="J4">
            <v>52</v>
          </cell>
          <cell r="K4">
            <v>91.991160000000008</v>
          </cell>
          <cell r="L4" t="str">
            <v>4</v>
          </cell>
          <cell r="M4">
            <v>82.352940000000004</v>
          </cell>
          <cell r="N4" t="str">
            <v>8</v>
          </cell>
          <cell r="O4" t="str">
            <v>92.46231</v>
          </cell>
          <cell r="P4" t="str">
            <v>6.8</v>
          </cell>
          <cell r="Q4" t="str">
            <v>96.5931</v>
          </cell>
          <cell r="R4" t="str">
            <v>5</v>
          </cell>
          <cell r="S4" t="str">
            <v>76.47059</v>
          </cell>
          <cell r="T4" t="str">
            <v>9</v>
          </cell>
          <cell r="U4" t="str">
            <v>91.45729</v>
          </cell>
          <cell r="V4" t="str">
            <v>6.8</v>
          </cell>
          <cell r="W4" t="str">
            <v>96.5931</v>
          </cell>
          <cell r="X4" t="str">
            <v>0</v>
          </cell>
          <cell r="Y4" t="str">
            <v>100</v>
          </cell>
          <cell r="Z4">
            <v>183</v>
          </cell>
          <cell r="AA4">
            <v>34.536020000000001</v>
          </cell>
          <cell r="AC4" t="str">
            <v>13</v>
          </cell>
          <cell r="AD4" t="str">
            <v>68</v>
          </cell>
          <cell r="AE4" t="str">
            <v>199</v>
          </cell>
          <cell r="AF4" t="str">
            <v>50.14409</v>
          </cell>
          <cell r="AG4" t="str">
            <v>75.6</v>
          </cell>
          <cell r="AH4" t="str">
            <v>0</v>
          </cell>
          <cell r="AI4" t="str">
            <v>3</v>
          </cell>
          <cell r="AJ4" t="str">
            <v>20</v>
          </cell>
          <cell r="AK4" t="str">
            <v>1</v>
          </cell>
          <cell r="AL4" t="str">
            <v>1</v>
          </cell>
          <cell r="AM4" t="str">
            <v>0</v>
          </cell>
          <cell r="AN4" t="str">
            <v>0</v>
          </cell>
          <cell r="AO4" t="str">
            <v>1</v>
          </cell>
          <cell r="AP4" t="str">
            <v>0</v>
          </cell>
          <cell r="AQ4">
            <v>173</v>
          </cell>
          <cell r="AR4">
            <v>44.206090000000003</v>
          </cell>
          <cell r="AT4" t="str">
            <v>6</v>
          </cell>
          <cell r="AU4" t="str">
            <v>50</v>
          </cell>
          <cell r="AV4" t="str">
            <v>114</v>
          </cell>
          <cell r="AW4" t="str">
            <v>58.26087</v>
          </cell>
          <cell r="AX4" t="str">
            <v>2546.4</v>
          </cell>
          <cell r="AY4" t="str">
            <v>68.56349</v>
          </cell>
          <cell r="AZ4" t="str">
            <v>0</v>
          </cell>
          <cell r="BA4" t="str">
            <v>0</v>
          </cell>
          <cell r="BB4" t="str">
            <v>0</v>
          </cell>
          <cell r="BC4" t="str">
            <v>1</v>
          </cell>
          <cell r="BD4" t="str">
            <v>0</v>
          </cell>
          <cell r="BE4" t="str">
            <v>0</v>
          </cell>
          <cell r="BF4" t="str">
            <v>0</v>
          </cell>
          <cell r="BG4" t="str">
            <v>1</v>
          </cell>
          <cell r="BH4" t="str">
            <v>..</v>
          </cell>
          <cell r="BI4" t="str">
            <v>..</v>
          </cell>
          <cell r="BJ4" t="str">
            <v>N/A</v>
          </cell>
          <cell r="BK4" t="str">
            <v>18</v>
          </cell>
          <cell r="BL4">
            <v>186</v>
          </cell>
          <cell r="BM4">
            <v>27.500000000000004</v>
          </cell>
          <cell r="BO4" t="str">
            <v>9</v>
          </cell>
          <cell r="BP4" t="str">
            <v>33.33333</v>
          </cell>
          <cell r="BQ4" t="str">
            <v>250</v>
          </cell>
          <cell r="BR4" t="str">
            <v>0</v>
          </cell>
          <cell r="BS4" t="str">
            <v>5</v>
          </cell>
          <cell r="BT4" t="str">
            <v>66.66667</v>
          </cell>
          <cell r="BU4" t="str">
            <v>3</v>
          </cell>
          <cell r="BV4" t="str">
            <v>10</v>
          </cell>
          <cell r="BW4" t="str">
            <v>0</v>
          </cell>
          <cell r="BX4" t="str">
            <v>0</v>
          </cell>
          <cell r="BY4" t="str">
            <v>0</v>
          </cell>
          <cell r="BZ4" t="str">
            <v>3</v>
          </cell>
          <cell r="CA4" t="str">
            <v>0</v>
          </cell>
          <cell r="CB4">
            <v>104</v>
          </cell>
          <cell r="CC4">
            <v>50.000000000000007</v>
          </cell>
          <cell r="CE4" t="str">
            <v/>
          </cell>
          <cell r="CF4" t="str">
            <v/>
          </cell>
          <cell r="CG4" t="str">
            <v/>
          </cell>
          <cell r="CH4" t="str">
            <v/>
          </cell>
          <cell r="CJ4" t="str">
            <v>10</v>
          </cell>
          <cell r="CK4" t="str">
            <v>83.33333</v>
          </cell>
          <cell r="CL4" t="str">
            <v>0</v>
          </cell>
          <cell r="CM4" t="str">
            <v>0</v>
          </cell>
          <cell r="CN4">
            <v>10</v>
          </cell>
          <cell r="CO4" t="str">
            <v>1.5</v>
          </cell>
          <cell r="CP4" t="str">
            <v>0</v>
          </cell>
          <cell r="CQ4">
            <v>140</v>
          </cell>
          <cell r="CR4">
            <v>36</v>
          </cell>
          <cell r="CT4" t="str">
            <v>8</v>
          </cell>
          <cell r="CU4" t="str">
            <v>80</v>
          </cell>
          <cell r="CV4" t="str">
            <v>1</v>
          </cell>
          <cell r="CW4" t="str">
            <v>10</v>
          </cell>
          <cell r="CX4" t="str">
            <v/>
          </cell>
          <cell r="CY4" t="str">
            <v/>
          </cell>
          <cell r="CZ4" t="str">
            <v/>
          </cell>
          <cell r="DA4" t="str">
            <v>9</v>
          </cell>
          <cell r="DB4" t="str">
            <v>90</v>
          </cell>
          <cell r="DC4" t="str">
            <v>0</v>
          </cell>
          <cell r="DD4" t="str">
            <v>0</v>
          </cell>
          <cell r="DE4" t="str">
            <v>0</v>
          </cell>
          <cell r="DF4" t="str">
            <v>0</v>
          </cell>
          <cell r="DG4" t="str">
            <v>0</v>
          </cell>
          <cell r="DH4" t="str">
            <v>0</v>
          </cell>
          <cell r="DI4" t="str">
            <v>18</v>
          </cell>
          <cell r="DJ4">
            <v>178</v>
          </cell>
          <cell r="DK4">
            <v>42.158510000000007</v>
          </cell>
          <cell r="DM4" t="str">
            <v>19</v>
          </cell>
          <cell r="DN4" t="str">
            <v>73.33333</v>
          </cell>
          <cell r="DO4" t="str">
            <v>270</v>
          </cell>
          <cell r="DP4" t="str">
            <v>65.84235</v>
          </cell>
          <cell r="DQ4" t="str">
            <v>71.4</v>
          </cell>
          <cell r="DR4" t="str">
            <v>29.45836</v>
          </cell>
          <cell r="DS4" t="str">
            <v>0</v>
          </cell>
          <cell r="DT4" t="str">
            <v>0</v>
          </cell>
          <cell r="DU4" t="str">
            <v>71.4</v>
          </cell>
          <cell r="DV4" t="str">
            <v>No VAT</v>
          </cell>
          <cell r="DW4" t="str">
            <v>No VAT</v>
          </cell>
          <cell r="DX4" t="str">
            <v>No VAT</v>
          </cell>
          <cell r="DY4" t="str">
            <v>No VAT</v>
          </cell>
          <cell r="DZ4" t="str">
            <v>111</v>
          </cell>
          <cell r="EA4" t="str">
            <v>0</v>
          </cell>
          <cell r="EB4" t="str">
            <v>33.14286</v>
          </cell>
          <cell r="EC4" t="str">
            <v>0</v>
          </cell>
          <cell r="ED4" t="str">
            <v>0</v>
          </cell>
          <cell r="EE4">
            <v>177</v>
          </cell>
          <cell r="EF4">
            <v>30.633010000000002</v>
          </cell>
          <cell r="EH4" t="str">
            <v>228</v>
          </cell>
          <cell r="EI4" t="str">
            <v>0</v>
          </cell>
          <cell r="EJ4" t="str">
            <v>324</v>
          </cell>
          <cell r="EK4" t="str">
            <v>0</v>
          </cell>
          <cell r="EL4" t="str">
            <v>48</v>
          </cell>
          <cell r="EM4" t="str">
            <v>70.44025</v>
          </cell>
          <cell r="EN4" t="str">
            <v>96</v>
          </cell>
          <cell r="EO4" t="str">
            <v>65.94982</v>
          </cell>
          <cell r="EP4" t="str">
            <v>344.4444</v>
          </cell>
          <cell r="EQ4" t="str">
            <v>13.88889</v>
          </cell>
          <cell r="ER4" t="str">
            <v>900</v>
          </cell>
          <cell r="ES4" t="str">
            <v>0</v>
          </cell>
          <cell r="ET4" t="str">
            <v>452.7778</v>
          </cell>
          <cell r="EU4" t="str">
            <v>57.28512</v>
          </cell>
          <cell r="EV4" t="str">
            <v>750</v>
          </cell>
          <cell r="EW4" t="str">
            <v>37.5</v>
          </cell>
          <cell r="EX4" t="str">
            <v/>
          </cell>
          <cell r="EY4" t="str">
            <v/>
          </cell>
          <cell r="EZ4" t="str">
            <v/>
          </cell>
          <cell r="FA4" t="str">
            <v/>
          </cell>
          <cell r="FB4" t="str">
            <v/>
          </cell>
          <cell r="FC4" t="str">
            <v/>
          </cell>
          <cell r="FD4" t="str">
            <v/>
          </cell>
          <cell r="FE4" t="str">
            <v/>
          </cell>
          <cell r="FF4" t="str">
            <v/>
          </cell>
          <cell r="FG4" t="str">
            <v/>
          </cell>
          <cell r="FH4" t="str">
            <v/>
          </cell>
          <cell r="FI4" t="str">
            <v/>
          </cell>
          <cell r="FJ4">
            <v>181</v>
          </cell>
          <cell r="FK4">
            <v>31.756450000000001</v>
          </cell>
          <cell r="FM4" t="str">
            <v/>
          </cell>
          <cell r="FN4" t="str">
            <v/>
          </cell>
          <cell r="FO4" t="str">
            <v>1642</v>
          </cell>
          <cell r="FP4" t="str">
            <v>0</v>
          </cell>
          <cell r="FQ4" t="str">
            <v>40</v>
          </cell>
          <cell r="FR4" t="str">
            <v>1420</v>
          </cell>
          <cell r="FS4" t="str">
            <v>182</v>
          </cell>
          <cell r="FT4" t="str">
            <v>29</v>
          </cell>
          <cell r="FU4" t="str">
            <v>67.49156</v>
          </cell>
          <cell r="FV4" t="str">
            <v>24</v>
          </cell>
          <cell r="FW4" t="str">
            <v>5</v>
          </cell>
          <cell r="FX4" t="str">
            <v>0</v>
          </cell>
          <cell r="FY4" t="str">
            <v>5</v>
          </cell>
          <cell r="FZ4" t="str">
            <v>27.77778</v>
          </cell>
          <cell r="GA4" t="str">
            <v>2</v>
          </cell>
          <cell r="GB4" t="str">
            <v>1</v>
          </cell>
          <cell r="GC4" t="str">
            <v>0</v>
          </cell>
          <cell r="GD4" t="str">
            <v>2</v>
          </cell>
          <cell r="GE4">
            <v>76</v>
          </cell>
          <cell r="GF4">
            <v>51.868500000000004</v>
          </cell>
          <cell r="GG4" t="str">
            <v>0</v>
          </cell>
          <cell r="GH4" t="str">
            <v>2</v>
          </cell>
          <cell r="GI4" t="str">
            <v>25</v>
          </cell>
          <cell r="GJ4" t="str">
            <v>26.7</v>
          </cell>
          <cell r="GK4" t="str">
            <v>28.737</v>
          </cell>
          <cell r="GL4" t="str">
            <v>12</v>
          </cell>
          <cell r="GM4" t="str">
            <v>75</v>
          </cell>
          <cell r="GN4" t="str">
            <v>2</v>
          </cell>
          <cell r="GO4" t="str">
            <v>6</v>
          </cell>
          <cell r="GP4" t="str">
            <v>2</v>
          </cell>
          <cell r="GQ4" t="str">
            <v>2</v>
          </cell>
        </row>
        <row r="5">
          <cell r="A5" t="str">
            <v>ALB</v>
          </cell>
          <cell r="B5" t="str">
            <v>Albania</v>
          </cell>
          <cell r="C5" t="str">
            <v>Europe &amp; Central Asia</v>
          </cell>
          <cell r="D5" t="str">
            <v>Upper middle income</v>
          </cell>
          <cell r="E5">
            <v>2020</v>
          </cell>
          <cell r="F5">
            <v>82</v>
          </cell>
          <cell r="G5">
            <v>67.748470000000012</v>
          </cell>
          <cell r="K5">
            <v>91.75909</v>
          </cell>
          <cell r="L5" t="str">
            <v>5</v>
          </cell>
          <cell r="M5">
            <v>76.470590000000001</v>
          </cell>
          <cell r="N5" t="str">
            <v>4.5</v>
          </cell>
          <cell r="O5" t="str">
            <v>95.9799</v>
          </cell>
          <cell r="P5" t="str">
            <v>10.8</v>
          </cell>
          <cell r="Q5" t="str">
            <v>94.58587</v>
          </cell>
          <cell r="R5" t="str">
            <v>5</v>
          </cell>
          <cell r="S5" t="str">
            <v>76.47059</v>
          </cell>
          <cell r="T5" t="str">
            <v>4.5</v>
          </cell>
          <cell r="U5" t="str">
            <v>95.9799</v>
          </cell>
          <cell r="V5" t="str">
            <v>10.8</v>
          </cell>
          <cell r="W5" t="str">
            <v>94.58587</v>
          </cell>
          <cell r="X5" t="str">
            <v>0</v>
          </cell>
          <cell r="Y5" t="str">
            <v>100</v>
          </cell>
          <cell r="Z5">
            <v>166</v>
          </cell>
          <cell r="AA5">
            <v>52.677150000000005</v>
          </cell>
          <cell r="AC5" t="str">
            <v>19</v>
          </cell>
          <cell r="AD5" t="str">
            <v>44</v>
          </cell>
          <cell r="AE5" t="str">
            <v>324</v>
          </cell>
          <cell r="AF5" t="str">
            <v>14.12104</v>
          </cell>
          <cell r="AG5" t="str">
            <v>6.8</v>
          </cell>
          <cell r="AH5" t="str">
            <v>65.92091</v>
          </cell>
          <cell r="AI5" t="str">
            <v>13</v>
          </cell>
          <cell r="AJ5" t="str">
            <v>86.66667</v>
          </cell>
          <cell r="AK5" t="str">
            <v>2</v>
          </cell>
          <cell r="AL5" t="str">
            <v>1</v>
          </cell>
          <cell r="AM5" t="str">
            <v>2</v>
          </cell>
          <cell r="AN5" t="str">
            <v>3</v>
          </cell>
          <cell r="AO5" t="str">
            <v>2</v>
          </cell>
          <cell r="AP5" t="str">
            <v>3</v>
          </cell>
          <cell r="AQ5">
            <v>107</v>
          </cell>
          <cell r="AR5">
            <v>70.979430000000008</v>
          </cell>
          <cell r="AT5" t="str">
            <v>6</v>
          </cell>
          <cell r="AU5" t="str">
            <v>50</v>
          </cell>
          <cell r="AV5" t="str">
            <v>71</v>
          </cell>
          <cell r="AW5" t="str">
            <v>76.95652</v>
          </cell>
          <cell r="AX5" t="str">
            <v>448.6</v>
          </cell>
          <cell r="AY5" t="str">
            <v>94.46121</v>
          </cell>
          <cell r="AZ5" t="str">
            <v>5</v>
          </cell>
          <cell r="BA5" t="str">
            <v>62.5</v>
          </cell>
          <cell r="BB5" t="str">
            <v>0</v>
          </cell>
          <cell r="BC5" t="str">
            <v>1</v>
          </cell>
          <cell r="BD5" t="str">
            <v>1</v>
          </cell>
          <cell r="BE5" t="str">
            <v>1</v>
          </cell>
          <cell r="BF5" t="str">
            <v>1</v>
          </cell>
          <cell r="BG5" t="str">
            <v>1</v>
          </cell>
          <cell r="BH5" t="str">
            <v>33.46</v>
          </cell>
          <cell r="BI5" t="str">
            <v>22</v>
          </cell>
          <cell r="BJ5" t="str">
            <v>5</v>
          </cell>
          <cell r="BK5" t="str">
            <v>9.4</v>
          </cell>
          <cell r="BL5">
            <v>98</v>
          </cell>
          <cell r="BM5">
            <v>63.377490000000002</v>
          </cell>
          <cell r="BO5" t="str">
            <v>5</v>
          </cell>
          <cell r="BP5" t="str">
            <v>66.66667</v>
          </cell>
          <cell r="BQ5" t="str">
            <v>19</v>
          </cell>
          <cell r="BR5" t="str">
            <v>91.38756</v>
          </cell>
          <cell r="BS5" t="str">
            <v>8.9</v>
          </cell>
          <cell r="BT5" t="str">
            <v>40.45573</v>
          </cell>
          <cell r="BU5" t="str">
            <v>16.5</v>
          </cell>
          <cell r="BV5" t="str">
            <v>55</v>
          </cell>
          <cell r="BW5" t="str">
            <v>6</v>
          </cell>
          <cell r="BX5" t="str">
            <v>2.5</v>
          </cell>
          <cell r="BY5" t="str">
            <v>0</v>
          </cell>
          <cell r="BZ5" t="str">
            <v>8</v>
          </cell>
          <cell r="CA5" t="str">
            <v>0</v>
          </cell>
          <cell r="CB5">
            <v>48</v>
          </cell>
          <cell r="CC5">
            <v>70</v>
          </cell>
          <cell r="CE5" t="str">
            <v/>
          </cell>
          <cell r="CF5" t="str">
            <v/>
          </cell>
          <cell r="CG5" t="str">
            <v/>
          </cell>
          <cell r="CH5" t="str">
            <v/>
          </cell>
          <cell r="CJ5" t="str">
            <v>8</v>
          </cell>
          <cell r="CK5" t="str">
            <v>66.66667</v>
          </cell>
          <cell r="CL5" t="str">
            <v>6</v>
          </cell>
          <cell r="CM5" t="str">
            <v>75</v>
          </cell>
          <cell r="CN5">
            <v>14</v>
          </cell>
          <cell r="CO5" t="str">
            <v>56.2</v>
          </cell>
          <cell r="CP5" t="str">
            <v>0</v>
          </cell>
          <cell r="CQ5">
            <v>111</v>
          </cell>
          <cell r="CR5">
            <v>46.000000000000007</v>
          </cell>
          <cell r="CT5" t="str">
            <v>9</v>
          </cell>
          <cell r="CU5" t="str">
            <v>90</v>
          </cell>
          <cell r="CV5" t="str">
            <v>7</v>
          </cell>
          <cell r="CW5" t="str">
            <v>70</v>
          </cell>
          <cell r="CX5" t="str">
            <v/>
          </cell>
          <cell r="CY5" t="str">
            <v/>
          </cell>
          <cell r="CZ5" t="str">
            <v/>
          </cell>
          <cell r="DA5" t="str">
            <v>7</v>
          </cell>
          <cell r="DB5" t="str">
            <v>70</v>
          </cell>
          <cell r="DC5" t="str">
            <v>0</v>
          </cell>
          <cell r="DD5" t="str">
            <v>0</v>
          </cell>
          <cell r="DE5" t="str">
            <v>0</v>
          </cell>
          <cell r="DF5" t="str">
            <v>0</v>
          </cell>
          <cell r="DG5" t="str">
            <v>0</v>
          </cell>
          <cell r="DH5" t="str">
            <v>0</v>
          </cell>
          <cell r="DI5" t="str">
            <v>23</v>
          </cell>
          <cell r="DJ5">
            <v>123</v>
          </cell>
          <cell r="DK5">
            <v>65.152720000000002</v>
          </cell>
          <cell r="DM5" t="str">
            <v>35</v>
          </cell>
          <cell r="DN5" t="str">
            <v>46.66667</v>
          </cell>
          <cell r="DO5" t="str">
            <v>252</v>
          </cell>
          <cell r="DP5" t="str">
            <v>68.62442</v>
          </cell>
          <cell r="DQ5" t="str">
            <v>36.6</v>
          </cell>
          <cell r="DR5" t="str">
            <v>85.20838</v>
          </cell>
          <cell r="DS5" t="str">
            <v>14.1</v>
          </cell>
          <cell r="DT5" t="str">
            <v>18.8</v>
          </cell>
          <cell r="DU5" t="str">
            <v>3.6</v>
          </cell>
          <cell r="DV5" t="str">
            <v>9</v>
          </cell>
          <cell r="DW5" t="str">
            <v>82</v>
          </cell>
          <cell r="DX5" t="str">
            <v>37.02381</v>
          </cell>
          <cell r="DY5" t="str">
            <v>34.70307</v>
          </cell>
          <cell r="DZ5" t="str">
            <v>18</v>
          </cell>
          <cell r="EA5" t="str">
            <v>69.72477</v>
          </cell>
          <cell r="EB5" t="str">
            <v>14.71429</v>
          </cell>
          <cell r="EC5" t="str">
            <v>54.01786</v>
          </cell>
          <cell r="ED5" t="str">
            <v>60.11142</v>
          </cell>
          <cell r="EE5">
            <v>25</v>
          </cell>
          <cell r="EF5">
            <v>96.290940000000006</v>
          </cell>
          <cell r="EH5" t="str">
            <v>6</v>
          </cell>
          <cell r="EI5" t="str">
            <v>97.04142</v>
          </cell>
          <cell r="EJ5" t="str">
            <v>8</v>
          </cell>
          <cell r="EK5" t="str">
            <v>97.07113</v>
          </cell>
          <cell r="EL5" t="str">
            <v>9</v>
          </cell>
          <cell r="EM5" t="str">
            <v>94.96855</v>
          </cell>
          <cell r="EN5" t="str">
            <v>10</v>
          </cell>
          <cell r="EO5" t="str">
            <v>96.77419</v>
          </cell>
          <cell r="EP5" t="str">
            <v>10</v>
          </cell>
          <cell r="EQ5" t="str">
            <v>97.5</v>
          </cell>
          <cell r="ER5" t="str">
            <v>10</v>
          </cell>
          <cell r="ES5" t="str">
            <v>98.57143</v>
          </cell>
          <cell r="ET5" t="str">
            <v>54.67</v>
          </cell>
          <cell r="EU5" t="str">
            <v>94.84245</v>
          </cell>
          <cell r="EV5" t="str">
            <v>77.3</v>
          </cell>
          <cell r="EW5" t="str">
            <v>93.55833</v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 t="str">
            <v/>
          </cell>
          <cell r="FC5" t="str">
            <v/>
          </cell>
          <cell r="FD5" t="str">
            <v/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120</v>
          </cell>
          <cell r="FK5">
            <v>53.516980000000004</v>
          </cell>
          <cell r="FM5" t="str">
            <v/>
          </cell>
          <cell r="FN5" t="str">
            <v/>
          </cell>
          <cell r="FO5" t="str">
            <v>525</v>
          </cell>
          <cell r="FP5" t="str">
            <v>66.80328</v>
          </cell>
          <cell r="FQ5" t="str">
            <v>45</v>
          </cell>
          <cell r="FR5" t="str">
            <v>300</v>
          </cell>
          <cell r="FS5" t="str">
            <v>180</v>
          </cell>
          <cell r="FT5" t="str">
            <v>42.7</v>
          </cell>
          <cell r="FU5" t="str">
            <v>52.08099</v>
          </cell>
          <cell r="FV5" t="str">
            <v>25</v>
          </cell>
          <cell r="FW5" t="str">
            <v>5.7</v>
          </cell>
          <cell r="FX5" t="str">
            <v>12</v>
          </cell>
          <cell r="FY5" t="str">
            <v>7.5</v>
          </cell>
          <cell r="FZ5" t="str">
            <v>41.66667</v>
          </cell>
          <cell r="GA5" t="str">
            <v>3.5</v>
          </cell>
          <cell r="GB5" t="str">
            <v>1.5</v>
          </cell>
          <cell r="GC5" t="str">
            <v>1</v>
          </cell>
          <cell r="GD5" t="str">
            <v>1.5</v>
          </cell>
          <cell r="GE5">
            <v>39</v>
          </cell>
          <cell r="GF5">
            <v>67.730920000000012</v>
          </cell>
          <cell r="GG5" t="str">
            <v>0</v>
          </cell>
          <cell r="GH5" t="str">
            <v>2</v>
          </cell>
          <cell r="GI5" t="str">
            <v>10</v>
          </cell>
          <cell r="GJ5" t="str">
            <v>44.6</v>
          </cell>
          <cell r="GK5" t="str">
            <v>47.96184</v>
          </cell>
          <cell r="GL5" t="str">
            <v>14</v>
          </cell>
          <cell r="GM5" t="str">
            <v>87.5</v>
          </cell>
          <cell r="GN5" t="str">
            <v>3</v>
          </cell>
          <cell r="GO5" t="str">
            <v>6</v>
          </cell>
          <cell r="GP5" t="str">
            <v>3</v>
          </cell>
          <cell r="GQ5" t="str">
            <v>2</v>
          </cell>
        </row>
        <row r="6">
          <cell r="A6" t="str">
            <v>DZA</v>
          </cell>
          <cell r="B6" t="str">
            <v>Algeria</v>
          </cell>
          <cell r="C6" t="str">
            <v>Middle East &amp; North Africa</v>
          </cell>
          <cell r="D6" t="str">
            <v>Upper middle income</v>
          </cell>
          <cell r="E6">
            <v>2020</v>
          </cell>
          <cell r="F6">
            <v>157</v>
          </cell>
          <cell r="G6">
            <v>48.597580000000001</v>
          </cell>
          <cell r="J6">
            <v>152</v>
          </cell>
          <cell r="K6">
            <v>78.013860000000008</v>
          </cell>
          <cell r="L6" t="str">
            <v>12</v>
          </cell>
          <cell r="M6">
            <v>35.294119999999999</v>
          </cell>
          <cell r="N6" t="str">
            <v>18</v>
          </cell>
          <cell r="O6" t="str">
            <v>82.41206</v>
          </cell>
          <cell r="P6" t="str">
            <v>11.3</v>
          </cell>
          <cell r="Q6" t="str">
            <v>94.34925</v>
          </cell>
          <cell r="R6" t="str">
            <v>12</v>
          </cell>
          <cell r="S6" t="str">
            <v>35.29412</v>
          </cell>
          <cell r="T6" t="str">
            <v>18</v>
          </cell>
          <cell r="U6" t="str">
            <v>82.41206</v>
          </cell>
          <cell r="V6" t="str">
            <v>11.3</v>
          </cell>
          <cell r="W6" t="str">
            <v>94.34925</v>
          </cell>
          <cell r="X6" t="str">
            <v>0</v>
          </cell>
          <cell r="Y6" t="str">
            <v>100</v>
          </cell>
          <cell r="Z6">
            <v>121</v>
          </cell>
          <cell r="AA6">
            <v>65.262240000000006</v>
          </cell>
          <cell r="AC6" t="str">
            <v>19</v>
          </cell>
          <cell r="AD6" t="str">
            <v>44</v>
          </cell>
          <cell r="AE6" t="str">
            <v>131</v>
          </cell>
          <cell r="AF6" t="str">
            <v>69.74063</v>
          </cell>
          <cell r="AG6" t="str">
            <v>6.5</v>
          </cell>
          <cell r="AH6" t="str">
            <v>67.30832</v>
          </cell>
          <cell r="AI6" t="str">
            <v>12</v>
          </cell>
          <cell r="AJ6" t="str">
            <v>80</v>
          </cell>
          <cell r="AK6" t="str">
            <v>2</v>
          </cell>
          <cell r="AL6" t="str">
            <v>1</v>
          </cell>
          <cell r="AM6" t="str">
            <v>2</v>
          </cell>
          <cell r="AN6" t="str">
            <v>3</v>
          </cell>
          <cell r="AO6" t="str">
            <v>2</v>
          </cell>
          <cell r="AP6" t="str">
            <v>2</v>
          </cell>
          <cell r="AQ6">
            <v>102</v>
          </cell>
          <cell r="AR6">
            <v>72.133130000000008</v>
          </cell>
          <cell r="AT6" t="str">
            <v>5</v>
          </cell>
          <cell r="AU6" t="str">
            <v>66.66667</v>
          </cell>
          <cell r="AV6" t="str">
            <v>84</v>
          </cell>
          <cell r="AW6" t="str">
            <v>71.30435</v>
          </cell>
          <cell r="AX6" t="str">
            <v>967</v>
          </cell>
          <cell r="AY6" t="str">
            <v>88.0615</v>
          </cell>
          <cell r="AZ6" t="str">
            <v>5</v>
          </cell>
          <cell r="BA6" t="str">
            <v>62.5</v>
          </cell>
          <cell r="BB6" t="str">
            <v>1</v>
          </cell>
          <cell r="BC6" t="str">
            <v>1</v>
          </cell>
          <cell r="BD6" t="str">
            <v>1</v>
          </cell>
          <cell r="BE6" t="str">
            <v>1</v>
          </cell>
          <cell r="BF6" t="str">
            <v>0</v>
          </cell>
          <cell r="BG6" t="str">
            <v>1</v>
          </cell>
          <cell r="BH6" t="str">
            <v>4.24</v>
          </cell>
          <cell r="BI6" t="str">
            <v>9.85</v>
          </cell>
          <cell r="BJ6" t="str">
            <v>3</v>
          </cell>
          <cell r="BK6" t="str">
            <v>2.1</v>
          </cell>
          <cell r="BL6">
            <v>165</v>
          </cell>
          <cell r="BM6">
            <v>44.268000000000001</v>
          </cell>
          <cell r="BO6" t="str">
            <v>10</v>
          </cell>
          <cell r="BP6" t="str">
            <v>25</v>
          </cell>
          <cell r="BQ6" t="str">
            <v>55</v>
          </cell>
          <cell r="BR6" t="str">
            <v>74.16268</v>
          </cell>
          <cell r="BS6" t="str">
            <v>7.1</v>
          </cell>
          <cell r="BT6" t="str">
            <v>52.90934</v>
          </cell>
          <cell r="BU6" t="str">
            <v>7.5</v>
          </cell>
          <cell r="BV6" t="str">
            <v>25</v>
          </cell>
          <cell r="BW6" t="str">
            <v>1</v>
          </cell>
          <cell r="BX6" t="str">
            <v>1.5</v>
          </cell>
          <cell r="BY6" t="str">
            <v>0</v>
          </cell>
          <cell r="BZ6" t="str">
            <v>5</v>
          </cell>
          <cell r="CA6" t="str">
            <v>0</v>
          </cell>
          <cell r="CB6">
            <v>181</v>
          </cell>
          <cell r="CC6">
            <v>10</v>
          </cell>
          <cell r="CE6" t="str">
            <v/>
          </cell>
          <cell r="CF6" t="str">
            <v/>
          </cell>
          <cell r="CG6" t="str">
            <v/>
          </cell>
          <cell r="CH6" t="str">
            <v/>
          </cell>
          <cell r="CJ6" t="str">
            <v>2</v>
          </cell>
          <cell r="CK6" t="str">
            <v>16.66667</v>
          </cell>
          <cell r="CL6" t="str">
            <v>0</v>
          </cell>
          <cell r="CM6" t="str">
            <v>0</v>
          </cell>
          <cell r="CN6">
            <v>2</v>
          </cell>
          <cell r="CO6" t="str">
            <v>3.6</v>
          </cell>
          <cell r="CP6" t="str">
            <v>0</v>
          </cell>
          <cell r="CQ6">
            <v>179</v>
          </cell>
          <cell r="CR6">
            <v>20</v>
          </cell>
          <cell r="CT6" t="str">
            <v>4</v>
          </cell>
          <cell r="CU6" t="str">
            <v>40</v>
          </cell>
          <cell r="CV6" t="str">
            <v>1</v>
          </cell>
          <cell r="CW6" t="str">
            <v>10</v>
          </cell>
          <cell r="CX6" t="str">
            <v/>
          </cell>
          <cell r="CY6" t="str">
            <v/>
          </cell>
          <cell r="CZ6" t="str">
            <v/>
          </cell>
          <cell r="DA6" t="str">
            <v>5</v>
          </cell>
          <cell r="DB6" t="str">
            <v>50</v>
          </cell>
          <cell r="DC6" t="str">
            <v>0</v>
          </cell>
          <cell r="DD6" t="str">
            <v>0</v>
          </cell>
          <cell r="DE6" t="str">
            <v>0</v>
          </cell>
          <cell r="DF6" t="str">
            <v>0</v>
          </cell>
          <cell r="DG6" t="str">
            <v>0</v>
          </cell>
          <cell r="DH6" t="str">
            <v>0</v>
          </cell>
          <cell r="DI6" t="str">
            <v>10</v>
          </cell>
          <cell r="DJ6">
            <v>158</v>
          </cell>
          <cell r="DK6">
            <v>53.851410000000001</v>
          </cell>
          <cell r="DM6" t="str">
            <v>27</v>
          </cell>
          <cell r="DN6" t="str">
            <v>60</v>
          </cell>
          <cell r="DO6" t="str">
            <v>265</v>
          </cell>
          <cell r="DP6" t="str">
            <v>66.61515</v>
          </cell>
          <cell r="DQ6" t="str">
            <v>66.1</v>
          </cell>
          <cell r="DR6" t="str">
            <v>39.01985</v>
          </cell>
          <cell r="DS6" t="str">
            <v>8.1</v>
          </cell>
          <cell r="DT6" t="str">
            <v>31.1</v>
          </cell>
          <cell r="DU6" t="str">
            <v>26.9</v>
          </cell>
          <cell r="DV6" t="str">
            <v>No VAT refund per case study scenario</v>
          </cell>
          <cell r="DW6" t="str">
            <v>0</v>
          </cell>
          <cell r="DX6" t="str">
            <v>No VAT refund per case study scenario</v>
          </cell>
          <cell r="DY6" t="str">
            <v>0</v>
          </cell>
          <cell r="DZ6" t="str">
            <v>2</v>
          </cell>
          <cell r="EA6" t="str">
            <v>99.08257</v>
          </cell>
          <cell r="EB6" t="str">
            <v>0</v>
          </cell>
          <cell r="EC6" t="str">
            <v>100</v>
          </cell>
          <cell r="ED6" t="str">
            <v>49.77064</v>
          </cell>
          <cell r="EE6">
            <v>172</v>
          </cell>
          <cell r="EF6">
            <v>38.428790000000006</v>
          </cell>
          <cell r="EH6" t="str">
            <v>149.1429</v>
          </cell>
          <cell r="EI6" t="str">
            <v>12.3415</v>
          </cell>
          <cell r="EJ6" t="str">
            <v>96</v>
          </cell>
          <cell r="EK6" t="str">
            <v>60.25105</v>
          </cell>
          <cell r="EL6" t="str">
            <v>80</v>
          </cell>
          <cell r="EM6" t="str">
            <v>50.31447</v>
          </cell>
          <cell r="EN6" t="str">
            <v>209.5714</v>
          </cell>
          <cell r="EO6" t="str">
            <v>25.24322</v>
          </cell>
          <cell r="EP6" t="str">
            <v>374.4444</v>
          </cell>
          <cell r="EQ6" t="str">
            <v>6.38889</v>
          </cell>
          <cell r="ER6" t="str">
            <v>399.7778</v>
          </cell>
          <cell r="ES6" t="str">
            <v>42.88889</v>
          </cell>
          <cell r="ET6" t="str">
            <v>592.8889</v>
          </cell>
          <cell r="EU6" t="str">
            <v>44.06709</v>
          </cell>
          <cell r="EV6" t="str">
            <v>408.7778</v>
          </cell>
          <cell r="EW6" t="str">
            <v>65.93519</v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 t="str">
            <v/>
          </cell>
          <cell r="FC6" t="str">
            <v/>
          </cell>
          <cell r="FD6" t="str">
            <v/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113</v>
          </cell>
          <cell r="FK6">
            <v>54.780940000000001</v>
          </cell>
          <cell r="FM6" t="str">
            <v/>
          </cell>
          <cell r="FN6" t="str">
            <v/>
          </cell>
          <cell r="FO6" t="str">
            <v>630</v>
          </cell>
          <cell r="FP6" t="str">
            <v>58.19672</v>
          </cell>
          <cell r="FQ6" t="str">
            <v>21</v>
          </cell>
          <cell r="FR6" t="str">
            <v>390</v>
          </cell>
          <cell r="FS6" t="str">
            <v>219</v>
          </cell>
          <cell r="FT6" t="str">
            <v>21.8</v>
          </cell>
          <cell r="FU6" t="str">
            <v>75.59055</v>
          </cell>
          <cell r="FV6" t="str">
            <v>10</v>
          </cell>
          <cell r="FW6" t="str">
            <v>7.4</v>
          </cell>
          <cell r="FX6" t="str">
            <v>4.4</v>
          </cell>
          <cell r="FY6" t="str">
            <v>5.5</v>
          </cell>
          <cell r="FZ6" t="str">
            <v>30.55556</v>
          </cell>
          <cell r="GA6" t="str">
            <v>3</v>
          </cell>
          <cell r="GB6" t="str">
            <v>0</v>
          </cell>
          <cell r="GC6" t="str">
            <v>0</v>
          </cell>
          <cell r="GD6" t="str">
            <v>2.5</v>
          </cell>
          <cell r="GE6">
            <v>81</v>
          </cell>
          <cell r="GF6">
            <v>49.237430000000003</v>
          </cell>
          <cell r="GG6" t="str">
            <v>0</v>
          </cell>
          <cell r="GH6" t="str">
            <v>1.3</v>
          </cell>
          <cell r="GI6" t="str">
            <v>7</v>
          </cell>
          <cell r="GJ6" t="str">
            <v>50.8</v>
          </cell>
          <cell r="GK6" t="str">
            <v>54.72487</v>
          </cell>
          <cell r="GL6" t="str">
            <v>7</v>
          </cell>
          <cell r="GM6" t="str">
            <v>43.75</v>
          </cell>
          <cell r="GN6" t="str">
            <v>3</v>
          </cell>
          <cell r="GO6" t="str">
            <v>2</v>
          </cell>
          <cell r="GP6" t="str">
            <v>1</v>
          </cell>
          <cell r="GQ6" t="str">
            <v>1</v>
          </cell>
        </row>
        <row r="7">
          <cell r="A7" t="str">
            <v>AGO</v>
          </cell>
          <cell r="B7" t="str">
            <v>Angola</v>
          </cell>
          <cell r="C7" t="str">
            <v>Sub-Saharan Africa</v>
          </cell>
          <cell r="D7" t="str">
            <v>Lower middle income</v>
          </cell>
          <cell r="E7">
            <v>2020</v>
          </cell>
          <cell r="F7">
            <v>177</v>
          </cell>
          <cell r="G7">
            <v>41.288380000000004</v>
          </cell>
          <cell r="J7">
            <v>146</v>
          </cell>
          <cell r="K7">
            <v>79.400600000000011</v>
          </cell>
          <cell r="L7" t="str">
            <v>8</v>
          </cell>
          <cell r="M7">
            <v>58.823529999999998</v>
          </cell>
          <cell r="N7" t="str">
            <v>36</v>
          </cell>
          <cell r="O7" t="str">
            <v>64.32161</v>
          </cell>
          <cell r="P7" t="str">
            <v>11.1</v>
          </cell>
          <cell r="Q7" t="str">
            <v>94.45725</v>
          </cell>
          <cell r="R7" t="str">
            <v>8</v>
          </cell>
          <cell r="S7" t="str">
            <v>58.82353</v>
          </cell>
          <cell r="T7" t="str">
            <v>36</v>
          </cell>
          <cell r="U7" t="str">
            <v>64.32161</v>
          </cell>
          <cell r="V7" t="str">
            <v>11.1</v>
          </cell>
          <cell r="W7" t="str">
            <v>94.45725</v>
          </cell>
          <cell r="X7" t="str">
            <v>0</v>
          </cell>
          <cell r="Y7" t="str">
            <v>100</v>
          </cell>
          <cell r="Z7">
            <v>120</v>
          </cell>
          <cell r="AA7">
            <v>65.329930000000004</v>
          </cell>
          <cell r="AC7" t="str">
            <v>12</v>
          </cell>
          <cell r="AD7" t="str">
            <v>72</v>
          </cell>
          <cell r="AE7" t="str">
            <v>184</v>
          </cell>
          <cell r="AF7" t="str">
            <v>54.46686</v>
          </cell>
          <cell r="AG7" t="str">
            <v>1</v>
          </cell>
          <cell r="AH7" t="str">
            <v>94.85288</v>
          </cell>
          <cell r="AI7" t="str">
            <v>6</v>
          </cell>
          <cell r="AJ7" t="str">
            <v>40</v>
          </cell>
          <cell r="AK7" t="str">
            <v>1</v>
          </cell>
          <cell r="AL7" t="str">
            <v>1</v>
          </cell>
          <cell r="AM7" t="str">
            <v>0</v>
          </cell>
          <cell r="AN7" t="str">
            <v>2</v>
          </cell>
          <cell r="AO7" t="str">
            <v>1</v>
          </cell>
          <cell r="AP7" t="str">
            <v>1</v>
          </cell>
          <cell r="AQ7">
            <v>156</v>
          </cell>
          <cell r="AR7">
            <v>54.072760000000002</v>
          </cell>
          <cell r="AT7" t="str">
            <v>7</v>
          </cell>
          <cell r="AU7" t="str">
            <v>33.33333</v>
          </cell>
          <cell r="AV7" t="str">
            <v>97</v>
          </cell>
          <cell r="AW7" t="str">
            <v>65.65217</v>
          </cell>
          <cell r="AX7" t="str">
            <v>623.3</v>
          </cell>
          <cell r="AY7" t="str">
            <v>92.30552</v>
          </cell>
          <cell r="AZ7" t="str">
            <v>2</v>
          </cell>
          <cell r="BA7" t="str">
            <v>25</v>
          </cell>
          <cell r="BB7" t="str">
            <v>0</v>
          </cell>
          <cell r="BC7" t="str">
            <v>0</v>
          </cell>
          <cell r="BD7" t="str">
            <v>0</v>
          </cell>
          <cell r="BE7" t="str">
            <v>1</v>
          </cell>
          <cell r="BF7" t="str">
            <v>1</v>
          </cell>
          <cell r="BG7" t="str">
            <v>0</v>
          </cell>
          <cell r="BH7" t="str">
            <v>12.79</v>
          </cell>
          <cell r="BI7" t="str">
            <v>8.5</v>
          </cell>
          <cell r="BJ7" t="str">
            <v>3</v>
          </cell>
          <cell r="BK7" t="str">
            <v>3.7</v>
          </cell>
          <cell r="BL7">
            <v>167</v>
          </cell>
          <cell r="BM7">
            <v>43.281720000000007</v>
          </cell>
          <cell r="BO7" t="str">
            <v>6</v>
          </cell>
          <cell r="BP7" t="str">
            <v>58.33333</v>
          </cell>
          <cell r="BQ7" t="str">
            <v>190</v>
          </cell>
          <cell r="BR7" t="str">
            <v>9.56938</v>
          </cell>
          <cell r="BS7" t="str">
            <v>2.7</v>
          </cell>
          <cell r="BT7" t="str">
            <v>81.89084</v>
          </cell>
          <cell r="BU7" t="str">
            <v>7</v>
          </cell>
          <cell r="BV7" t="str">
            <v>23.33333</v>
          </cell>
          <cell r="BW7" t="str">
            <v>1</v>
          </cell>
          <cell r="BX7" t="str">
            <v>2</v>
          </cell>
          <cell r="BY7" t="str">
            <v>0</v>
          </cell>
          <cell r="BZ7" t="str">
            <v>4</v>
          </cell>
          <cell r="CA7" t="str">
            <v>0</v>
          </cell>
          <cell r="CB7">
            <v>185</v>
          </cell>
          <cell r="CC7">
            <v>5</v>
          </cell>
          <cell r="CE7" t="str">
            <v/>
          </cell>
          <cell r="CF7" t="str">
            <v/>
          </cell>
          <cell r="CG7" t="str">
            <v/>
          </cell>
          <cell r="CH7" t="str">
            <v/>
          </cell>
          <cell r="CJ7" t="str">
            <v>1</v>
          </cell>
          <cell r="CK7" t="str">
            <v>8.33333</v>
          </cell>
          <cell r="CL7" t="str">
            <v>0</v>
          </cell>
          <cell r="CM7" t="str">
            <v>0</v>
          </cell>
          <cell r="CN7">
            <v>1</v>
          </cell>
          <cell r="CO7" t="str">
            <v>1.5</v>
          </cell>
          <cell r="CP7" t="str">
            <v>0</v>
          </cell>
          <cell r="CQ7">
            <v>147</v>
          </cell>
          <cell r="CR7">
            <v>32</v>
          </cell>
          <cell r="CT7" t="str">
            <v>4</v>
          </cell>
          <cell r="CU7" t="str">
            <v>40</v>
          </cell>
          <cell r="CV7" t="str">
            <v>6</v>
          </cell>
          <cell r="CW7" t="str">
            <v>60</v>
          </cell>
          <cell r="CX7" t="str">
            <v/>
          </cell>
          <cell r="CY7" t="str">
            <v/>
          </cell>
          <cell r="CZ7" t="str">
            <v/>
          </cell>
          <cell r="DA7" t="str">
            <v>6</v>
          </cell>
          <cell r="DB7" t="str">
            <v>60</v>
          </cell>
          <cell r="DC7" t="str">
            <v>0</v>
          </cell>
          <cell r="DD7" t="str">
            <v>0</v>
          </cell>
          <cell r="DE7" t="str">
            <v>0</v>
          </cell>
          <cell r="DF7" t="str">
            <v>0</v>
          </cell>
          <cell r="DG7" t="str">
            <v>0</v>
          </cell>
          <cell r="DH7" t="str">
            <v>0</v>
          </cell>
          <cell r="DI7" t="str">
            <v>16</v>
          </cell>
          <cell r="DJ7">
            <v>106</v>
          </cell>
          <cell r="DK7">
            <v>69.536970000000011</v>
          </cell>
          <cell r="DM7" t="str">
            <v>31</v>
          </cell>
          <cell r="DN7" t="str">
            <v>53.33333</v>
          </cell>
          <cell r="DO7" t="str">
            <v>287</v>
          </cell>
          <cell r="DP7" t="str">
            <v>63.21484</v>
          </cell>
          <cell r="DQ7" t="str">
            <v>49.1</v>
          </cell>
          <cell r="DR7" t="str">
            <v>66.64559</v>
          </cell>
          <cell r="DS7" t="str">
            <v>21.5</v>
          </cell>
          <cell r="DT7" t="str">
            <v>9</v>
          </cell>
          <cell r="DU7" t="str">
            <v>18.6</v>
          </cell>
          <cell r="DV7" t="str">
            <v>No VAT</v>
          </cell>
          <cell r="DW7" t="str">
            <v>No VAT</v>
          </cell>
          <cell r="DX7" t="str">
            <v>No VAT</v>
          </cell>
          <cell r="DY7" t="str">
            <v>No VAT</v>
          </cell>
          <cell r="DZ7" t="str">
            <v>7</v>
          </cell>
          <cell r="EA7" t="str">
            <v>89.90826</v>
          </cell>
          <cell r="EB7" t="str">
            <v>0</v>
          </cell>
          <cell r="EC7" t="str">
            <v>100</v>
          </cell>
          <cell r="ED7" t="str">
            <v>94.95413</v>
          </cell>
          <cell r="EE7">
            <v>174</v>
          </cell>
          <cell r="EF7">
            <v>36.151520000000005</v>
          </cell>
          <cell r="EH7" t="str">
            <v>96</v>
          </cell>
          <cell r="EI7" t="str">
            <v>43.78698</v>
          </cell>
          <cell r="EJ7" t="str">
            <v>96</v>
          </cell>
          <cell r="EK7" t="str">
            <v>60.25105</v>
          </cell>
          <cell r="EL7" t="str">
            <v>164</v>
          </cell>
          <cell r="EM7" t="str">
            <v>0</v>
          </cell>
          <cell r="EN7" t="str">
            <v>72</v>
          </cell>
          <cell r="EO7" t="str">
            <v>74.55197</v>
          </cell>
          <cell r="EP7" t="str">
            <v>240</v>
          </cell>
          <cell r="EQ7" t="str">
            <v>40</v>
          </cell>
          <cell r="ER7" t="str">
            <v>460</v>
          </cell>
          <cell r="ES7" t="str">
            <v>34.28571</v>
          </cell>
          <cell r="ET7" t="str">
            <v>825</v>
          </cell>
          <cell r="EU7" t="str">
            <v>22.16981</v>
          </cell>
          <cell r="EV7" t="str">
            <v>1030</v>
          </cell>
          <cell r="EW7" t="str">
            <v>14.16667</v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 t="str">
            <v/>
          </cell>
          <cell r="FC7" t="str">
            <v/>
          </cell>
          <cell r="FD7" t="str">
            <v/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186</v>
          </cell>
          <cell r="FK7">
            <v>28.110280000000003</v>
          </cell>
          <cell r="FM7" t="str">
            <v/>
          </cell>
          <cell r="FN7" t="str">
            <v/>
          </cell>
          <cell r="FO7" t="str">
            <v>1296</v>
          </cell>
          <cell r="FP7" t="str">
            <v>3.60656</v>
          </cell>
          <cell r="FQ7" t="str">
            <v>86</v>
          </cell>
          <cell r="FR7" t="str">
            <v>770</v>
          </cell>
          <cell r="FS7" t="str">
            <v>440</v>
          </cell>
          <cell r="FT7" t="str">
            <v>44.4</v>
          </cell>
          <cell r="FU7" t="str">
            <v>50.16873</v>
          </cell>
          <cell r="FV7" t="str">
            <v>22.2</v>
          </cell>
          <cell r="FW7" t="str">
            <v>22.2</v>
          </cell>
          <cell r="FX7" t="str">
            <v>0</v>
          </cell>
          <cell r="FY7" t="str">
            <v>5.5</v>
          </cell>
          <cell r="FZ7" t="str">
            <v>30.55556</v>
          </cell>
          <cell r="GA7" t="str">
            <v>1.5</v>
          </cell>
          <cell r="GB7" t="str">
            <v>1.5</v>
          </cell>
          <cell r="GC7" t="str">
            <v>0</v>
          </cell>
          <cell r="GD7" t="str">
            <v>2.5</v>
          </cell>
          <cell r="GE7">
            <v>168</v>
          </cell>
          <cell r="GF7">
            <v>0</v>
          </cell>
          <cell r="GG7" t="str">
            <v>0</v>
          </cell>
          <cell r="GH7" t="str">
            <v>No Practice</v>
          </cell>
          <cell r="GI7" t="str">
            <v>No Practice</v>
          </cell>
          <cell r="GJ7" t="str">
            <v>0</v>
          </cell>
          <cell r="GK7" t="str">
            <v>0</v>
          </cell>
          <cell r="GL7" t="str">
            <v>0</v>
          </cell>
          <cell r="GM7" t="str">
            <v>0</v>
          </cell>
          <cell r="GN7" t="str">
            <v>2</v>
          </cell>
          <cell r="GO7" t="str">
            <v>4</v>
          </cell>
          <cell r="GP7" t="str">
            <v>0</v>
          </cell>
          <cell r="GQ7" t="str">
            <v>0</v>
          </cell>
        </row>
        <row r="8">
          <cell r="A8" t="str">
            <v>ATG</v>
          </cell>
          <cell r="B8" t="str">
            <v>Antigua and Barbuda</v>
          </cell>
          <cell r="C8" t="str">
            <v>Latin America &amp; Caribbean</v>
          </cell>
          <cell r="D8" t="str">
            <v>High income</v>
          </cell>
          <cell r="E8">
            <v>2020</v>
          </cell>
          <cell r="F8">
            <v>113</v>
          </cell>
          <cell r="G8">
            <v>60.283420000000007</v>
          </cell>
          <cell r="J8">
            <v>130</v>
          </cell>
          <cell r="K8">
            <v>82.585030000000003</v>
          </cell>
          <cell r="L8" t="str">
            <v>9</v>
          </cell>
          <cell r="M8">
            <v>52.941180000000003</v>
          </cell>
          <cell r="N8" t="str">
            <v>19</v>
          </cell>
          <cell r="O8" t="str">
            <v>81.40704</v>
          </cell>
          <cell r="P8" t="str">
            <v>8</v>
          </cell>
          <cell r="Q8" t="str">
            <v>95.99189</v>
          </cell>
          <cell r="R8" t="str">
            <v>9</v>
          </cell>
          <cell r="S8" t="str">
            <v>52.94118</v>
          </cell>
          <cell r="T8" t="str">
            <v>19</v>
          </cell>
          <cell r="U8" t="str">
            <v>81.40704</v>
          </cell>
          <cell r="V8" t="str">
            <v>8</v>
          </cell>
          <cell r="W8" t="str">
            <v>95.99189</v>
          </cell>
          <cell r="X8" t="str">
            <v>0</v>
          </cell>
          <cell r="Y8" t="str">
            <v>100</v>
          </cell>
          <cell r="Z8">
            <v>117</v>
          </cell>
          <cell r="AA8">
            <v>65.736450000000005</v>
          </cell>
          <cell r="AC8" t="str">
            <v>19</v>
          </cell>
          <cell r="AD8" t="str">
            <v>44</v>
          </cell>
          <cell r="AE8" t="str">
            <v>144</v>
          </cell>
          <cell r="AF8" t="str">
            <v>65.99424</v>
          </cell>
          <cell r="AG8" t="str">
            <v>1.4</v>
          </cell>
          <cell r="AH8" t="str">
            <v>92.95157</v>
          </cell>
          <cell r="AI8" t="str">
            <v>9</v>
          </cell>
          <cell r="AJ8" t="str">
            <v>60</v>
          </cell>
          <cell r="AK8" t="str">
            <v>2</v>
          </cell>
          <cell r="AL8" t="str">
            <v>0</v>
          </cell>
          <cell r="AM8" t="str">
            <v>1</v>
          </cell>
          <cell r="AN8" t="str">
            <v>2</v>
          </cell>
          <cell r="AO8" t="str">
            <v>0</v>
          </cell>
          <cell r="AP8" t="str">
            <v>4</v>
          </cell>
          <cell r="AQ8">
            <v>50</v>
          </cell>
          <cell r="AR8">
            <v>83.537040000000005</v>
          </cell>
          <cell r="AT8" t="str">
            <v>4</v>
          </cell>
          <cell r="AU8" t="str">
            <v>83.33333</v>
          </cell>
          <cell r="AV8" t="str">
            <v>42</v>
          </cell>
          <cell r="AW8" t="str">
            <v>89.56522</v>
          </cell>
          <cell r="AX8" t="str">
            <v>101.3</v>
          </cell>
          <cell r="AY8" t="str">
            <v>98.7496</v>
          </cell>
          <cell r="AZ8" t="str">
            <v>5</v>
          </cell>
          <cell r="BA8" t="str">
            <v>62.5</v>
          </cell>
          <cell r="BB8" t="str">
            <v>2</v>
          </cell>
          <cell r="BC8" t="str">
            <v>1</v>
          </cell>
          <cell r="BD8" t="str">
            <v>1</v>
          </cell>
          <cell r="BE8" t="str">
            <v>0</v>
          </cell>
          <cell r="BF8" t="str">
            <v>0</v>
          </cell>
          <cell r="BG8" t="str">
            <v>1</v>
          </cell>
          <cell r="BH8" t="str">
            <v>1.5</v>
          </cell>
          <cell r="BI8" t="str">
            <v>2.12</v>
          </cell>
          <cell r="BJ8" t="str">
            <v>1</v>
          </cell>
          <cell r="BK8" t="str">
            <v>44.9</v>
          </cell>
          <cell r="BL8">
            <v>124</v>
          </cell>
          <cell r="BM8">
            <v>56.670910000000006</v>
          </cell>
          <cell r="BO8" t="str">
            <v>7</v>
          </cell>
          <cell r="BP8" t="str">
            <v>50</v>
          </cell>
          <cell r="BQ8" t="str">
            <v>32</v>
          </cell>
          <cell r="BR8" t="str">
            <v>85.16746</v>
          </cell>
          <cell r="BS8" t="str">
            <v>10.8</v>
          </cell>
          <cell r="BT8" t="str">
            <v>28.18284</v>
          </cell>
          <cell r="BU8" t="str">
            <v>19</v>
          </cell>
          <cell r="BV8" t="str">
            <v>63.33333</v>
          </cell>
          <cell r="BW8" t="str">
            <v>6</v>
          </cell>
          <cell r="BX8" t="str">
            <v>1.5</v>
          </cell>
          <cell r="BY8" t="str">
            <v>4</v>
          </cell>
          <cell r="BZ8" t="str">
            <v>7.5</v>
          </cell>
          <cell r="CA8" t="str">
            <v>0</v>
          </cell>
          <cell r="CB8">
            <v>165</v>
          </cell>
          <cell r="CC8">
            <v>25.000000000000004</v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J8" t="str">
            <v>5</v>
          </cell>
          <cell r="CK8" t="str">
            <v>41.66667</v>
          </cell>
          <cell r="CL8" t="str">
            <v>0</v>
          </cell>
          <cell r="CM8" t="str">
            <v>0</v>
          </cell>
          <cell r="CN8">
            <v>5</v>
          </cell>
          <cell r="CO8" t="str">
            <v>0</v>
          </cell>
          <cell r="CP8" t="str">
            <v>0</v>
          </cell>
          <cell r="CQ8">
            <v>79</v>
          </cell>
          <cell r="CR8">
            <v>58.000000000000007</v>
          </cell>
          <cell r="CT8" t="str">
            <v>4</v>
          </cell>
          <cell r="CU8" t="str">
            <v>40</v>
          </cell>
          <cell r="CV8" t="str">
            <v>8</v>
          </cell>
          <cell r="CW8" t="str">
            <v>80</v>
          </cell>
          <cell r="CX8" t="str">
            <v/>
          </cell>
          <cell r="CY8" t="str">
            <v/>
          </cell>
          <cell r="CZ8" t="str">
            <v/>
          </cell>
          <cell r="DA8" t="str">
            <v>8</v>
          </cell>
          <cell r="DB8" t="str">
            <v>80</v>
          </cell>
          <cell r="DC8" t="str">
            <v>3</v>
          </cell>
          <cell r="DD8" t="str">
            <v>50</v>
          </cell>
          <cell r="DE8" t="str">
            <v>4</v>
          </cell>
          <cell r="DF8" t="str">
            <v>57.14286</v>
          </cell>
          <cell r="DG8" t="str">
            <v>2</v>
          </cell>
          <cell r="DH8" t="str">
            <v>28.57143</v>
          </cell>
          <cell r="DI8" t="str">
            <v>29</v>
          </cell>
          <cell r="DJ8">
            <v>145</v>
          </cell>
          <cell r="DK8">
            <v>58.879840000000002</v>
          </cell>
          <cell r="DM8" t="str">
            <v>57</v>
          </cell>
          <cell r="DN8" t="str">
            <v>10</v>
          </cell>
          <cell r="DO8" t="str">
            <v>177</v>
          </cell>
          <cell r="DP8" t="str">
            <v>80.21638</v>
          </cell>
          <cell r="DQ8" t="str">
            <v>43</v>
          </cell>
          <cell r="DR8" t="str">
            <v>75.89938</v>
          </cell>
          <cell r="DS8" t="str">
            <v>25.5</v>
          </cell>
          <cell r="DT8" t="str">
            <v>12.1</v>
          </cell>
          <cell r="DU8" t="str">
            <v>5.3</v>
          </cell>
          <cell r="DV8" t="str">
            <v>12</v>
          </cell>
          <cell r="DW8" t="str">
            <v>76</v>
          </cell>
          <cell r="DX8" t="str">
            <v>52.7381</v>
          </cell>
          <cell r="DY8" t="str">
            <v>4.366612</v>
          </cell>
          <cell r="DZ8" t="str">
            <v>3</v>
          </cell>
          <cell r="EA8" t="str">
            <v>97.24771</v>
          </cell>
          <cell r="EB8" t="str">
            <v>0</v>
          </cell>
          <cell r="EC8" t="str">
            <v>100</v>
          </cell>
          <cell r="ED8" t="str">
            <v>69.40358</v>
          </cell>
          <cell r="EE8">
            <v>112</v>
          </cell>
          <cell r="EF8">
            <v>68.725410000000011</v>
          </cell>
          <cell r="EH8" t="str">
            <v>50.66667</v>
          </cell>
          <cell r="EI8" t="str">
            <v>70.61144</v>
          </cell>
          <cell r="EJ8" t="str">
            <v>48</v>
          </cell>
          <cell r="EK8" t="str">
            <v>80.33473</v>
          </cell>
          <cell r="EL8" t="str">
            <v>61.33333</v>
          </cell>
          <cell r="EM8" t="str">
            <v>62.05451</v>
          </cell>
          <cell r="EN8" t="str">
            <v>61.33333</v>
          </cell>
          <cell r="EO8" t="str">
            <v>78.37515</v>
          </cell>
          <cell r="EP8" t="str">
            <v>120.8333</v>
          </cell>
          <cell r="EQ8" t="str">
            <v>69.79167</v>
          </cell>
          <cell r="ER8" t="str">
            <v>100</v>
          </cell>
          <cell r="ES8" t="str">
            <v>85.71429</v>
          </cell>
          <cell r="ET8" t="str">
            <v>546.3889</v>
          </cell>
          <cell r="EU8" t="str">
            <v>48.45388</v>
          </cell>
          <cell r="EV8" t="str">
            <v>546.3889</v>
          </cell>
          <cell r="EW8" t="str">
            <v>54.46759</v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 t="str">
            <v/>
          </cell>
          <cell r="FD8" t="str">
            <v/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>
            <v>36</v>
          </cell>
          <cell r="FK8">
            <v>68.11245000000001</v>
          </cell>
          <cell r="FM8" t="str">
            <v/>
          </cell>
          <cell r="FN8" t="str">
            <v/>
          </cell>
          <cell r="FO8" t="str">
            <v>476</v>
          </cell>
          <cell r="FP8" t="str">
            <v>70.81967</v>
          </cell>
          <cell r="FQ8" t="str">
            <v>21</v>
          </cell>
          <cell r="FR8" t="str">
            <v>365</v>
          </cell>
          <cell r="FS8" t="str">
            <v>90</v>
          </cell>
          <cell r="FT8" t="str">
            <v>27.1</v>
          </cell>
          <cell r="FU8" t="str">
            <v>69.6288</v>
          </cell>
          <cell r="FV8" t="str">
            <v>17.5</v>
          </cell>
          <cell r="FW8" t="str">
            <v>7</v>
          </cell>
          <cell r="FX8" t="str">
            <v>2.6</v>
          </cell>
          <cell r="FY8" t="str">
            <v>11.5</v>
          </cell>
          <cell r="FZ8" t="str">
            <v>63.88889</v>
          </cell>
          <cell r="GA8" t="str">
            <v>4.5</v>
          </cell>
          <cell r="GB8" t="str">
            <v>3</v>
          </cell>
          <cell r="GC8" t="str">
            <v>1.5</v>
          </cell>
          <cell r="GD8" t="str">
            <v>2.5</v>
          </cell>
          <cell r="GE8">
            <v>132</v>
          </cell>
          <cell r="GF8">
            <v>35.587040000000002</v>
          </cell>
          <cell r="GG8" t="str">
            <v>0</v>
          </cell>
          <cell r="GH8" t="str">
            <v>3</v>
          </cell>
          <cell r="GI8" t="str">
            <v>7</v>
          </cell>
          <cell r="GJ8" t="str">
            <v>37.1</v>
          </cell>
          <cell r="GK8" t="str">
            <v>39.92408</v>
          </cell>
          <cell r="GL8" t="str">
            <v>5</v>
          </cell>
          <cell r="GM8" t="str">
            <v>31.25</v>
          </cell>
          <cell r="GN8" t="str">
            <v>2</v>
          </cell>
          <cell r="GO8" t="str">
            <v>2</v>
          </cell>
          <cell r="GP8" t="str">
            <v>0</v>
          </cell>
          <cell r="GQ8" t="str">
            <v>1</v>
          </cell>
        </row>
        <row r="9">
          <cell r="A9" t="str">
            <v>ARG</v>
          </cell>
          <cell r="B9" t="str">
            <v>Argentina</v>
          </cell>
          <cell r="C9" t="str">
            <v>Latin America &amp; Caribbean</v>
          </cell>
          <cell r="D9" t="str">
            <v>Upper middle income</v>
          </cell>
          <cell r="E9">
            <v>2020</v>
          </cell>
          <cell r="F9">
            <v>126</v>
          </cell>
          <cell r="G9">
            <v>58.961510000000004</v>
          </cell>
          <cell r="J9">
            <v>141</v>
          </cell>
          <cell r="K9">
            <v>80.433450000000008</v>
          </cell>
          <cell r="L9" t="str">
            <v>12</v>
          </cell>
          <cell r="M9">
            <v>35.294119999999999</v>
          </cell>
          <cell r="N9" t="str">
            <v>11.5</v>
          </cell>
          <cell r="O9" t="str">
            <v>88.94472</v>
          </cell>
          <cell r="P9" t="str">
            <v>5</v>
          </cell>
          <cell r="Q9" t="str">
            <v>97.49495</v>
          </cell>
          <cell r="R9" t="str">
            <v>12</v>
          </cell>
          <cell r="S9" t="str">
            <v>35.29412</v>
          </cell>
          <cell r="T9" t="str">
            <v>11.5</v>
          </cell>
          <cell r="U9" t="str">
            <v>88.94472</v>
          </cell>
          <cell r="V9" t="str">
            <v>5</v>
          </cell>
          <cell r="W9" t="str">
            <v>97.49495</v>
          </cell>
          <cell r="X9" t="str">
            <v>0</v>
          </cell>
          <cell r="Y9" t="str">
            <v>100</v>
          </cell>
          <cell r="Z9">
            <v>155</v>
          </cell>
          <cell r="AA9">
            <v>56.440150000000003</v>
          </cell>
          <cell r="AC9" t="str">
            <v>17</v>
          </cell>
          <cell r="AD9" t="str">
            <v>52</v>
          </cell>
          <cell r="AE9" t="str">
            <v>318</v>
          </cell>
          <cell r="AF9" t="str">
            <v>15.85014</v>
          </cell>
          <cell r="AG9" t="str">
            <v>3.1</v>
          </cell>
          <cell r="AH9" t="str">
            <v>84.57712</v>
          </cell>
          <cell r="AI9" t="str">
            <v>11</v>
          </cell>
          <cell r="AJ9" t="str">
            <v>73.33333</v>
          </cell>
          <cell r="AK9" t="str">
            <v>2</v>
          </cell>
          <cell r="AL9" t="str">
            <v>1</v>
          </cell>
          <cell r="AM9" t="str">
            <v>2</v>
          </cell>
          <cell r="AN9" t="str">
            <v>3</v>
          </cell>
          <cell r="AO9" t="str">
            <v>1</v>
          </cell>
          <cell r="AP9" t="str">
            <v>2</v>
          </cell>
          <cell r="AQ9">
            <v>111</v>
          </cell>
          <cell r="AR9">
            <v>70.033640000000005</v>
          </cell>
          <cell r="AT9" t="str">
            <v>6</v>
          </cell>
          <cell r="AU9" t="str">
            <v>50</v>
          </cell>
          <cell r="AV9" t="str">
            <v>92</v>
          </cell>
          <cell r="AW9" t="str">
            <v>67.82609</v>
          </cell>
          <cell r="AX9" t="str">
            <v>15.5</v>
          </cell>
          <cell r="AY9" t="str">
            <v>99.80849</v>
          </cell>
          <cell r="AZ9" t="str">
            <v>5</v>
          </cell>
          <cell r="BA9" t="str">
            <v>62.5</v>
          </cell>
          <cell r="BB9" t="str">
            <v>0</v>
          </cell>
          <cell r="BC9" t="str">
            <v>1</v>
          </cell>
          <cell r="BD9" t="str">
            <v>1</v>
          </cell>
          <cell r="BE9" t="str">
            <v>1</v>
          </cell>
          <cell r="BF9" t="str">
            <v>1</v>
          </cell>
          <cell r="BG9" t="str">
            <v>1</v>
          </cell>
          <cell r="BH9" t="str">
            <v>4.51</v>
          </cell>
          <cell r="BI9" t="str">
            <v>14.39</v>
          </cell>
          <cell r="BJ9" t="str">
            <v>3</v>
          </cell>
          <cell r="BK9" t="str">
            <v>10.8</v>
          </cell>
          <cell r="BL9">
            <v>123</v>
          </cell>
          <cell r="BM9">
            <v>56.732930000000003</v>
          </cell>
          <cell r="BO9" t="str">
            <v>7</v>
          </cell>
          <cell r="BP9" t="str">
            <v>50</v>
          </cell>
          <cell r="BQ9" t="str">
            <v>51.5</v>
          </cell>
          <cell r="BR9" t="str">
            <v>75.83732</v>
          </cell>
          <cell r="BS9" t="str">
            <v>6.6</v>
          </cell>
          <cell r="BT9" t="str">
            <v>56.09441</v>
          </cell>
          <cell r="BU9" t="str">
            <v>13.5</v>
          </cell>
          <cell r="BV9" t="str">
            <v>45</v>
          </cell>
          <cell r="BW9" t="str">
            <v>5</v>
          </cell>
          <cell r="BX9" t="str">
            <v>2.5</v>
          </cell>
          <cell r="BY9" t="str">
            <v>2</v>
          </cell>
          <cell r="BZ9" t="str">
            <v>4</v>
          </cell>
          <cell r="CA9" t="str">
            <v>0</v>
          </cell>
          <cell r="CB9">
            <v>104</v>
          </cell>
          <cell r="CC9">
            <v>50.000000000000007</v>
          </cell>
          <cell r="CE9" t="str">
            <v/>
          </cell>
          <cell r="CF9" t="str">
            <v/>
          </cell>
          <cell r="CG9" t="str">
            <v/>
          </cell>
          <cell r="CH9" t="str">
            <v/>
          </cell>
          <cell r="CJ9" t="str">
            <v>2</v>
          </cell>
          <cell r="CK9" t="str">
            <v>16.66667</v>
          </cell>
          <cell r="CL9" t="str">
            <v>8</v>
          </cell>
          <cell r="CM9" t="str">
            <v>100</v>
          </cell>
          <cell r="CN9">
            <v>10</v>
          </cell>
          <cell r="CO9" t="str">
            <v>48.1</v>
          </cell>
          <cell r="CP9" t="str">
            <v>100</v>
          </cell>
          <cell r="CQ9">
            <v>61</v>
          </cell>
          <cell r="CR9">
            <v>62.000000000000007</v>
          </cell>
          <cell r="CT9" t="str">
            <v>7</v>
          </cell>
          <cell r="CU9" t="str">
            <v>70</v>
          </cell>
          <cell r="CV9" t="str">
            <v>2</v>
          </cell>
          <cell r="CW9" t="str">
            <v>20</v>
          </cell>
          <cell r="CX9" t="str">
            <v/>
          </cell>
          <cell r="CY9" t="str">
            <v/>
          </cell>
          <cell r="CZ9" t="str">
            <v/>
          </cell>
          <cell r="DA9" t="str">
            <v>6</v>
          </cell>
          <cell r="DB9" t="str">
            <v>60</v>
          </cell>
          <cell r="DC9" t="str">
            <v>6</v>
          </cell>
          <cell r="DD9" t="str">
            <v>100</v>
          </cell>
          <cell r="DE9" t="str">
            <v>5</v>
          </cell>
          <cell r="DF9" t="str">
            <v>71.42857</v>
          </cell>
          <cell r="DG9" t="str">
            <v>5</v>
          </cell>
          <cell r="DH9" t="str">
            <v>71.42857</v>
          </cell>
          <cell r="DI9" t="str">
            <v>31</v>
          </cell>
          <cell r="DJ9">
            <v>170</v>
          </cell>
          <cell r="DK9">
            <v>49.340980000000002</v>
          </cell>
          <cell r="DM9" t="str">
            <v>9</v>
          </cell>
          <cell r="DN9" t="str">
            <v>90</v>
          </cell>
          <cell r="DO9" t="str">
            <v>311.5</v>
          </cell>
          <cell r="DP9" t="str">
            <v>59.42813</v>
          </cell>
          <cell r="DQ9" t="str">
            <v>106.3</v>
          </cell>
          <cell r="DR9" t="str">
            <v>0</v>
          </cell>
          <cell r="DS9" t="str">
            <v>3.6</v>
          </cell>
          <cell r="DT9" t="str">
            <v>29.9</v>
          </cell>
          <cell r="DU9" t="str">
            <v>72.8</v>
          </cell>
          <cell r="DV9" t="str">
            <v>No VAT refund per case study scenario</v>
          </cell>
          <cell r="DW9" t="str">
            <v>0</v>
          </cell>
          <cell r="DX9" t="str">
            <v>No VAT refund per case study scenario</v>
          </cell>
          <cell r="DY9" t="str">
            <v>0</v>
          </cell>
          <cell r="DZ9" t="str">
            <v>6</v>
          </cell>
          <cell r="EA9" t="str">
            <v>91.74312</v>
          </cell>
          <cell r="EB9" t="str">
            <v>0</v>
          </cell>
          <cell r="EC9" t="str">
            <v>100</v>
          </cell>
          <cell r="ED9" t="str">
            <v>47.93578</v>
          </cell>
          <cell r="EE9">
            <v>119</v>
          </cell>
          <cell r="EF9">
            <v>67.09272</v>
          </cell>
          <cell r="EH9" t="str">
            <v>25</v>
          </cell>
          <cell r="EI9" t="str">
            <v>85.79882</v>
          </cell>
          <cell r="EJ9" t="str">
            <v>166</v>
          </cell>
          <cell r="EK9" t="str">
            <v>30.96234</v>
          </cell>
          <cell r="EL9" t="str">
            <v>21</v>
          </cell>
          <cell r="EM9" t="str">
            <v>87.42138</v>
          </cell>
          <cell r="EN9" t="str">
            <v>60</v>
          </cell>
          <cell r="EO9" t="str">
            <v>78.85305</v>
          </cell>
          <cell r="EP9" t="str">
            <v>60</v>
          </cell>
          <cell r="EQ9" t="str">
            <v>85</v>
          </cell>
          <cell r="ER9" t="str">
            <v>120</v>
          </cell>
          <cell r="ES9" t="str">
            <v>82.85714</v>
          </cell>
          <cell r="ET9" t="str">
            <v>150</v>
          </cell>
          <cell r="EU9" t="str">
            <v>85.84906</v>
          </cell>
          <cell r="EV9" t="str">
            <v>1200</v>
          </cell>
          <cell r="EW9" t="str">
            <v>0</v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 t="str">
            <v/>
          </cell>
          <cell r="FC9" t="str">
            <v/>
          </cell>
          <cell r="FD9" t="str">
            <v/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97</v>
          </cell>
          <cell r="FK9">
            <v>57.508760000000002</v>
          </cell>
          <cell r="FM9" t="str">
            <v/>
          </cell>
          <cell r="FN9" t="str">
            <v/>
          </cell>
          <cell r="FO9" t="str">
            <v>995</v>
          </cell>
          <cell r="FP9" t="str">
            <v>28.27869</v>
          </cell>
          <cell r="FQ9" t="str">
            <v>90</v>
          </cell>
          <cell r="FR9" t="str">
            <v>540</v>
          </cell>
          <cell r="FS9" t="str">
            <v>365</v>
          </cell>
          <cell r="FT9" t="str">
            <v>22.5</v>
          </cell>
          <cell r="FU9" t="str">
            <v>74.80315</v>
          </cell>
          <cell r="FV9" t="str">
            <v>15</v>
          </cell>
          <cell r="FW9" t="str">
            <v>6.5</v>
          </cell>
          <cell r="FX9" t="str">
            <v>1</v>
          </cell>
          <cell r="FY9" t="str">
            <v>12.5</v>
          </cell>
          <cell r="FZ9" t="str">
            <v>69.44444</v>
          </cell>
          <cell r="GA9" t="str">
            <v>4.5</v>
          </cell>
          <cell r="GB9" t="str">
            <v>4</v>
          </cell>
          <cell r="GC9" t="str">
            <v>2</v>
          </cell>
          <cell r="GD9" t="str">
            <v>2</v>
          </cell>
          <cell r="GE9">
            <v>111</v>
          </cell>
          <cell r="GF9">
            <v>40.032450000000004</v>
          </cell>
          <cell r="GG9" t="str">
            <v>0</v>
          </cell>
          <cell r="GH9" t="str">
            <v>2.4</v>
          </cell>
          <cell r="GI9" t="str">
            <v>16.5</v>
          </cell>
          <cell r="GJ9" t="str">
            <v>19.2</v>
          </cell>
          <cell r="GK9" t="str">
            <v>20.6899</v>
          </cell>
          <cell r="GL9" t="str">
            <v>9.5</v>
          </cell>
          <cell r="GM9" t="str">
            <v>59.375</v>
          </cell>
          <cell r="GN9" t="str">
            <v>2.5</v>
          </cell>
          <cell r="GO9" t="str">
            <v>4</v>
          </cell>
          <cell r="GP9" t="str">
            <v>2</v>
          </cell>
          <cell r="GQ9" t="str">
            <v>1</v>
          </cell>
        </row>
        <row r="10">
          <cell r="A10" t="str">
            <v>ARM</v>
          </cell>
          <cell r="B10" t="str">
            <v>Armenia</v>
          </cell>
          <cell r="C10" t="str">
            <v>Europe &amp; Central Asia</v>
          </cell>
          <cell r="D10" t="str">
            <v>Upper middle income</v>
          </cell>
          <cell r="E10">
            <v>2020</v>
          </cell>
          <cell r="F10">
            <v>47</v>
          </cell>
          <cell r="G10">
            <v>74.494010000000003</v>
          </cell>
          <cell r="J10">
            <v>10</v>
          </cell>
          <cell r="K10">
            <v>96.085490000000007</v>
          </cell>
          <cell r="L10" t="str">
            <v>3</v>
          </cell>
          <cell r="M10">
            <v>88.235290000000006</v>
          </cell>
          <cell r="N10" t="str">
            <v>4</v>
          </cell>
          <cell r="O10" t="str">
            <v>96.48241</v>
          </cell>
          <cell r="P10" t="str">
            <v>.8</v>
          </cell>
          <cell r="Q10" t="str">
            <v>99.62426</v>
          </cell>
          <cell r="R10" t="str">
            <v>3</v>
          </cell>
          <cell r="S10" t="str">
            <v>88.23529</v>
          </cell>
          <cell r="T10" t="str">
            <v>4</v>
          </cell>
          <cell r="U10" t="str">
            <v>96.48241</v>
          </cell>
          <cell r="V10" t="str">
            <v>.8</v>
          </cell>
          <cell r="W10" t="str">
            <v>99.62426</v>
          </cell>
          <cell r="X10" t="str">
            <v>0</v>
          </cell>
          <cell r="Y10" t="str">
            <v>100</v>
          </cell>
          <cell r="Z10">
            <v>62</v>
          </cell>
          <cell r="AA10">
            <v>73.053540000000012</v>
          </cell>
          <cell r="AC10" t="str">
            <v>20</v>
          </cell>
          <cell r="AD10" t="str">
            <v>40</v>
          </cell>
          <cell r="AE10" t="str">
            <v>99</v>
          </cell>
          <cell r="AF10" t="str">
            <v>78.96254</v>
          </cell>
          <cell r="AG10" t="str">
            <v>1.3</v>
          </cell>
          <cell r="AH10" t="str">
            <v>93.25164</v>
          </cell>
          <cell r="AI10" t="str">
            <v>12</v>
          </cell>
          <cell r="AJ10" t="str">
            <v>80</v>
          </cell>
          <cell r="AK10" t="str">
            <v>2</v>
          </cell>
          <cell r="AL10" t="str">
            <v>1</v>
          </cell>
          <cell r="AM10" t="str">
            <v>2</v>
          </cell>
          <cell r="AN10" t="str">
            <v>3</v>
          </cell>
          <cell r="AO10" t="str">
            <v>0</v>
          </cell>
          <cell r="AP10" t="str">
            <v>4</v>
          </cell>
          <cell r="AQ10">
            <v>30</v>
          </cell>
          <cell r="AR10">
            <v>87.671820000000011</v>
          </cell>
          <cell r="AT10" t="str">
            <v>2</v>
          </cell>
          <cell r="AU10" t="str">
            <v>100</v>
          </cell>
          <cell r="AV10" t="str">
            <v>72</v>
          </cell>
          <cell r="AW10" t="str">
            <v>76.52174</v>
          </cell>
          <cell r="AX10" t="str">
            <v>67.6</v>
          </cell>
          <cell r="AY10" t="str">
            <v>99.16553</v>
          </cell>
          <cell r="AZ10" t="str">
            <v>6</v>
          </cell>
          <cell r="BA10" t="str">
            <v>75</v>
          </cell>
          <cell r="BB10" t="str">
            <v>1</v>
          </cell>
          <cell r="BC10" t="str">
            <v>1</v>
          </cell>
          <cell r="BD10" t="str">
            <v>1</v>
          </cell>
          <cell r="BE10" t="str">
            <v>1</v>
          </cell>
          <cell r="BF10" t="str">
            <v>1</v>
          </cell>
          <cell r="BG10" t="str">
            <v>1</v>
          </cell>
          <cell r="BH10" t="str">
            <v>10.86</v>
          </cell>
          <cell r="BI10" t="str">
            <v>7.2</v>
          </cell>
          <cell r="BJ10" t="str">
            <v>5</v>
          </cell>
          <cell r="BK10" t="str">
            <v>7.7</v>
          </cell>
          <cell r="BL10">
            <v>13</v>
          </cell>
          <cell r="BM10">
            <v>88.592490000000012</v>
          </cell>
          <cell r="BO10" t="str">
            <v>3</v>
          </cell>
          <cell r="BP10" t="str">
            <v>83.33333</v>
          </cell>
          <cell r="BQ10" t="str">
            <v>8</v>
          </cell>
          <cell r="BR10" t="str">
            <v>96.65072</v>
          </cell>
          <cell r="BS10" t="str">
            <v>.1</v>
          </cell>
          <cell r="BT10" t="str">
            <v>99.38589</v>
          </cell>
          <cell r="BU10" t="str">
            <v>22.5</v>
          </cell>
          <cell r="BV10" t="str">
            <v>75</v>
          </cell>
          <cell r="BW10" t="str">
            <v>7</v>
          </cell>
          <cell r="BX10" t="str">
            <v>4.5</v>
          </cell>
          <cell r="BY10" t="str">
            <v>4</v>
          </cell>
          <cell r="BZ10" t="str">
            <v>7</v>
          </cell>
          <cell r="CA10" t="str">
            <v>0</v>
          </cell>
          <cell r="CB10">
            <v>48</v>
          </cell>
          <cell r="CC10">
            <v>70</v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J10" t="str">
            <v>6</v>
          </cell>
          <cell r="CK10" t="str">
            <v>50</v>
          </cell>
          <cell r="CL10" t="str">
            <v>8</v>
          </cell>
          <cell r="CM10" t="str">
            <v>100</v>
          </cell>
          <cell r="CN10">
            <v>14</v>
          </cell>
          <cell r="CO10" t="str">
            <v>0</v>
          </cell>
          <cell r="CP10" t="str">
            <v>82.5</v>
          </cell>
          <cell r="CQ10">
            <v>120</v>
          </cell>
          <cell r="CR10">
            <v>42</v>
          </cell>
          <cell r="CT10" t="str">
            <v>7</v>
          </cell>
          <cell r="CU10" t="str">
            <v>70</v>
          </cell>
          <cell r="CV10" t="str">
            <v>6</v>
          </cell>
          <cell r="CW10" t="str">
            <v>60</v>
          </cell>
          <cell r="CX10" t="str">
            <v/>
          </cell>
          <cell r="CY10" t="str">
            <v/>
          </cell>
          <cell r="CZ10" t="str">
            <v/>
          </cell>
          <cell r="DA10" t="str">
            <v>8</v>
          </cell>
          <cell r="DB10" t="str">
            <v>80</v>
          </cell>
          <cell r="DC10" t="str">
            <v>0</v>
          </cell>
          <cell r="DD10" t="str">
            <v>0</v>
          </cell>
          <cell r="DE10" t="str">
            <v>0</v>
          </cell>
          <cell r="DF10" t="str">
            <v>0</v>
          </cell>
          <cell r="DG10" t="str">
            <v>0</v>
          </cell>
          <cell r="DH10" t="str">
            <v>0</v>
          </cell>
          <cell r="DI10" t="str">
            <v>21</v>
          </cell>
          <cell r="DJ10">
            <v>52</v>
          </cell>
          <cell r="DK10">
            <v>81.549480000000003</v>
          </cell>
          <cell r="DM10" t="str">
            <v>15</v>
          </cell>
          <cell r="DN10" t="str">
            <v>80</v>
          </cell>
          <cell r="DO10" t="str">
            <v>264</v>
          </cell>
          <cell r="DP10" t="str">
            <v>66.76971</v>
          </cell>
          <cell r="DQ10" t="str">
            <v>22.6</v>
          </cell>
          <cell r="DR10" t="str">
            <v>100</v>
          </cell>
          <cell r="DS10" t="str">
            <v>21.8</v>
          </cell>
          <cell r="DT10" t="str">
            <v>0</v>
          </cell>
          <cell r="DU10" t="str">
            <v>.8</v>
          </cell>
          <cell r="DV10" t="str">
            <v>14.75</v>
          </cell>
          <cell r="DW10" t="str">
            <v>70.5</v>
          </cell>
          <cell r="DX10" t="str">
            <v>28.64286</v>
          </cell>
          <cell r="DY10" t="str">
            <v>50.88252</v>
          </cell>
          <cell r="DZ10" t="str">
            <v>3.5</v>
          </cell>
          <cell r="EA10" t="str">
            <v>96.33028</v>
          </cell>
          <cell r="EB10" t="str">
            <v>0</v>
          </cell>
          <cell r="EC10" t="str">
            <v>100</v>
          </cell>
          <cell r="ED10" t="str">
            <v>79.4282</v>
          </cell>
          <cell r="EE10">
            <v>43</v>
          </cell>
          <cell r="EF10">
            <v>91.727220000000003</v>
          </cell>
          <cell r="EH10" t="str">
            <v>2</v>
          </cell>
          <cell r="EI10" t="str">
            <v>99.40828</v>
          </cell>
          <cell r="EJ10" t="str">
            <v>1.615385</v>
          </cell>
          <cell r="EK10" t="str">
            <v>99.74252</v>
          </cell>
          <cell r="EL10" t="str">
            <v>26.53846</v>
          </cell>
          <cell r="EM10" t="str">
            <v>83.93807</v>
          </cell>
          <cell r="EN10" t="str">
            <v>2.538462</v>
          </cell>
          <cell r="EO10" t="str">
            <v>99.44858</v>
          </cell>
          <cell r="EP10" t="str">
            <v>100</v>
          </cell>
          <cell r="EQ10" t="str">
            <v>75</v>
          </cell>
          <cell r="ER10" t="str">
            <v>100</v>
          </cell>
          <cell r="ES10" t="str">
            <v>85.71429</v>
          </cell>
          <cell r="ET10" t="str">
            <v>100</v>
          </cell>
          <cell r="EU10" t="str">
            <v>90.56604</v>
          </cell>
          <cell r="EV10" t="str">
            <v>0</v>
          </cell>
          <cell r="EW10" t="str">
            <v>100</v>
          </cell>
          <cell r="EX10" t="str">
            <v/>
          </cell>
          <cell r="EY10" t="str">
            <v/>
          </cell>
          <cell r="EZ10" t="str">
            <v/>
          </cell>
          <cell r="FA10" t="str">
            <v/>
          </cell>
          <cell r="FB10" t="str">
            <v/>
          </cell>
          <cell r="FC10" t="str">
            <v/>
          </cell>
          <cell r="FD10" t="str">
            <v/>
          </cell>
          <cell r="FE10" t="str">
            <v/>
          </cell>
          <cell r="FF10" t="str">
            <v/>
          </cell>
          <cell r="FG10" t="str">
            <v/>
          </cell>
          <cell r="FH10" t="str">
            <v/>
          </cell>
          <cell r="FI10" t="str">
            <v/>
          </cell>
          <cell r="FJ10">
            <v>30</v>
          </cell>
          <cell r="FK10">
            <v>69.706130000000002</v>
          </cell>
          <cell r="FM10" t="str">
            <v/>
          </cell>
          <cell r="FN10" t="str">
            <v/>
          </cell>
          <cell r="FO10" t="str">
            <v>570</v>
          </cell>
          <cell r="FP10" t="str">
            <v>63.11475</v>
          </cell>
          <cell r="FQ10" t="str">
            <v>30</v>
          </cell>
          <cell r="FR10" t="str">
            <v>420</v>
          </cell>
          <cell r="FS10" t="str">
            <v>120</v>
          </cell>
          <cell r="FT10" t="str">
            <v>16</v>
          </cell>
          <cell r="FU10" t="str">
            <v>82.11474</v>
          </cell>
          <cell r="FV10" t="str">
            <v>12</v>
          </cell>
          <cell r="FW10" t="str">
            <v>4</v>
          </cell>
          <cell r="FX10" t="str">
            <v>0</v>
          </cell>
          <cell r="FY10" t="str">
            <v>11.5</v>
          </cell>
          <cell r="FZ10" t="str">
            <v>63.88889</v>
          </cell>
          <cell r="GA10" t="str">
            <v>3.5</v>
          </cell>
          <cell r="GB10" t="str">
            <v>3</v>
          </cell>
          <cell r="GC10" t="str">
            <v>2</v>
          </cell>
          <cell r="GD10" t="str">
            <v>3</v>
          </cell>
          <cell r="GE10">
            <v>95</v>
          </cell>
          <cell r="GF10">
            <v>44.553900000000006</v>
          </cell>
          <cell r="GG10" t="str">
            <v>0</v>
          </cell>
          <cell r="GH10" t="str">
            <v>1.9</v>
          </cell>
          <cell r="GI10" t="str">
            <v>11</v>
          </cell>
          <cell r="GJ10" t="str">
            <v>39.2</v>
          </cell>
          <cell r="GK10" t="str">
            <v>42.23281</v>
          </cell>
          <cell r="GL10" t="str">
            <v>7.5</v>
          </cell>
          <cell r="GM10" t="str">
            <v>46.875</v>
          </cell>
          <cell r="GN10" t="str">
            <v>2.5</v>
          </cell>
          <cell r="GO10" t="str">
            <v>2</v>
          </cell>
          <cell r="GP10" t="str">
            <v>2</v>
          </cell>
          <cell r="GQ10" t="str">
            <v>1</v>
          </cell>
        </row>
        <row r="11">
          <cell r="A11" t="str">
            <v>AUS</v>
          </cell>
          <cell r="B11" t="str">
            <v>Australia</v>
          </cell>
          <cell r="C11" t="str">
            <v>High income: OECD</v>
          </cell>
          <cell r="D11" t="str">
            <v>High income</v>
          </cell>
          <cell r="E11">
            <v>2020</v>
          </cell>
          <cell r="F11">
            <v>14</v>
          </cell>
          <cell r="G11">
            <v>81.215060000000008</v>
          </cell>
          <cell r="J11">
            <v>7</v>
          </cell>
          <cell r="K11">
            <v>96.596750000000014</v>
          </cell>
          <cell r="L11" t="str">
            <v>3</v>
          </cell>
          <cell r="M11">
            <v>88.235290000000006</v>
          </cell>
          <cell r="N11" t="str">
            <v>2</v>
          </cell>
          <cell r="O11" t="str">
            <v>98.49246</v>
          </cell>
          <cell r="P11" t="str">
            <v>.7</v>
          </cell>
          <cell r="Q11" t="str">
            <v>99.65926</v>
          </cell>
          <cell r="R11" t="str">
            <v>3</v>
          </cell>
          <cell r="S11" t="str">
            <v>88.23529</v>
          </cell>
          <cell r="T11" t="str">
            <v>2</v>
          </cell>
          <cell r="U11" t="str">
            <v>98.49246</v>
          </cell>
          <cell r="V11" t="str">
            <v>.7</v>
          </cell>
          <cell r="W11" t="str">
            <v>99.65926</v>
          </cell>
          <cell r="X11" t="str">
            <v>0</v>
          </cell>
          <cell r="Y11" t="str">
            <v>100</v>
          </cell>
          <cell r="Z11">
            <v>11</v>
          </cell>
          <cell r="AA11">
            <v>84.742930000000001</v>
          </cell>
          <cell r="AC11" t="str">
            <v>11</v>
          </cell>
          <cell r="AD11" t="str">
            <v>76</v>
          </cell>
          <cell r="AE11" t="str">
            <v>120.5</v>
          </cell>
          <cell r="AF11" t="str">
            <v>72.76657</v>
          </cell>
          <cell r="AG11" t="str">
            <v>.6</v>
          </cell>
          <cell r="AH11" t="str">
            <v>96.87182</v>
          </cell>
          <cell r="AI11" t="str">
            <v>14</v>
          </cell>
          <cell r="AJ11" t="str">
            <v>93.33333</v>
          </cell>
          <cell r="AK11" t="str">
            <v>2</v>
          </cell>
          <cell r="AL11" t="str">
            <v>1</v>
          </cell>
          <cell r="AM11" t="str">
            <v>3</v>
          </cell>
          <cell r="AN11" t="str">
            <v>3</v>
          </cell>
          <cell r="AO11" t="str">
            <v>1</v>
          </cell>
          <cell r="AP11" t="str">
            <v>4</v>
          </cell>
          <cell r="AQ11">
            <v>62</v>
          </cell>
          <cell r="AR11">
            <v>82.30874</v>
          </cell>
          <cell r="AT11" t="str">
            <v>5</v>
          </cell>
          <cell r="AU11" t="str">
            <v>66.66667</v>
          </cell>
          <cell r="AV11" t="str">
            <v>75</v>
          </cell>
          <cell r="AW11" t="str">
            <v>75.21739</v>
          </cell>
          <cell r="AX11" t="str">
            <v>12.1</v>
          </cell>
          <cell r="AY11" t="str">
            <v>99.85089</v>
          </cell>
          <cell r="AZ11" t="str">
            <v>7</v>
          </cell>
          <cell r="BA11" t="str">
            <v>87.5</v>
          </cell>
          <cell r="BB11" t="str">
            <v>2</v>
          </cell>
          <cell r="BC11" t="str">
            <v>1</v>
          </cell>
          <cell r="BD11" t="str">
            <v>1</v>
          </cell>
          <cell r="BE11" t="str">
            <v>1</v>
          </cell>
          <cell r="BF11" t="str">
            <v>1</v>
          </cell>
          <cell r="BG11" t="str">
            <v>1</v>
          </cell>
          <cell r="BH11" t="str">
            <v>1</v>
          </cell>
          <cell r="BI11" t="str">
            <v>.6</v>
          </cell>
          <cell r="BJ11" t="str">
            <v>3</v>
          </cell>
          <cell r="BK11" t="str">
            <v>20.4</v>
          </cell>
          <cell r="BL11">
            <v>42</v>
          </cell>
          <cell r="BM11">
            <v>75.663910000000001</v>
          </cell>
          <cell r="BO11" t="str">
            <v>4</v>
          </cell>
          <cell r="BP11" t="str">
            <v>75</v>
          </cell>
          <cell r="BQ11" t="str">
            <v>4.5</v>
          </cell>
          <cell r="BR11" t="str">
            <v>98.32536</v>
          </cell>
          <cell r="BS11" t="str">
            <v>5.4</v>
          </cell>
          <cell r="BT11" t="str">
            <v>64.33029</v>
          </cell>
          <cell r="BU11" t="str">
            <v>19.5</v>
          </cell>
          <cell r="BV11" t="str">
            <v>65</v>
          </cell>
          <cell r="BW11" t="str">
            <v>7</v>
          </cell>
          <cell r="BX11" t="str">
            <v>3</v>
          </cell>
          <cell r="BY11" t="str">
            <v>4</v>
          </cell>
          <cell r="BZ11" t="str">
            <v>5.5</v>
          </cell>
          <cell r="CA11" t="str">
            <v>0</v>
          </cell>
          <cell r="CB11">
            <v>4</v>
          </cell>
          <cell r="CC11">
            <v>95.000000000000014</v>
          </cell>
          <cell r="CE11" t="str">
            <v/>
          </cell>
          <cell r="CF11" t="str">
            <v/>
          </cell>
          <cell r="CG11" t="str">
            <v/>
          </cell>
          <cell r="CH11" t="str">
            <v/>
          </cell>
          <cell r="CJ11" t="str">
            <v>11</v>
          </cell>
          <cell r="CK11" t="str">
            <v>91.66667</v>
          </cell>
          <cell r="CL11" t="str">
            <v>8</v>
          </cell>
          <cell r="CM11" t="str">
            <v>100</v>
          </cell>
          <cell r="CN11">
            <v>19</v>
          </cell>
          <cell r="CO11" t="str">
            <v>0</v>
          </cell>
          <cell r="CP11" t="str">
            <v>100</v>
          </cell>
          <cell r="CQ11">
            <v>57</v>
          </cell>
          <cell r="CR11">
            <v>64</v>
          </cell>
          <cell r="CT11" t="str">
            <v>8</v>
          </cell>
          <cell r="CU11" t="str">
            <v>80</v>
          </cell>
          <cell r="CV11" t="str">
            <v>2</v>
          </cell>
          <cell r="CW11" t="str">
            <v>20</v>
          </cell>
          <cell r="CX11" t="str">
            <v/>
          </cell>
          <cell r="CY11" t="str">
            <v/>
          </cell>
          <cell r="CZ11" t="str">
            <v/>
          </cell>
          <cell r="DA11" t="str">
            <v>8</v>
          </cell>
          <cell r="DB11" t="str">
            <v>80</v>
          </cell>
          <cell r="DC11" t="str">
            <v>4</v>
          </cell>
          <cell r="DD11" t="str">
            <v>66.66667</v>
          </cell>
          <cell r="DE11" t="str">
            <v>3</v>
          </cell>
          <cell r="DF11" t="str">
            <v>42.85714</v>
          </cell>
          <cell r="DG11" t="str">
            <v>7</v>
          </cell>
          <cell r="DH11" t="str">
            <v>100</v>
          </cell>
          <cell r="DI11" t="str">
            <v>32</v>
          </cell>
          <cell r="DJ11">
            <v>28</v>
          </cell>
          <cell r="DK11">
            <v>85.673680000000004</v>
          </cell>
          <cell r="DM11" t="str">
            <v>11</v>
          </cell>
          <cell r="DN11" t="str">
            <v>86.66667</v>
          </cell>
          <cell r="DO11" t="str">
            <v>105</v>
          </cell>
          <cell r="DP11" t="str">
            <v>91.34467</v>
          </cell>
          <cell r="DQ11" t="str">
            <v>47.4</v>
          </cell>
          <cell r="DR11" t="str">
            <v>69.3417</v>
          </cell>
          <cell r="DS11" t="str">
            <v>26.1</v>
          </cell>
          <cell r="DT11" t="str">
            <v>21</v>
          </cell>
          <cell r="DU11" t="str">
            <v>.3</v>
          </cell>
          <cell r="DV11" t="str">
            <v>4.5</v>
          </cell>
          <cell r="DW11" t="str">
            <v>91</v>
          </cell>
          <cell r="DX11" t="str">
            <v>7.952381</v>
          </cell>
          <cell r="DY11" t="str">
            <v>90.82552</v>
          </cell>
          <cell r="DZ11" t="str">
            <v>1.75</v>
          </cell>
          <cell r="EA11" t="str">
            <v>99.54128</v>
          </cell>
          <cell r="EB11" t="str">
            <v>0</v>
          </cell>
          <cell r="EC11" t="str">
            <v>100</v>
          </cell>
          <cell r="ED11" t="str">
            <v>95.3417</v>
          </cell>
          <cell r="EE11">
            <v>106</v>
          </cell>
          <cell r="EF11">
            <v>70.301220000000001</v>
          </cell>
          <cell r="EH11" t="str">
            <v>7</v>
          </cell>
          <cell r="EI11" t="str">
            <v>96.4497</v>
          </cell>
          <cell r="EJ11" t="str">
            <v>4</v>
          </cell>
          <cell r="EK11" t="str">
            <v>98.74477</v>
          </cell>
          <cell r="EL11" t="str">
            <v>35.5</v>
          </cell>
          <cell r="EM11" t="str">
            <v>78.30189</v>
          </cell>
          <cell r="EN11" t="str">
            <v>39</v>
          </cell>
          <cell r="EO11" t="str">
            <v>86.37993</v>
          </cell>
          <cell r="EP11" t="str">
            <v>264</v>
          </cell>
          <cell r="EQ11" t="str">
            <v>34</v>
          </cell>
          <cell r="ER11" t="str">
            <v>100</v>
          </cell>
          <cell r="ES11" t="str">
            <v>85.71429</v>
          </cell>
          <cell r="ET11" t="str">
            <v>766</v>
          </cell>
          <cell r="EU11" t="str">
            <v>27.73585</v>
          </cell>
          <cell r="EV11" t="str">
            <v>539</v>
          </cell>
          <cell r="EW11" t="str">
            <v>55.08333</v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 t="str">
            <v/>
          </cell>
          <cell r="FC11" t="str">
            <v/>
          </cell>
          <cell r="FD11" t="str">
            <v/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6</v>
          </cell>
          <cell r="FK11">
            <v>79.004040000000003</v>
          </cell>
          <cell r="FM11" t="str">
            <v/>
          </cell>
          <cell r="FN11" t="str">
            <v/>
          </cell>
          <cell r="FO11" t="str">
            <v>402</v>
          </cell>
          <cell r="FP11" t="str">
            <v>76.88525</v>
          </cell>
          <cell r="FQ11" t="str">
            <v>14</v>
          </cell>
          <cell r="FR11" t="str">
            <v>328</v>
          </cell>
          <cell r="FS11" t="str">
            <v>60</v>
          </cell>
          <cell r="FT11" t="str">
            <v>23.2</v>
          </cell>
          <cell r="FU11" t="str">
            <v>74.01575</v>
          </cell>
          <cell r="FV11" t="str">
            <v>18.5</v>
          </cell>
          <cell r="FW11" t="str">
            <v>4.5</v>
          </cell>
          <cell r="FX11" t="str">
            <v>.2</v>
          </cell>
          <cell r="FY11" t="str">
            <v>15.5</v>
          </cell>
          <cell r="FZ11" t="str">
            <v>86.11111</v>
          </cell>
          <cell r="GA11" t="str">
            <v>4.5</v>
          </cell>
          <cell r="GB11" t="str">
            <v>5.5</v>
          </cell>
          <cell r="GC11" t="str">
            <v>3</v>
          </cell>
          <cell r="GD11" t="str">
            <v>2.5</v>
          </cell>
          <cell r="GE11">
            <v>20</v>
          </cell>
          <cell r="GF11">
            <v>78.859300000000005</v>
          </cell>
          <cell r="GG11" t="str">
            <v>1</v>
          </cell>
          <cell r="GH11" t="str">
            <v>1</v>
          </cell>
          <cell r="GI11" t="str">
            <v>8</v>
          </cell>
          <cell r="GJ11" t="str">
            <v>82.7</v>
          </cell>
          <cell r="GK11" t="str">
            <v>88.9686</v>
          </cell>
          <cell r="GL11" t="str">
            <v>11</v>
          </cell>
          <cell r="GM11" t="str">
            <v>68.75</v>
          </cell>
          <cell r="GN11" t="str">
            <v>2.5</v>
          </cell>
          <cell r="GO11" t="str">
            <v>5</v>
          </cell>
          <cell r="GP11" t="str">
            <v>.5</v>
          </cell>
          <cell r="GQ11" t="str">
            <v>3</v>
          </cell>
        </row>
        <row r="12">
          <cell r="A12" t="str">
            <v>AUT</v>
          </cell>
          <cell r="B12" t="str">
            <v>Austria</v>
          </cell>
          <cell r="C12" t="str">
            <v>High income: OECD</v>
          </cell>
          <cell r="D12" t="str">
            <v>High income</v>
          </cell>
          <cell r="E12">
            <v>2020</v>
          </cell>
          <cell r="F12">
            <v>27</v>
          </cell>
          <cell r="G12">
            <v>78.745490000000004</v>
          </cell>
          <cell r="J12">
            <v>127</v>
          </cell>
          <cell r="K12">
            <v>83.249640000000014</v>
          </cell>
          <cell r="L12" t="str">
            <v>8</v>
          </cell>
          <cell r="M12">
            <v>58.823529999999998</v>
          </cell>
          <cell r="N12" t="str">
            <v>21</v>
          </cell>
          <cell r="O12" t="str">
            <v>79.39698</v>
          </cell>
          <cell r="P12" t="str">
            <v>4.7</v>
          </cell>
          <cell r="Q12" t="str">
            <v>97.65738</v>
          </cell>
          <cell r="R12" t="str">
            <v>8</v>
          </cell>
          <cell r="S12" t="str">
            <v>58.82353</v>
          </cell>
          <cell r="T12" t="str">
            <v>21</v>
          </cell>
          <cell r="U12" t="str">
            <v>79.39698</v>
          </cell>
          <cell r="V12" t="str">
            <v>4.7</v>
          </cell>
          <cell r="W12" t="str">
            <v>97.65738</v>
          </cell>
          <cell r="X12" t="str">
            <v>11.5</v>
          </cell>
          <cell r="Y12" t="str">
            <v>97.12068</v>
          </cell>
          <cell r="Z12">
            <v>49</v>
          </cell>
          <cell r="AA12">
            <v>75.125579999999999</v>
          </cell>
          <cell r="AC12" t="str">
            <v>11</v>
          </cell>
          <cell r="AD12" t="str">
            <v>76</v>
          </cell>
          <cell r="AE12" t="str">
            <v>222</v>
          </cell>
          <cell r="AF12" t="str">
            <v>43.51585</v>
          </cell>
          <cell r="AG12" t="str">
            <v>1.1</v>
          </cell>
          <cell r="AH12" t="str">
            <v>94.31982</v>
          </cell>
          <cell r="AI12" t="str">
            <v>13</v>
          </cell>
          <cell r="AJ12" t="str">
            <v>86.66667</v>
          </cell>
          <cell r="AK12" t="str">
            <v>2</v>
          </cell>
          <cell r="AL12" t="str">
            <v>0</v>
          </cell>
          <cell r="AM12" t="str">
            <v>2</v>
          </cell>
          <cell r="AN12" t="str">
            <v>3</v>
          </cell>
          <cell r="AO12" t="str">
            <v>2</v>
          </cell>
          <cell r="AP12" t="str">
            <v>4</v>
          </cell>
          <cell r="AQ12">
            <v>29</v>
          </cell>
          <cell r="AR12">
            <v>87.733310000000003</v>
          </cell>
          <cell r="AT12" t="str">
            <v>5</v>
          </cell>
          <cell r="AU12" t="str">
            <v>66.66667</v>
          </cell>
          <cell r="AV12" t="str">
            <v>23</v>
          </cell>
          <cell r="AW12" t="str">
            <v>97.82609</v>
          </cell>
          <cell r="AX12" t="str">
            <v>85.8</v>
          </cell>
          <cell r="AY12" t="str">
            <v>98.94048</v>
          </cell>
          <cell r="AZ12" t="str">
            <v>7</v>
          </cell>
          <cell r="BA12" t="str">
            <v>87.5</v>
          </cell>
          <cell r="BB12" t="str">
            <v>3</v>
          </cell>
          <cell r="BC12" t="str">
            <v>1</v>
          </cell>
          <cell r="BD12" t="str">
            <v>1</v>
          </cell>
          <cell r="BE12" t="str">
            <v>1</v>
          </cell>
          <cell r="BF12" t="str">
            <v>0</v>
          </cell>
          <cell r="BG12" t="str">
            <v>1</v>
          </cell>
          <cell r="BH12" t="str">
            <v>.63</v>
          </cell>
          <cell r="BI12" t="str">
            <v>.61</v>
          </cell>
          <cell r="BJ12" t="str">
            <v>3</v>
          </cell>
          <cell r="BK12" t="str">
            <v>10.2</v>
          </cell>
          <cell r="BL12">
            <v>31</v>
          </cell>
          <cell r="BM12">
            <v>79.9756</v>
          </cell>
          <cell r="BO12" t="str">
            <v>3</v>
          </cell>
          <cell r="BP12" t="str">
            <v>83.33333</v>
          </cell>
          <cell r="BQ12" t="str">
            <v>20.5</v>
          </cell>
          <cell r="BR12" t="str">
            <v>90.66986</v>
          </cell>
          <cell r="BS12" t="str">
            <v>4.6</v>
          </cell>
          <cell r="BT12" t="str">
            <v>69.23253</v>
          </cell>
          <cell r="BU12" t="str">
            <v>23</v>
          </cell>
          <cell r="BV12" t="str">
            <v>76.66667</v>
          </cell>
          <cell r="BW12" t="str">
            <v>7</v>
          </cell>
          <cell r="BX12" t="str">
            <v>3</v>
          </cell>
          <cell r="BY12" t="str">
            <v>8</v>
          </cell>
          <cell r="BZ12" t="str">
            <v>5</v>
          </cell>
          <cell r="CA12" t="str">
            <v>0</v>
          </cell>
          <cell r="CB12">
            <v>94</v>
          </cell>
          <cell r="CC12">
            <v>55.000000000000007</v>
          </cell>
          <cell r="CE12" t="str">
            <v/>
          </cell>
          <cell r="CF12" t="str">
            <v/>
          </cell>
          <cell r="CG12" t="str">
            <v/>
          </cell>
          <cell r="CH12" t="str">
            <v/>
          </cell>
          <cell r="CJ12" t="str">
            <v>4</v>
          </cell>
          <cell r="CK12" t="str">
            <v>33.33333</v>
          </cell>
          <cell r="CL12" t="str">
            <v>7</v>
          </cell>
          <cell r="CM12" t="str">
            <v>87.5</v>
          </cell>
          <cell r="CN12">
            <v>11</v>
          </cell>
          <cell r="CO12" t="str">
            <v>2.2</v>
          </cell>
          <cell r="CP12" t="str">
            <v>53.5</v>
          </cell>
          <cell r="CQ12">
            <v>37</v>
          </cell>
          <cell r="CR12">
            <v>70</v>
          </cell>
          <cell r="CT12" t="str">
            <v>5</v>
          </cell>
          <cell r="CU12" t="str">
            <v>50</v>
          </cell>
          <cell r="CV12" t="str">
            <v>5</v>
          </cell>
          <cell r="CW12" t="str">
            <v>50</v>
          </cell>
          <cell r="CX12" t="str">
            <v/>
          </cell>
          <cell r="CY12" t="str">
            <v/>
          </cell>
          <cell r="CZ12" t="str">
            <v/>
          </cell>
          <cell r="DA12" t="str">
            <v>7</v>
          </cell>
          <cell r="DB12" t="str">
            <v>70</v>
          </cell>
          <cell r="DC12" t="str">
            <v>5</v>
          </cell>
          <cell r="DD12" t="str">
            <v>83.33333</v>
          </cell>
          <cell r="DE12" t="str">
            <v>7</v>
          </cell>
          <cell r="DF12" t="str">
            <v>100</v>
          </cell>
          <cell r="DG12" t="str">
            <v>6</v>
          </cell>
          <cell r="DH12" t="str">
            <v>85.71429</v>
          </cell>
          <cell r="DI12" t="str">
            <v>35</v>
          </cell>
          <cell r="DJ12">
            <v>44</v>
          </cell>
          <cell r="DK12">
            <v>83.49503</v>
          </cell>
          <cell r="DM12" t="str">
            <v>12</v>
          </cell>
          <cell r="DN12" t="str">
            <v>85</v>
          </cell>
          <cell r="DO12" t="str">
            <v>131</v>
          </cell>
          <cell r="DP12" t="str">
            <v>87.32612</v>
          </cell>
          <cell r="DQ12" t="str">
            <v>51.4</v>
          </cell>
          <cell r="DR12" t="str">
            <v>63.11272</v>
          </cell>
          <cell r="DS12" t="str">
            <v>17.1</v>
          </cell>
          <cell r="DT12" t="str">
            <v>33.7</v>
          </cell>
          <cell r="DU12" t="str">
            <v>.6</v>
          </cell>
          <cell r="DV12" t="str">
            <v>2</v>
          </cell>
          <cell r="DW12" t="str">
            <v>96</v>
          </cell>
          <cell r="DX12" t="str">
            <v>3.166667</v>
          </cell>
          <cell r="DY12" t="str">
            <v>100</v>
          </cell>
          <cell r="DZ12" t="str">
            <v>2.5</v>
          </cell>
          <cell r="EA12" t="str">
            <v>98.16514</v>
          </cell>
          <cell r="EB12" t="str">
            <v>0</v>
          </cell>
          <cell r="EC12" t="str">
            <v>100</v>
          </cell>
          <cell r="ED12" t="str">
            <v>98.54128</v>
          </cell>
          <cell r="EE12">
            <v>1</v>
          </cell>
          <cell r="EF12">
            <v>100.00000000000001</v>
          </cell>
          <cell r="EH12" t="str">
            <v>.5</v>
          </cell>
          <cell r="EI12" t="str">
            <v>100</v>
          </cell>
          <cell r="EJ12" t="str">
            <v>.5</v>
          </cell>
          <cell r="EK12" t="str">
            <v>100</v>
          </cell>
          <cell r="EL12" t="str">
            <v>0</v>
          </cell>
          <cell r="EM12" t="str">
            <v>100</v>
          </cell>
          <cell r="EN12" t="str">
            <v>0</v>
          </cell>
          <cell r="EO12" t="str">
            <v>100</v>
          </cell>
          <cell r="EP12" t="str">
            <v>0</v>
          </cell>
          <cell r="EQ12" t="str">
            <v>100</v>
          </cell>
          <cell r="ER12" t="str">
            <v>0</v>
          </cell>
          <cell r="ES12" t="str">
            <v>100</v>
          </cell>
          <cell r="ET12" t="str">
            <v>0</v>
          </cell>
          <cell r="EU12" t="str">
            <v>100</v>
          </cell>
          <cell r="EV12" t="str">
            <v>0</v>
          </cell>
          <cell r="EW12" t="str">
            <v>100</v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 t="str">
            <v/>
          </cell>
          <cell r="FC12" t="str">
            <v/>
          </cell>
          <cell r="FD12" t="str">
            <v/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10</v>
          </cell>
          <cell r="FK12">
            <v>75.485900000000001</v>
          </cell>
          <cell r="FM12" t="str">
            <v/>
          </cell>
          <cell r="FN12" t="str">
            <v/>
          </cell>
          <cell r="FO12" t="str">
            <v>397</v>
          </cell>
          <cell r="FP12" t="str">
            <v>77.29508</v>
          </cell>
          <cell r="FQ12" t="str">
            <v>30</v>
          </cell>
          <cell r="FR12" t="str">
            <v>277</v>
          </cell>
          <cell r="FS12" t="str">
            <v>90</v>
          </cell>
          <cell r="FT12" t="str">
            <v>20.6</v>
          </cell>
          <cell r="FU12" t="str">
            <v>76.94038</v>
          </cell>
          <cell r="FV12" t="str">
            <v>13.6</v>
          </cell>
          <cell r="FW12" t="str">
            <v>6.5</v>
          </cell>
          <cell r="FX12" t="str">
            <v>.5</v>
          </cell>
          <cell r="FY12" t="str">
            <v>13</v>
          </cell>
          <cell r="FZ12" t="str">
            <v>72.22222</v>
          </cell>
          <cell r="GA12" t="str">
            <v>4.5</v>
          </cell>
          <cell r="GB12" t="str">
            <v>4</v>
          </cell>
          <cell r="GC12" t="str">
            <v>2</v>
          </cell>
          <cell r="GD12" t="str">
            <v>2.5</v>
          </cell>
          <cell r="GE12">
            <v>22</v>
          </cell>
          <cell r="GF12">
            <v>77.389800000000008</v>
          </cell>
          <cell r="GG12" t="str">
            <v>1</v>
          </cell>
          <cell r="GH12" t="str">
            <v>1.1</v>
          </cell>
          <cell r="GI12" t="str">
            <v>10</v>
          </cell>
          <cell r="GJ12" t="str">
            <v>79.9</v>
          </cell>
          <cell r="GK12" t="str">
            <v>86.02959</v>
          </cell>
          <cell r="GL12" t="str">
            <v>11</v>
          </cell>
          <cell r="GM12" t="str">
            <v>68.75</v>
          </cell>
          <cell r="GN12" t="str">
            <v>2.5</v>
          </cell>
          <cell r="GO12" t="str">
            <v>5.5</v>
          </cell>
          <cell r="GP12" t="str">
            <v>1</v>
          </cell>
          <cell r="GQ12" t="str">
            <v>2</v>
          </cell>
        </row>
        <row r="13">
          <cell r="A13" t="str">
            <v>AZE</v>
          </cell>
          <cell r="B13" t="str">
            <v>Azerbaijan</v>
          </cell>
          <cell r="C13" t="str">
            <v>Europe &amp; Central Asia</v>
          </cell>
          <cell r="D13" t="str">
            <v>Upper middle income</v>
          </cell>
          <cell r="E13">
            <v>2020</v>
          </cell>
          <cell r="F13">
            <v>34</v>
          </cell>
          <cell r="G13">
            <v>76.708880000000008</v>
          </cell>
          <cell r="J13">
            <v>9</v>
          </cell>
          <cell r="K13">
            <v>96.157160000000005</v>
          </cell>
          <cell r="L13" t="str">
            <v>3</v>
          </cell>
          <cell r="M13">
            <v>88.235290000000006</v>
          </cell>
          <cell r="N13" t="str">
            <v>3.5</v>
          </cell>
          <cell r="O13" t="str">
            <v>96.98492</v>
          </cell>
          <cell r="P13" t="str">
            <v>1.2</v>
          </cell>
          <cell r="Q13" t="str">
            <v>99.40842</v>
          </cell>
          <cell r="R13" t="str">
            <v>3</v>
          </cell>
          <cell r="S13" t="str">
            <v>88.23529</v>
          </cell>
          <cell r="T13" t="str">
            <v>3.5</v>
          </cell>
          <cell r="U13" t="str">
            <v>96.98492</v>
          </cell>
          <cell r="V13" t="str">
            <v>1.2</v>
          </cell>
          <cell r="W13" t="str">
            <v>99.40842</v>
          </cell>
          <cell r="X13" t="str">
            <v>0</v>
          </cell>
          <cell r="Y13" t="str">
            <v>100</v>
          </cell>
          <cell r="Z13">
            <v>59</v>
          </cell>
          <cell r="AA13">
            <v>73.357849999999999</v>
          </cell>
          <cell r="AC13" t="str">
            <v>18</v>
          </cell>
          <cell r="AD13" t="str">
            <v>48</v>
          </cell>
          <cell r="AE13" t="str">
            <v>116</v>
          </cell>
          <cell r="AF13" t="str">
            <v>74.0634</v>
          </cell>
          <cell r="AG13" t="str">
            <v>1.7</v>
          </cell>
          <cell r="AH13" t="str">
            <v>91.36798</v>
          </cell>
          <cell r="AI13" t="str">
            <v>12</v>
          </cell>
          <cell r="AJ13" t="str">
            <v>80</v>
          </cell>
          <cell r="AK13" t="str">
            <v>2</v>
          </cell>
          <cell r="AL13" t="str">
            <v>1</v>
          </cell>
          <cell r="AM13" t="str">
            <v>2</v>
          </cell>
          <cell r="AN13" t="str">
            <v>3</v>
          </cell>
          <cell r="AO13" t="str">
            <v>0</v>
          </cell>
          <cell r="AP13" t="str">
            <v>4</v>
          </cell>
          <cell r="AQ13">
            <v>80</v>
          </cell>
          <cell r="AR13">
            <v>77.320330000000013</v>
          </cell>
          <cell r="AT13" t="str">
            <v>7</v>
          </cell>
          <cell r="AU13" t="str">
            <v>33.33333</v>
          </cell>
          <cell r="AV13" t="str">
            <v>41</v>
          </cell>
          <cell r="AW13" t="str">
            <v>90</v>
          </cell>
          <cell r="AX13" t="str">
            <v>125.7</v>
          </cell>
          <cell r="AY13" t="str">
            <v>98.448</v>
          </cell>
          <cell r="AZ13" t="str">
            <v>7</v>
          </cell>
          <cell r="BA13" t="str">
            <v>87.5</v>
          </cell>
          <cell r="BB13" t="str">
            <v>3</v>
          </cell>
          <cell r="BC13" t="str">
            <v>1</v>
          </cell>
          <cell r="BD13" t="str">
            <v>1</v>
          </cell>
          <cell r="BE13" t="str">
            <v>1</v>
          </cell>
          <cell r="BF13" t="str">
            <v>0</v>
          </cell>
          <cell r="BG13" t="str">
            <v>1</v>
          </cell>
          <cell r="BH13" t="str">
            <v>.86</v>
          </cell>
          <cell r="BI13" t="str">
            <v>.96</v>
          </cell>
          <cell r="BJ13" t="str">
            <v>3</v>
          </cell>
          <cell r="BK13" t="str">
            <v>4.8</v>
          </cell>
          <cell r="BL13">
            <v>44</v>
          </cell>
          <cell r="BM13">
            <v>75.356580000000008</v>
          </cell>
          <cell r="BO13" t="str">
            <v>4</v>
          </cell>
          <cell r="BP13" t="str">
            <v>75</v>
          </cell>
          <cell r="BQ13" t="str">
            <v>4.5</v>
          </cell>
          <cell r="BR13" t="str">
            <v>98.32536</v>
          </cell>
          <cell r="BS13" t="str">
            <v>7</v>
          </cell>
          <cell r="BT13" t="str">
            <v>53.10096</v>
          </cell>
          <cell r="BU13" t="str">
            <v>22.5</v>
          </cell>
          <cell r="BV13" t="str">
            <v>75</v>
          </cell>
          <cell r="BW13" t="str">
            <v>8</v>
          </cell>
          <cell r="BX13" t="str">
            <v>3</v>
          </cell>
          <cell r="BY13" t="str">
            <v>4</v>
          </cell>
          <cell r="BZ13" t="str">
            <v>7.5</v>
          </cell>
          <cell r="CA13" t="str">
            <v>0</v>
          </cell>
          <cell r="CB13">
            <v>1</v>
          </cell>
          <cell r="CC13">
            <v>100.00000000000001</v>
          </cell>
          <cell r="CE13" t="str">
            <v/>
          </cell>
          <cell r="CF13" t="str">
            <v/>
          </cell>
          <cell r="CG13" t="str">
            <v/>
          </cell>
          <cell r="CH13" t="str">
            <v/>
          </cell>
          <cell r="CJ13" t="str">
            <v>12</v>
          </cell>
          <cell r="CK13" t="str">
            <v>100</v>
          </cell>
          <cell r="CL13" t="str">
            <v>8</v>
          </cell>
          <cell r="CM13" t="str">
            <v>100</v>
          </cell>
          <cell r="CN13">
            <v>20</v>
          </cell>
          <cell r="CO13" t="str">
            <v>0</v>
          </cell>
          <cell r="CP13" t="str">
            <v>44.6</v>
          </cell>
          <cell r="CQ13">
            <v>105</v>
          </cell>
          <cell r="CR13">
            <v>50.000000000000007</v>
          </cell>
          <cell r="CT13" t="str">
            <v>10</v>
          </cell>
          <cell r="CU13" t="str">
            <v>100</v>
          </cell>
          <cell r="CV13" t="str">
            <v>7</v>
          </cell>
          <cell r="CW13" t="str">
            <v>70</v>
          </cell>
          <cell r="CX13" t="str">
            <v/>
          </cell>
          <cell r="CY13" t="str">
            <v/>
          </cell>
          <cell r="CZ13" t="str">
            <v/>
          </cell>
          <cell r="DA13" t="str">
            <v>8</v>
          </cell>
          <cell r="DB13" t="str">
            <v>80</v>
          </cell>
          <cell r="DC13" t="str">
            <v>0</v>
          </cell>
          <cell r="DD13" t="str">
            <v>0</v>
          </cell>
          <cell r="DE13" t="str">
            <v>0</v>
          </cell>
          <cell r="DF13" t="str">
            <v>0</v>
          </cell>
          <cell r="DG13" t="str">
            <v>0</v>
          </cell>
          <cell r="DH13" t="str">
            <v>0</v>
          </cell>
          <cell r="DI13" t="str">
            <v>25</v>
          </cell>
          <cell r="DJ13">
            <v>40</v>
          </cell>
          <cell r="DK13">
            <v>84.019230000000007</v>
          </cell>
          <cell r="DM13" t="str">
            <v>9</v>
          </cell>
          <cell r="DN13" t="str">
            <v>90</v>
          </cell>
          <cell r="DO13" t="str">
            <v>159</v>
          </cell>
          <cell r="DP13" t="str">
            <v>82.99845</v>
          </cell>
          <cell r="DQ13" t="str">
            <v>40.7</v>
          </cell>
          <cell r="DR13" t="str">
            <v>79.29031</v>
          </cell>
          <cell r="DS13" t="str">
            <v>12.7</v>
          </cell>
          <cell r="DT13" t="str">
            <v>25.4</v>
          </cell>
          <cell r="DU13" t="str">
            <v>2.6</v>
          </cell>
          <cell r="DV13" t="str">
            <v>7.5</v>
          </cell>
          <cell r="DW13" t="str">
            <v>85</v>
          </cell>
          <cell r="DX13" t="str">
            <v>27.59524</v>
          </cell>
          <cell r="DY13" t="str">
            <v>52.90495</v>
          </cell>
          <cell r="DZ13" t="str">
            <v>3</v>
          </cell>
          <cell r="EA13" t="str">
            <v>97.24771</v>
          </cell>
          <cell r="EB13" t="str">
            <v>0</v>
          </cell>
          <cell r="EC13" t="str">
            <v>100</v>
          </cell>
          <cell r="ED13" t="str">
            <v>83.78816</v>
          </cell>
          <cell r="EE13">
            <v>83</v>
          </cell>
          <cell r="EF13">
            <v>77.043660000000003</v>
          </cell>
          <cell r="EH13" t="str">
            <v>33</v>
          </cell>
          <cell r="EI13" t="str">
            <v>81.06509</v>
          </cell>
          <cell r="EJ13" t="str">
            <v>33</v>
          </cell>
          <cell r="EK13" t="str">
            <v>86.61088</v>
          </cell>
          <cell r="EL13" t="str">
            <v>17.44444</v>
          </cell>
          <cell r="EM13" t="str">
            <v>89.65758</v>
          </cell>
          <cell r="EN13" t="str">
            <v>14.14286</v>
          </cell>
          <cell r="EO13" t="str">
            <v>95.2893</v>
          </cell>
          <cell r="EP13" t="str">
            <v>250</v>
          </cell>
          <cell r="EQ13" t="str">
            <v>37.5</v>
          </cell>
          <cell r="ER13" t="str">
            <v>200</v>
          </cell>
          <cell r="ES13" t="str">
            <v>71.42857</v>
          </cell>
          <cell r="ET13" t="str">
            <v>214.1429</v>
          </cell>
          <cell r="EU13" t="str">
            <v>79.79784</v>
          </cell>
          <cell r="EV13" t="str">
            <v>300</v>
          </cell>
          <cell r="EW13" t="str">
            <v>75</v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 t="str">
            <v/>
          </cell>
          <cell r="FC13" t="str">
            <v/>
          </cell>
          <cell r="FD13" t="str">
            <v/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28</v>
          </cell>
          <cell r="FK13">
            <v>70.292730000000006</v>
          </cell>
          <cell r="FM13" t="str">
            <v/>
          </cell>
          <cell r="FN13" t="str">
            <v/>
          </cell>
          <cell r="FO13" t="str">
            <v>277</v>
          </cell>
          <cell r="FP13" t="str">
            <v>87.13115</v>
          </cell>
          <cell r="FQ13" t="str">
            <v>27</v>
          </cell>
          <cell r="FR13" t="str">
            <v>160</v>
          </cell>
          <cell r="FS13" t="str">
            <v>90</v>
          </cell>
          <cell r="FT13" t="str">
            <v>18.5</v>
          </cell>
          <cell r="FU13" t="str">
            <v>79.30259</v>
          </cell>
          <cell r="FV13" t="str">
            <v>16.4</v>
          </cell>
          <cell r="FW13" t="str">
            <v>1.1</v>
          </cell>
          <cell r="FX13" t="str">
            <v>1</v>
          </cell>
          <cell r="FY13" t="str">
            <v>8</v>
          </cell>
          <cell r="FZ13" t="str">
            <v>44.44444</v>
          </cell>
          <cell r="GA13" t="str">
            <v>3</v>
          </cell>
          <cell r="GB13" t="str">
            <v>1</v>
          </cell>
          <cell r="GC13" t="str">
            <v>2.5</v>
          </cell>
          <cell r="GD13" t="str">
            <v>1.5</v>
          </cell>
          <cell r="GE13">
            <v>47</v>
          </cell>
          <cell r="GF13">
            <v>63.541310000000003</v>
          </cell>
          <cell r="GG13" t="str">
            <v>0</v>
          </cell>
          <cell r="GH13" t="str">
            <v>1.5</v>
          </cell>
          <cell r="GI13" t="str">
            <v>12</v>
          </cell>
          <cell r="GJ13" t="str">
            <v>39.7</v>
          </cell>
          <cell r="GK13" t="str">
            <v>42.70762</v>
          </cell>
          <cell r="GL13" t="str">
            <v>13.5</v>
          </cell>
          <cell r="GM13" t="str">
            <v>84.375</v>
          </cell>
          <cell r="GN13" t="str">
            <v>3</v>
          </cell>
          <cell r="GO13" t="str">
            <v>6</v>
          </cell>
          <cell r="GP13" t="str">
            <v>1.5</v>
          </cell>
          <cell r="GQ13" t="str">
            <v>3</v>
          </cell>
        </row>
        <row r="14">
          <cell r="A14" t="str">
            <v>BHS</v>
          </cell>
          <cell r="B14" t="str">
            <v>Bahamas, The</v>
          </cell>
          <cell r="C14" t="str">
            <v>Latin America &amp; Caribbean</v>
          </cell>
          <cell r="D14" t="str">
            <v>High income</v>
          </cell>
          <cell r="E14">
            <v>2020</v>
          </cell>
          <cell r="F14">
            <v>119</v>
          </cell>
          <cell r="G14">
            <v>59.871550000000006</v>
          </cell>
          <cell r="J14">
            <v>94</v>
          </cell>
          <cell r="K14">
            <v>87.032350000000008</v>
          </cell>
          <cell r="L14" t="str">
            <v>7</v>
          </cell>
          <cell r="M14">
            <v>64.705879999999993</v>
          </cell>
          <cell r="N14" t="str">
            <v>11.5</v>
          </cell>
          <cell r="O14" t="str">
            <v>88.94472</v>
          </cell>
          <cell r="P14" t="str">
            <v>11</v>
          </cell>
          <cell r="Q14" t="str">
            <v>94.47879</v>
          </cell>
          <cell r="R14" t="str">
            <v>7</v>
          </cell>
          <cell r="S14" t="str">
            <v>64.70588</v>
          </cell>
          <cell r="T14" t="str">
            <v>11.5</v>
          </cell>
          <cell r="U14" t="str">
            <v>88.94472</v>
          </cell>
          <cell r="V14" t="str">
            <v>11</v>
          </cell>
          <cell r="W14" t="str">
            <v>94.47879</v>
          </cell>
          <cell r="X14" t="str">
            <v>0</v>
          </cell>
          <cell r="Y14" t="str">
            <v>100</v>
          </cell>
          <cell r="Z14">
            <v>77</v>
          </cell>
          <cell r="AA14">
            <v>70.901890000000009</v>
          </cell>
          <cell r="AC14" t="str">
            <v>17</v>
          </cell>
          <cell r="AD14" t="str">
            <v>52</v>
          </cell>
          <cell r="AE14" t="str">
            <v>180</v>
          </cell>
          <cell r="AF14" t="str">
            <v>55.6196</v>
          </cell>
          <cell r="AG14" t="str">
            <v>.8</v>
          </cell>
          <cell r="AH14" t="str">
            <v>95.98796</v>
          </cell>
          <cell r="AI14" t="str">
            <v>12</v>
          </cell>
          <cell r="AJ14" t="str">
            <v>80</v>
          </cell>
          <cell r="AK14" t="str">
            <v>2</v>
          </cell>
          <cell r="AL14" t="str">
            <v>1</v>
          </cell>
          <cell r="AM14" t="str">
            <v>2</v>
          </cell>
          <cell r="AN14" t="str">
            <v>3</v>
          </cell>
          <cell r="AO14" t="str">
            <v>0</v>
          </cell>
          <cell r="AP14" t="str">
            <v>4</v>
          </cell>
          <cell r="AQ14">
            <v>81</v>
          </cell>
          <cell r="AR14">
            <v>76.696680000000001</v>
          </cell>
          <cell r="AT14" t="str">
            <v>5</v>
          </cell>
          <cell r="AU14" t="str">
            <v>66.66667</v>
          </cell>
          <cell r="AV14" t="str">
            <v>67</v>
          </cell>
          <cell r="AW14" t="str">
            <v>78.69565</v>
          </cell>
          <cell r="AX14" t="str">
            <v>87.1</v>
          </cell>
          <cell r="AY14" t="str">
            <v>98.92441</v>
          </cell>
          <cell r="AZ14" t="str">
            <v>5</v>
          </cell>
          <cell r="BA14" t="str">
            <v>62.5</v>
          </cell>
          <cell r="BB14" t="str">
            <v>1</v>
          </cell>
          <cell r="BC14" t="str">
            <v>1</v>
          </cell>
          <cell r="BD14" t="str">
            <v>1</v>
          </cell>
          <cell r="BE14" t="str">
            <v>1</v>
          </cell>
          <cell r="BF14" t="str">
            <v>0</v>
          </cell>
          <cell r="BG14" t="str">
            <v>1</v>
          </cell>
          <cell r="BH14" t="str">
            <v>6.47</v>
          </cell>
          <cell r="BI14" t="str">
            <v>6.27</v>
          </cell>
          <cell r="BJ14" t="str">
            <v>5</v>
          </cell>
          <cell r="BK14" t="str">
            <v>28.5</v>
          </cell>
          <cell r="BL14">
            <v>181</v>
          </cell>
          <cell r="BM14">
            <v>30.820460000000004</v>
          </cell>
          <cell r="BO14" t="str">
            <v>7</v>
          </cell>
          <cell r="BP14" t="str">
            <v>50</v>
          </cell>
          <cell r="BQ14" t="str">
            <v>122</v>
          </cell>
          <cell r="BR14" t="str">
            <v>42.10526</v>
          </cell>
          <cell r="BS14" t="str">
            <v>11.8</v>
          </cell>
          <cell r="BT14" t="str">
            <v>21.17657</v>
          </cell>
          <cell r="BU14" t="str">
            <v>3</v>
          </cell>
          <cell r="BV14" t="str">
            <v>10</v>
          </cell>
          <cell r="BW14" t="str">
            <v>0</v>
          </cell>
          <cell r="BX14" t="str">
            <v>2.5</v>
          </cell>
          <cell r="BY14" t="str">
            <v>0</v>
          </cell>
          <cell r="BZ14" t="str">
            <v>.5</v>
          </cell>
          <cell r="CA14" t="str">
            <v>0</v>
          </cell>
          <cell r="CB14">
            <v>152</v>
          </cell>
          <cell r="CC14">
            <v>30.000000000000004</v>
          </cell>
          <cell r="CE14" t="str">
            <v/>
          </cell>
          <cell r="CF14" t="str">
            <v/>
          </cell>
          <cell r="CG14" t="str">
            <v/>
          </cell>
          <cell r="CH14" t="str">
            <v/>
          </cell>
          <cell r="CJ14" t="str">
            <v>6</v>
          </cell>
          <cell r="CK14" t="str">
            <v>50</v>
          </cell>
          <cell r="CL14" t="str">
            <v>0</v>
          </cell>
          <cell r="CM14" t="str">
            <v>0</v>
          </cell>
          <cell r="CN14">
            <v>6</v>
          </cell>
          <cell r="CO14" t="str">
            <v>0</v>
          </cell>
          <cell r="CP14" t="str">
            <v>0</v>
          </cell>
          <cell r="CQ14">
            <v>88</v>
          </cell>
          <cell r="CR14">
            <v>56.000000000000007</v>
          </cell>
          <cell r="CT14" t="str">
            <v>3</v>
          </cell>
          <cell r="CU14" t="str">
            <v>30</v>
          </cell>
          <cell r="CV14" t="str">
            <v>5</v>
          </cell>
          <cell r="CW14" t="str">
            <v>50</v>
          </cell>
          <cell r="CX14" t="str">
            <v/>
          </cell>
          <cell r="CY14" t="str">
            <v/>
          </cell>
          <cell r="CZ14" t="str">
            <v/>
          </cell>
          <cell r="DA14" t="str">
            <v>8</v>
          </cell>
          <cell r="DB14" t="str">
            <v>80</v>
          </cell>
          <cell r="DC14" t="str">
            <v>5</v>
          </cell>
          <cell r="DD14" t="str">
            <v>83.33333</v>
          </cell>
          <cell r="DE14" t="str">
            <v>4</v>
          </cell>
          <cell r="DF14" t="str">
            <v>57.14286</v>
          </cell>
          <cell r="DG14" t="str">
            <v>3</v>
          </cell>
          <cell r="DH14" t="str">
            <v>42.85714</v>
          </cell>
          <cell r="DI14" t="str">
            <v>28</v>
          </cell>
          <cell r="DJ14">
            <v>50</v>
          </cell>
          <cell r="DK14">
            <v>81.691720000000004</v>
          </cell>
          <cell r="DM14" t="str">
            <v>20</v>
          </cell>
          <cell r="DN14" t="str">
            <v>71.66667</v>
          </cell>
          <cell r="DO14" t="str">
            <v>155</v>
          </cell>
          <cell r="DP14" t="str">
            <v>83.61669</v>
          </cell>
          <cell r="DQ14" t="str">
            <v>33.8</v>
          </cell>
          <cell r="DR14" t="str">
            <v>89.2171</v>
          </cell>
          <cell r="DS14" t="str">
            <v>0</v>
          </cell>
          <cell r="DT14" t="str">
            <v>6.4</v>
          </cell>
          <cell r="DU14" t="str">
            <v>27.4</v>
          </cell>
          <cell r="DV14" t="str">
            <v>2</v>
          </cell>
          <cell r="DW14" t="str">
            <v>96</v>
          </cell>
          <cell r="DX14" t="str">
            <v>19.5</v>
          </cell>
          <cell r="DY14" t="str">
            <v>68.53282</v>
          </cell>
          <cell r="DZ14" t="str">
            <v>No corporate income tax</v>
          </cell>
          <cell r="EA14" t="str">
            <v>No corporate income tax</v>
          </cell>
          <cell r="EB14" t="str">
            <v>No corporate income tax</v>
          </cell>
          <cell r="EC14" t="str">
            <v>No corporate income tax</v>
          </cell>
          <cell r="ED14" t="str">
            <v>82.26641</v>
          </cell>
          <cell r="EE14">
            <v>161</v>
          </cell>
          <cell r="EF14">
            <v>53.074000000000005</v>
          </cell>
          <cell r="EH14" t="str">
            <v>12</v>
          </cell>
          <cell r="EI14" t="str">
            <v>93.49112</v>
          </cell>
          <cell r="EJ14" t="str">
            <v>6</v>
          </cell>
          <cell r="EK14" t="str">
            <v>97.90795</v>
          </cell>
          <cell r="EL14" t="str">
            <v>36</v>
          </cell>
          <cell r="EM14" t="str">
            <v>77.98742</v>
          </cell>
          <cell r="EN14" t="str">
            <v>51</v>
          </cell>
          <cell r="EO14" t="str">
            <v>82.07885</v>
          </cell>
          <cell r="EP14" t="str">
            <v>550</v>
          </cell>
          <cell r="EQ14" t="str">
            <v>0</v>
          </cell>
          <cell r="ER14" t="str">
            <v>550</v>
          </cell>
          <cell r="ES14" t="str">
            <v>21.42857</v>
          </cell>
          <cell r="ET14" t="str">
            <v>512</v>
          </cell>
          <cell r="EU14" t="str">
            <v>51.69811</v>
          </cell>
          <cell r="EV14" t="str">
            <v>1385</v>
          </cell>
          <cell r="EW14" t="str">
            <v>0</v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 t="str">
            <v/>
          </cell>
          <cell r="FC14" t="str">
            <v/>
          </cell>
          <cell r="FD14" t="str">
            <v/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82</v>
          </cell>
          <cell r="FK14">
            <v>59.070810000000002</v>
          </cell>
          <cell r="FM14" t="str">
            <v/>
          </cell>
          <cell r="FN14" t="str">
            <v/>
          </cell>
          <cell r="FO14" t="str">
            <v>545</v>
          </cell>
          <cell r="FP14" t="str">
            <v>65.16393</v>
          </cell>
          <cell r="FQ14" t="str">
            <v>20</v>
          </cell>
          <cell r="FR14" t="str">
            <v>345</v>
          </cell>
          <cell r="FS14" t="str">
            <v>180</v>
          </cell>
          <cell r="FT14" t="str">
            <v>28.9</v>
          </cell>
          <cell r="FU14" t="str">
            <v>67.60405</v>
          </cell>
          <cell r="FV14" t="str">
            <v>18</v>
          </cell>
          <cell r="FW14" t="str">
            <v>2.9</v>
          </cell>
          <cell r="FX14" t="str">
            <v>8</v>
          </cell>
          <cell r="FY14" t="str">
            <v>8</v>
          </cell>
          <cell r="FZ14" t="str">
            <v>44.44444</v>
          </cell>
          <cell r="GA14" t="str">
            <v>4.5</v>
          </cell>
          <cell r="GB14" t="str">
            <v>1</v>
          </cell>
          <cell r="GC14" t="str">
            <v>.5</v>
          </cell>
          <cell r="GD14" t="str">
            <v>2</v>
          </cell>
          <cell r="GE14">
            <v>71</v>
          </cell>
          <cell r="GF14">
            <v>53.427590000000002</v>
          </cell>
          <cell r="GG14" t="str">
            <v>1</v>
          </cell>
          <cell r="GH14" t="str">
            <v>3</v>
          </cell>
          <cell r="GI14" t="str">
            <v>12</v>
          </cell>
          <cell r="GJ14" t="str">
            <v>64.4</v>
          </cell>
          <cell r="GK14" t="str">
            <v>69.35519</v>
          </cell>
          <cell r="GL14" t="str">
            <v>6</v>
          </cell>
          <cell r="GM14" t="str">
            <v>37.5</v>
          </cell>
          <cell r="GN14" t="str">
            <v>2</v>
          </cell>
          <cell r="GO14" t="str">
            <v>3</v>
          </cell>
          <cell r="GP14" t="str">
            <v>0</v>
          </cell>
          <cell r="GQ14" t="str">
            <v>1</v>
          </cell>
        </row>
        <row r="15">
          <cell r="A15" t="str">
            <v>BHR</v>
          </cell>
          <cell r="B15" t="str">
            <v>Bahrain</v>
          </cell>
          <cell r="C15" t="str">
            <v>Middle East &amp; North Africa</v>
          </cell>
          <cell r="D15" t="str">
            <v>High income</v>
          </cell>
          <cell r="E15">
            <v>2020</v>
          </cell>
          <cell r="F15">
            <v>43</v>
          </cell>
          <cell r="G15">
            <v>76.026650000000004</v>
          </cell>
          <cell r="J15">
            <v>67</v>
          </cell>
          <cell r="K15">
            <v>89.591560000000001</v>
          </cell>
          <cell r="L15" t="str">
            <v>6</v>
          </cell>
          <cell r="M15">
            <v>70.588239999999999</v>
          </cell>
          <cell r="N15" t="str">
            <v>8</v>
          </cell>
          <cell r="O15" t="str">
            <v>92.46231</v>
          </cell>
          <cell r="P15" t="str">
            <v>1</v>
          </cell>
          <cell r="Q15" t="str">
            <v>99.49087</v>
          </cell>
          <cell r="R15" t="str">
            <v>7</v>
          </cell>
          <cell r="S15" t="str">
            <v>64.70588</v>
          </cell>
          <cell r="T15" t="str">
            <v>9</v>
          </cell>
          <cell r="U15" t="str">
            <v>91.45729</v>
          </cell>
          <cell r="V15" t="str">
            <v>1</v>
          </cell>
          <cell r="W15" t="str">
            <v>99.49087</v>
          </cell>
          <cell r="X15" t="str">
            <v>2.9</v>
          </cell>
          <cell r="Y15" t="str">
            <v>99.26849</v>
          </cell>
          <cell r="Z15">
            <v>17</v>
          </cell>
          <cell r="AA15">
            <v>83.127870000000001</v>
          </cell>
          <cell r="AC15" t="str">
            <v>9</v>
          </cell>
          <cell r="AD15" t="str">
            <v>84</v>
          </cell>
          <cell r="AE15" t="str">
            <v>71</v>
          </cell>
          <cell r="AF15" t="str">
            <v>87.0317</v>
          </cell>
          <cell r="AG15" t="str">
            <v>3.7</v>
          </cell>
          <cell r="AH15" t="str">
            <v>81.47977</v>
          </cell>
          <cell r="AI15" t="str">
            <v>12</v>
          </cell>
          <cell r="AJ15" t="str">
            <v>80</v>
          </cell>
          <cell r="AK15" t="str">
            <v>2</v>
          </cell>
          <cell r="AL15" t="str">
            <v>1</v>
          </cell>
          <cell r="AM15" t="str">
            <v>2</v>
          </cell>
          <cell r="AN15" t="str">
            <v>3</v>
          </cell>
          <cell r="AO15" t="str">
            <v>1</v>
          </cell>
          <cell r="AP15" t="str">
            <v>3</v>
          </cell>
          <cell r="AQ15">
            <v>72</v>
          </cell>
          <cell r="AR15">
            <v>79.696180000000012</v>
          </cell>
          <cell r="AT15" t="str">
            <v>5</v>
          </cell>
          <cell r="AU15" t="str">
            <v>66.66667</v>
          </cell>
          <cell r="AV15" t="str">
            <v>69</v>
          </cell>
          <cell r="AW15" t="str">
            <v>77.82609</v>
          </cell>
          <cell r="AX15" t="str">
            <v>57.4</v>
          </cell>
          <cell r="AY15" t="str">
            <v>99.29197</v>
          </cell>
          <cell r="AZ15" t="str">
            <v>6</v>
          </cell>
          <cell r="BA15" t="str">
            <v>75</v>
          </cell>
          <cell r="BB15" t="str">
            <v>3</v>
          </cell>
          <cell r="BC15" t="str">
            <v>1</v>
          </cell>
          <cell r="BD15" t="str">
            <v>1</v>
          </cell>
          <cell r="BE15" t="str">
            <v>0</v>
          </cell>
          <cell r="BF15" t="str">
            <v>0</v>
          </cell>
          <cell r="BG15" t="str">
            <v>1</v>
          </cell>
          <cell r="BH15" t="str">
            <v>.88</v>
          </cell>
          <cell r="BI15" t="str">
            <v>.72</v>
          </cell>
          <cell r="BJ15" t="str">
            <v>1</v>
          </cell>
          <cell r="BK15" t="str">
            <v>6</v>
          </cell>
          <cell r="BL15">
            <v>17</v>
          </cell>
          <cell r="BM15">
            <v>86.207470000000001</v>
          </cell>
          <cell r="BO15" t="str">
            <v>2</v>
          </cell>
          <cell r="BP15" t="str">
            <v>91.66667</v>
          </cell>
          <cell r="BQ15" t="str">
            <v>2</v>
          </cell>
          <cell r="BR15" t="str">
            <v>99.52153</v>
          </cell>
          <cell r="BS15" t="str">
            <v>1.7</v>
          </cell>
          <cell r="BT15" t="str">
            <v>88.6417</v>
          </cell>
          <cell r="BU15" t="str">
            <v>19.5</v>
          </cell>
          <cell r="BV15" t="str">
            <v>65</v>
          </cell>
          <cell r="BW15" t="str">
            <v>6</v>
          </cell>
          <cell r="BX15" t="str">
            <v>3.5</v>
          </cell>
          <cell r="BY15" t="str">
            <v>4</v>
          </cell>
          <cell r="BZ15" t="str">
            <v>6</v>
          </cell>
          <cell r="CA15" t="str">
            <v>0</v>
          </cell>
          <cell r="CB15">
            <v>94</v>
          </cell>
          <cell r="CC15">
            <v>55.000000000000007</v>
          </cell>
          <cell r="CE15" t="str">
            <v/>
          </cell>
          <cell r="CF15" t="str">
            <v/>
          </cell>
          <cell r="CG15" t="str">
            <v/>
          </cell>
          <cell r="CH15" t="str">
            <v/>
          </cell>
          <cell r="CJ15" t="str">
            <v>3</v>
          </cell>
          <cell r="CK15" t="str">
            <v>25</v>
          </cell>
          <cell r="CL15" t="str">
            <v>8</v>
          </cell>
          <cell r="CM15" t="str">
            <v>100</v>
          </cell>
          <cell r="CN15">
            <v>11</v>
          </cell>
          <cell r="CO15" t="str">
            <v>0</v>
          </cell>
          <cell r="CP15" t="str">
            <v>40.9</v>
          </cell>
          <cell r="CQ15">
            <v>51</v>
          </cell>
          <cell r="CR15">
            <v>66</v>
          </cell>
          <cell r="CT15" t="str">
            <v>8</v>
          </cell>
          <cell r="CU15" t="str">
            <v>80</v>
          </cell>
          <cell r="CV15" t="str">
            <v>4</v>
          </cell>
          <cell r="CW15" t="str">
            <v>40</v>
          </cell>
          <cell r="CX15" t="str">
            <v/>
          </cell>
          <cell r="CY15" t="str">
            <v/>
          </cell>
          <cell r="CZ15" t="str">
            <v/>
          </cell>
          <cell r="DA15" t="str">
            <v>5</v>
          </cell>
          <cell r="DB15" t="str">
            <v>50</v>
          </cell>
          <cell r="DC15" t="str">
            <v>5</v>
          </cell>
          <cell r="DD15" t="str">
            <v>83.33333</v>
          </cell>
          <cell r="DE15" t="str">
            <v>7</v>
          </cell>
          <cell r="DF15" t="str">
            <v>100</v>
          </cell>
          <cell r="DG15" t="str">
            <v>4</v>
          </cell>
          <cell r="DH15" t="str">
            <v>57.14286</v>
          </cell>
          <cell r="DI15" t="str">
            <v>33</v>
          </cell>
          <cell r="DJ15">
            <v>1</v>
          </cell>
          <cell r="DK15">
            <v>100.00000000000001</v>
          </cell>
          <cell r="DM15" t="str">
            <v>3</v>
          </cell>
          <cell r="DN15" t="str">
            <v>100</v>
          </cell>
          <cell r="DO15" t="str">
            <v>22.5</v>
          </cell>
          <cell r="DP15" t="str">
            <v>100</v>
          </cell>
          <cell r="DQ15" t="str">
            <v>13.8</v>
          </cell>
          <cell r="DR15" t="str">
            <v>100</v>
          </cell>
          <cell r="DS15" t="str">
            <v>0</v>
          </cell>
          <cell r="DT15" t="str">
            <v>13.5</v>
          </cell>
          <cell r="DU15" t="str">
            <v>.3</v>
          </cell>
          <cell r="DV15" t="str">
            <v>No VAT</v>
          </cell>
          <cell r="DW15" t="str">
            <v>No VAT</v>
          </cell>
          <cell r="DX15" t="str">
            <v>No VAT</v>
          </cell>
          <cell r="DY15" t="str">
            <v>No VAT</v>
          </cell>
          <cell r="DZ15" t="str">
            <v>No corporate income tax</v>
          </cell>
          <cell r="EA15" t="str">
            <v>No corporate income tax</v>
          </cell>
          <cell r="EB15" t="str">
            <v>No corporate income tax</v>
          </cell>
          <cell r="EC15" t="str">
            <v>No corporate income tax</v>
          </cell>
          <cell r="ED15" t="str">
            <v xml:space="preserve"> </v>
          </cell>
          <cell r="EE15">
            <v>77</v>
          </cell>
          <cell r="EF15">
            <v>78.677670000000006</v>
          </cell>
          <cell r="EH15" t="str">
            <v>24</v>
          </cell>
          <cell r="EI15" t="str">
            <v>86.39053</v>
          </cell>
          <cell r="EJ15" t="str">
            <v>60</v>
          </cell>
          <cell r="EK15" t="str">
            <v>75.31381</v>
          </cell>
          <cell r="EL15" t="str">
            <v>59</v>
          </cell>
          <cell r="EM15" t="str">
            <v>63.52201</v>
          </cell>
          <cell r="EN15" t="str">
            <v>42</v>
          </cell>
          <cell r="EO15" t="str">
            <v>85.30466</v>
          </cell>
          <cell r="EP15" t="str">
            <v>100</v>
          </cell>
          <cell r="EQ15" t="str">
            <v>75</v>
          </cell>
          <cell r="ER15" t="str">
            <v>130</v>
          </cell>
          <cell r="ES15" t="str">
            <v>81.42857</v>
          </cell>
          <cell r="ET15" t="str">
            <v>47.22222</v>
          </cell>
          <cell r="EU15" t="str">
            <v>95.54507</v>
          </cell>
          <cell r="EV15" t="str">
            <v>397</v>
          </cell>
          <cell r="EW15" t="str">
            <v>66.91667</v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 t="str">
            <v/>
          </cell>
          <cell r="FC15" t="str">
            <v/>
          </cell>
          <cell r="FD15" t="str">
            <v/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59</v>
          </cell>
          <cell r="FK15">
            <v>63.787980000000005</v>
          </cell>
          <cell r="FM15" t="str">
            <v/>
          </cell>
          <cell r="FN15" t="str">
            <v/>
          </cell>
          <cell r="FO15" t="str">
            <v>635</v>
          </cell>
          <cell r="FP15" t="str">
            <v>57.78689</v>
          </cell>
          <cell r="FQ15" t="str">
            <v>30</v>
          </cell>
          <cell r="FR15" t="str">
            <v>545</v>
          </cell>
          <cell r="FS15" t="str">
            <v>60</v>
          </cell>
          <cell r="FT15" t="str">
            <v>14.7</v>
          </cell>
          <cell r="FU15" t="str">
            <v>83.57705</v>
          </cell>
          <cell r="FV15" t="str">
            <v>10</v>
          </cell>
          <cell r="FW15" t="str">
            <v>3.4</v>
          </cell>
          <cell r="FX15" t="str">
            <v>1.3</v>
          </cell>
          <cell r="FY15" t="str">
            <v>9</v>
          </cell>
          <cell r="FZ15" t="str">
            <v>50</v>
          </cell>
          <cell r="GA15" t="str">
            <v>3</v>
          </cell>
          <cell r="GB15" t="str">
            <v>3</v>
          </cell>
          <cell r="GC15" t="str">
            <v>1</v>
          </cell>
          <cell r="GD15" t="str">
            <v>2</v>
          </cell>
          <cell r="GE15">
            <v>60</v>
          </cell>
          <cell r="GF15">
            <v>58.177760000000006</v>
          </cell>
          <cell r="GG15" t="str">
            <v>0</v>
          </cell>
          <cell r="GH15" t="str">
            <v>2.5</v>
          </cell>
          <cell r="GI15" t="str">
            <v>9.5</v>
          </cell>
          <cell r="GJ15" t="str">
            <v>41.3</v>
          </cell>
          <cell r="GK15" t="str">
            <v>44.48052</v>
          </cell>
          <cell r="GL15" t="str">
            <v>11.5</v>
          </cell>
          <cell r="GM15" t="str">
            <v>71.875</v>
          </cell>
          <cell r="GN15" t="str">
            <v>2.5</v>
          </cell>
          <cell r="GO15" t="str">
            <v>6</v>
          </cell>
          <cell r="GP15" t="str">
            <v>2</v>
          </cell>
          <cell r="GQ15" t="str">
            <v>1</v>
          </cell>
        </row>
        <row r="16">
          <cell r="A16" t="str">
            <v>BANG</v>
          </cell>
          <cell r="B16" t="str">
            <v>Bangladesh</v>
          </cell>
          <cell r="C16" t="str">
            <v>South Asia</v>
          </cell>
          <cell r="D16" t="str">
            <v>Lower middle income</v>
          </cell>
          <cell r="E16">
            <v>2020</v>
          </cell>
          <cell r="F16">
            <v>168</v>
          </cell>
          <cell r="G16">
            <v>45.048650000000002</v>
          </cell>
          <cell r="J16" t="str">
            <v xml:space="preserve">       b   </v>
          </cell>
          <cell r="K16">
            <v>82.369010000000003</v>
          </cell>
          <cell r="L16" t="str">
            <v>9</v>
          </cell>
          <cell r="M16">
            <v>52.941180000000003</v>
          </cell>
          <cell r="N16" t="str">
            <v>19.5</v>
          </cell>
          <cell r="O16" t="str">
            <v>80.90452</v>
          </cell>
          <cell r="P16" t="str">
            <v>8.7</v>
          </cell>
          <cell r="Q16" t="str">
            <v>95.63036</v>
          </cell>
          <cell r="R16" t="str">
            <v>9</v>
          </cell>
          <cell r="S16" t="str">
            <v>52.94118</v>
          </cell>
          <cell r="T16" t="str">
            <v>19.5</v>
          </cell>
          <cell r="U16" t="str">
            <v>80.90452</v>
          </cell>
          <cell r="V16" t="str">
            <v>8.7</v>
          </cell>
          <cell r="W16" t="str">
            <v>95.63036</v>
          </cell>
          <cell r="X16" t="str">
            <v>0</v>
          </cell>
          <cell r="Y16" t="str">
            <v>100</v>
          </cell>
          <cell r="Z16">
            <v>135</v>
          </cell>
          <cell r="AA16">
            <v>61.053400000000003</v>
          </cell>
          <cell r="AC16" t="str">
            <v>15.78</v>
          </cell>
          <cell r="AD16" t="str">
            <v>56.88</v>
          </cell>
          <cell r="AE16" t="str">
            <v>273.52</v>
          </cell>
          <cell r="AF16" t="str">
            <v>28.66859</v>
          </cell>
          <cell r="AG16" t="str">
            <v>1.6</v>
          </cell>
          <cell r="AH16" t="str">
            <v>91.99835</v>
          </cell>
          <cell r="AI16" t="str">
            <v>10</v>
          </cell>
          <cell r="AJ16" t="str">
            <v>66.66667</v>
          </cell>
          <cell r="AK16" t="str">
            <v>2</v>
          </cell>
          <cell r="AL16" t="str">
            <v>1</v>
          </cell>
          <cell r="AM16" t="str">
            <v>2</v>
          </cell>
          <cell r="AN16" t="str">
            <v>3</v>
          </cell>
          <cell r="AO16" t="str">
            <v>0</v>
          </cell>
          <cell r="AP16" t="str">
            <v>2</v>
          </cell>
          <cell r="AQ16">
            <v>176</v>
          </cell>
          <cell r="AR16">
            <v>34.873200000000004</v>
          </cell>
          <cell r="AT16" t="str">
            <v>8.56</v>
          </cell>
          <cell r="AU16" t="str">
            <v>7.33333</v>
          </cell>
          <cell r="AV16" t="str">
            <v>124.46</v>
          </cell>
          <cell r="AW16" t="str">
            <v>53.71304</v>
          </cell>
          <cell r="AX16" t="str">
            <v>1745.8</v>
          </cell>
          <cell r="AY16" t="str">
            <v>78.4464</v>
          </cell>
          <cell r="AZ16" t="str">
            <v>0</v>
          </cell>
          <cell r="BA16" t="str">
            <v>0</v>
          </cell>
          <cell r="BB16" t="str">
            <v>0</v>
          </cell>
          <cell r="BC16" t="str">
            <v>0</v>
          </cell>
          <cell r="BD16" t="str">
            <v>0</v>
          </cell>
          <cell r="BE16" t="str">
            <v>1</v>
          </cell>
          <cell r="BF16" t="str">
            <v>0</v>
          </cell>
          <cell r="BG16" t="str">
            <v>0</v>
          </cell>
          <cell r="BH16" t="str">
            <v>..</v>
          </cell>
          <cell r="BI16" t="str">
            <v>..</v>
          </cell>
          <cell r="BJ16" t="str">
            <v>N/A</v>
          </cell>
          <cell r="BK16" t="str">
            <v>9.7</v>
          </cell>
          <cell r="BL16">
            <v>184</v>
          </cell>
          <cell r="BM16">
            <v>28.951470000000004</v>
          </cell>
          <cell r="BO16" t="str">
            <v>8</v>
          </cell>
          <cell r="BP16" t="str">
            <v>41.66667</v>
          </cell>
          <cell r="BQ16" t="str">
            <v>270.82</v>
          </cell>
          <cell r="BR16" t="str">
            <v>0</v>
          </cell>
          <cell r="BS16" t="str">
            <v>7.1</v>
          </cell>
          <cell r="BT16" t="str">
            <v>52.47254</v>
          </cell>
          <cell r="BU16" t="str">
            <v>6.5</v>
          </cell>
          <cell r="BV16" t="str">
            <v>21.66667</v>
          </cell>
          <cell r="BW16" t="str">
            <v>0</v>
          </cell>
          <cell r="BX16" t="str">
            <v>3.5</v>
          </cell>
          <cell r="BY16" t="str">
            <v>0</v>
          </cell>
          <cell r="BZ16" t="str">
            <v>3</v>
          </cell>
          <cell r="CA16" t="str">
            <v>0</v>
          </cell>
          <cell r="CB16">
            <v>119</v>
          </cell>
          <cell r="CC16">
            <v>45.000000000000007</v>
          </cell>
          <cell r="CE16" t="str">
            <v/>
          </cell>
          <cell r="CF16" t="str">
            <v/>
          </cell>
          <cell r="CG16" t="str">
            <v/>
          </cell>
          <cell r="CH16" t="str">
            <v/>
          </cell>
          <cell r="CJ16" t="str">
            <v>5</v>
          </cell>
          <cell r="CK16" t="str">
            <v>41.66667</v>
          </cell>
          <cell r="CL16" t="str">
            <v>4</v>
          </cell>
          <cell r="CM16" t="str">
            <v>50</v>
          </cell>
          <cell r="CN16">
            <v>9</v>
          </cell>
          <cell r="CO16" t="str">
            <v>5.2</v>
          </cell>
          <cell r="CP16" t="str">
            <v>0</v>
          </cell>
          <cell r="CQ16">
            <v>72</v>
          </cell>
          <cell r="CR16">
            <v>60.000000000000007</v>
          </cell>
          <cell r="CT16" t="str">
            <v>6</v>
          </cell>
          <cell r="CU16" t="str">
            <v>60</v>
          </cell>
          <cell r="CV16" t="str">
            <v>7</v>
          </cell>
          <cell r="CW16" t="str">
            <v>70</v>
          </cell>
          <cell r="CX16" t="str">
            <v/>
          </cell>
          <cell r="CY16" t="str">
            <v/>
          </cell>
          <cell r="CZ16" t="str">
            <v/>
          </cell>
          <cell r="DA16" t="str">
            <v>7</v>
          </cell>
          <cell r="DB16" t="str">
            <v>70</v>
          </cell>
          <cell r="DC16" t="str">
            <v>4</v>
          </cell>
          <cell r="DD16" t="str">
            <v>66.66667</v>
          </cell>
          <cell r="DE16" t="str">
            <v>3</v>
          </cell>
          <cell r="DF16" t="str">
            <v>42.85714</v>
          </cell>
          <cell r="DG16" t="str">
            <v>3</v>
          </cell>
          <cell r="DH16" t="str">
            <v>42.85714</v>
          </cell>
          <cell r="DI16" t="str">
            <v>30</v>
          </cell>
          <cell r="DJ16">
            <v>151</v>
          </cell>
          <cell r="DK16">
            <v>56.126760000000004</v>
          </cell>
          <cell r="DM16" t="str">
            <v>33</v>
          </cell>
          <cell r="DN16" t="str">
            <v>50</v>
          </cell>
          <cell r="DO16" t="str">
            <v>435</v>
          </cell>
          <cell r="DP16" t="str">
            <v>40.34003</v>
          </cell>
          <cell r="DQ16" t="str">
            <v>33.4</v>
          </cell>
          <cell r="DR16" t="str">
            <v>89.80644</v>
          </cell>
          <cell r="DS16" t="str">
            <v>31.1</v>
          </cell>
          <cell r="DT16" t="str">
            <v>0</v>
          </cell>
          <cell r="DU16" t="str">
            <v>2.3</v>
          </cell>
          <cell r="DV16" t="str">
            <v>58</v>
          </cell>
          <cell r="DW16" t="str">
            <v>0</v>
          </cell>
          <cell r="DX16" t="str">
            <v>17.91238</v>
          </cell>
          <cell r="DY16" t="str">
            <v>71.59772</v>
          </cell>
          <cell r="DZ16" t="str">
            <v>37</v>
          </cell>
          <cell r="EA16" t="str">
            <v>34.86239</v>
          </cell>
          <cell r="EB16" t="str">
            <v>9.285714</v>
          </cell>
          <cell r="EC16" t="str">
            <v>70.98214</v>
          </cell>
          <cell r="ED16" t="str">
            <v>44.36056</v>
          </cell>
          <cell r="EE16">
            <v>176</v>
          </cell>
          <cell r="EF16">
            <v>31.762730000000001</v>
          </cell>
          <cell r="EH16" t="str">
            <v>147</v>
          </cell>
          <cell r="EI16" t="str">
            <v>13.60947</v>
          </cell>
          <cell r="EJ16" t="str">
            <v>144</v>
          </cell>
          <cell r="EK16" t="str">
            <v>40.16736</v>
          </cell>
          <cell r="EL16" t="str">
            <v>168</v>
          </cell>
          <cell r="EM16" t="str">
            <v>0</v>
          </cell>
          <cell r="EN16" t="str">
            <v>216</v>
          </cell>
          <cell r="EO16" t="str">
            <v>22.93907</v>
          </cell>
          <cell r="EP16" t="str">
            <v>225</v>
          </cell>
          <cell r="EQ16" t="str">
            <v>43.75</v>
          </cell>
          <cell r="ER16" t="str">
            <v>370</v>
          </cell>
          <cell r="ES16" t="str">
            <v>47.14286</v>
          </cell>
          <cell r="ET16" t="str">
            <v>408.1731</v>
          </cell>
          <cell r="EU16" t="str">
            <v>61.49311</v>
          </cell>
          <cell r="EV16" t="str">
            <v>900</v>
          </cell>
          <cell r="EW16" t="str">
            <v>25</v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 t="str">
            <v/>
          </cell>
          <cell r="FC16" t="str">
            <v/>
          </cell>
          <cell r="FD16" t="str">
            <v/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189</v>
          </cell>
          <cell r="FK16">
            <v>22.212850000000003</v>
          </cell>
          <cell r="FM16" t="str">
            <v/>
          </cell>
          <cell r="FN16" t="str">
            <v/>
          </cell>
          <cell r="FO16" t="str">
            <v>1442</v>
          </cell>
          <cell r="FP16" t="str">
            <v>0</v>
          </cell>
          <cell r="FQ16" t="str">
            <v>30</v>
          </cell>
          <cell r="FR16" t="str">
            <v>1047</v>
          </cell>
          <cell r="FS16" t="str">
            <v>365</v>
          </cell>
          <cell r="FT16" t="str">
            <v>66.8</v>
          </cell>
          <cell r="FU16" t="str">
            <v>24.97188</v>
          </cell>
          <cell r="FV16" t="str">
            <v>40</v>
          </cell>
          <cell r="FW16" t="str">
            <v>8.3</v>
          </cell>
          <cell r="FX16" t="str">
            <v>18.5</v>
          </cell>
          <cell r="FY16" t="str">
            <v>7.5</v>
          </cell>
          <cell r="FZ16" t="str">
            <v>41.66667</v>
          </cell>
          <cell r="GA16" t="str">
            <v>3</v>
          </cell>
          <cell r="GB16" t="str">
            <v>1</v>
          </cell>
          <cell r="GC16" t="str">
            <v>.5</v>
          </cell>
          <cell r="GD16" t="str">
            <v>3</v>
          </cell>
          <cell r="GE16">
            <v>154</v>
          </cell>
          <cell r="GF16">
            <v>28.137090000000001</v>
          </cell>
          <cell r="GG16" t="str">
            <v>0</v>
          </cell>
          <cell r="GH16" t="str">
            <v>4</v>
          </cell>
          <cell r="GI16" t="str">
            <v>8</v>
          </cell>
          <cell r="GJ16" t="str">
            <v>29.1</v>
          </cell>
          <cell r="GK16" t="str">
            <v>31.27417</v>
          </cell>
          <cell r="GL16" t="str">
            <v>4</v>
          </cell>
          <cell r="GM16" t="str">
            <v>25</v>
          </cell>
          <cell r="GN16" t="str">
            <v>2</v>
          </cell>
          <cell r="GO16" t="str">
            <v>2</v>
          </cell>
          <cell r="GP16" t="str">
            <v>0</v>
          </cell>
          <cell r="GQ16" t="str">
            <v>0</v>
          </cell>
        </row>
        <row r="17">
          <cell r="A17" t="str">
            <v>BRB</v>
          </cell>
          <cell r="B17" t="str">
            <v>Barbados</v>
          </cell>
          <cell r="C17" t="str">
            <v>Latin America &amp; Caribbean</v>
          </cell>
          <cell r="D17" t="str">
            <v>High income</v>
          </cell>
          <cell r="E17">
            <v>2020</v>
          </cell>
          <cell r="F17">
            <v>128</v>
          </cell>
          <cell r="G17">
            <v>57.906150000000004</v>
          </cell>
          <cell r="J17">
            <v>102</v>
          </cell>
          <cell r="K17">
            <v>86.366980000000012</v>
          </cell>
          <cell r="L17" t="str">
            <v>7</v>
          </cell>
          <cell r="M17">
            <v>64.705879999999993</v>
          </cell>
          <cell r="N17" t="str">
            <v>16</v>
          </cell>
          <cell r="O17" t="str">
            <v>84.42211</v>
          </cell>
          <cell r="P17" t="str">
            <v>7.3</v>
          </cell>
          <cell r="Q17" t="str">
            <v>96.33994</v>
          </cell>
          <cell r="R17" t="str">
            <v>7</v>
          </cell>
          <cell r="S17" t="str">
            <v>64.70588</v>
          </cell>
          <cell r="T17" t="str">
            <v>16</v>
          </cell>
          <cell r="U17" t="str">
            <v>84.42211</v>
          </cell>
          <cell r="V17" t="str">
            <v>7.3</v>
          </cell>
          <cell r="W17" t="str">
            <v>96.33994</v>
          </cell>
          <cell r="X17" t="str">
            <v>0</v>
          </cell>
          <cell r="Y17" t="str">
            <v>100</v>
          </cell>
          <cell r="Z17">
            <v>153</v>
          </cell>
          <cell r="AA17">
            <v>56.638290000000005</v>
          </cell>
          <cell r="AC17" t="str">
            <v>9</v>
          </cell>
          <cell r="AD17" t="str">
            <v>84</v>
          </cell>
          <cell r="AE17" t="str">
            <v>377</v>
          </cell>
          <cell r="AF17" t="str">
            <v>0</v>
          </cell>
          <cell r="AG17" t="str">
            <v>.2</v>
          </cell>
          <cell r="AH17" t="str">
            <v>99.21982</v>
          </cell>
          <cell r="AI17" t="str">
            <v>6.5</v>
          </cell>
          <cell r="AJ17" t="str">
            <v>43.33333</v>
          </cell>
          <cell r="AK17" t="str">
            <v>2</v>
          </cell>
          <cell r="AL17" t="str">
            <v>0</v>
          </cell>
          <cell r="AM17" t="str">
            <v>0</v>
          </cell>
          <cell r="AN17" t="str">
            <v>3</v>
          </cell>
          <cell r="AO17" t="str">
            <v>.5</v>
          </cell>
          <cell r="AP17" t="str">
            <v>1</v>
          </cell>
          <cell r="AQ17">
            <v>117</v>
          </cell>
          <cell r="AR17">
            <v>66.20487</v>
          </cell>
          <cell r="AT17" t="str">
            <v>8</v>
          </cell>
          <cell r="AU17" t="str">
            <v>16.66667</v>
          </cell>
          <cell r="AV17" t="str">
            <v>78</v>
          </cell>
          <cell r="AW17" t="str">
            <v>73.91304</v>
          </cell>
          <cell r="AX17" t="str">
            <v>61.6</v>
          </cell>
          <cell r="AY17" t="str">
            <v>99.23976</v>
          </cell>
          <cell r="AZ17" t="str">
            <v>6</v>
          </cell>
          <cell r="BA17" t="str">
            <v>75</v>
          </cell>
          <cell r="BB17" t="str">
            <v>1</v>
          </cell>
          <cell r="BC17" t="str">
            <v>1</v>
          </cell>
          <cell r="BD17" t="str">
            <v>1</v>
          </cell>
          <cell r="BE17" t="str">
            <v>1</v>
          </cell>
          <cell r="BF17" t="str">
            <v>1</v>
          </cell>
          <cell r="BG17" t="str">
            <v>1</v>
          </cell>
          <cell r="BH17" t="str">
            <v>3.16</v>
          </cell>
          <cell r="BI17" t="str">
            <v>6.01</v>
          </cell>
          <cell r="BJ17" t="str">
            <v>5</v>
          </cell>
          <cell r="BK17" t="str">
            <v>26.6</v>
          </cell>
          <cell r="BL17">
            <v>118</v>
          </cell>
          <cell r="BM17">
            <v>57.953370000000007</v>
          </cell>
          <cell r="BO17" t="str">
            <v>7</v>
          </cell>
          <cell r="BP17" t="str">
            <v>50</v>
          </cell>
          <cell r="BQ17" t="str">
            <v>50</v>
          </cell>
          <cell r="BR17" t="str">
            <v>76.55502</v>
          </cell>
          <cell r="BS17" t="str">
            <v>4.5</v>
          </cell>
          <cell r="BT17" t="str">
            <v>70.25846</v>
          </cell>
          <cell r="BU17" t="str">
            <v>10.5</v>
          </cell>
          <cell r="BV17" t="str">
            <v>35</v>
          </cell>
          <cell r="BW17" t="str">
            <v>4</v>
          </cell>
          <cell r="BX17" t="str">
            <v>2</v>
          </cell>
          <cell r="BY17" t="str">
            <v>0</v>
          </cell>
          <cell r="BZ17" t="str">
            <v>4.5</v>
          </cell>
          <cell r="CA17" t="str">
            <v>0</v>
          </cell>
          <cell r="CB17">
            <v>152</v>
          </cell>
          <cell r="CC17">
            <v>30.000000000000004</v>
          </cell>
          <cell r="CE17" t="str">
            <v/>
          </cell>
          <cell r="CF17" t="str">
            <v/>
          </cell>
          <cell r="CG17" t="str">
            <v/>
          </cell>
          <cell r="CH17" t="str">
            <v/>
          </cell>
          <cell r="CJ17" t="str">
            <v>6</v>
          </cell>
          <cell r="CK17" t="str">
            <v>50</v>
          </cell>
          <cell r="CL17" t="str">
            <v>0</v>
          </cell>
          <cell r="CM17" t="str">
            <v>0</v>
          </cell>
          <cell r="CN17">
            <v>6</v>
          </cell>
          <cell r="CO17" t="str">
            <v>0</v>
          </cell>
          <cell r="CP17" t="str">
            <v>0</v>
          </cell>
          <cell r="CQ17">
            <v>136</v>
          </cell>
          <cell r="CR17">
            <v>38</v>
          </cell>
          <cell r="CT17" t="str">
            <v>2</v>
          </cell>
          <cell r="CU17" t="str">
            <v>20</v>
          </cell>
          <cell r="CV17" t="str">
            <v>2</v>
          </cell>
          <cell r="CW17" t="str">
            <v>20</v>
          </cell>
          <cell r="CX17" t="str">
            <v/>
          </cell>
          <cell r="CY17" t="str">
            <v/>
          </cell>
          <cell r="CZ17" t="str">
            <v/>
          </cell>
          <cell r="DA17" t="str">
            <v>7</v>
          </cell>
          <cell r="DB17" t="str">
            <v>70</v>
          </cell>
          <cell r="DC17" t="str">
            <v>3</v>
          </cell>
          <cell r="DD17" t="str">
            <v>50</v>
          </cell>
          <cell r="DE17" t="str">
            <v>1</v>
          </cell>
          <cell r="DF17" t="str">
            <v>14.28571</v>
          </cell>
          <cell r="DG17" t="str">
            <v>4</v>
          </cell>
          <cell r="DH17" t="str">
            <v>57.14286</v>
          </cell>
          <cell r="DI17" t="str">
            <v>19</v>
          </cell>
          <cell r="DJ17">
            <v>96</v>
          </cell>
          <cell r="DK17">
            <v>72.347200000000001</v>
          </cell>
          <cell r="DM17" t="str">
            <v>28</v>
          </cell>
          <cell r="DN17" t="str">
            <v>58.33333</v>
          </cell>
          <cell r="DO17" t="str">
            <v>241</v>
          </cell>
          <cell r="DP17" t="str">
            <v>70.32457</v>
          </cell>
          <cell r="DQ17" t="str">
            <v>35.6</v>
          </cell>
          <cell r="DR17" t="str">
            <v>86.64832</v>
          </cell>
          <cell r="DS17" t="str">
            <v>19.8</v>
          </cell>
          <cell r="DT17" t="str">
            <v>12.7</v>
          </cell>
          <cell r="DU17" t="str">
            <v>3.1</v>
          </cell>
          <cell r="DV17" t="str">
            <v>0</v>
          </cell>
          <cell r="DW17" t="str">
            <v>100</v>
          </cell>
          <cell r="DX17" t="str">
            <v>56.33333</v>
          </cell>
          <cell r="DY17" t="str">
            <v>0</v>
          </cell>
          <cell r="DZ17" t="str">
            <v>3.5</v>
          </cell>
          <cell r="EA17" t="str">
            <v>96.33028</v>
          </cell>
          <cell r="EB17" t="str">
            <v>0</v>
          </cell>
          <cell r="EC17" t="str">
            <v>100</v>
          </cell>
          <cell r="ED17" t="str">
            <v>74.08257</v>
          </cell>
          <cell r="EE17">
            <v>132</v>
          </cell>
          <cell r="EF17">
            <v>62.845040000000004</v>
          </cell>
          <cell r="EH17" t="str">
            <v>48</v>
          </cell>
          <cell r="EI17" t="str">
            <v>72.18935</v>
          </cell>
          <cell r="EJ17" t="str">
            <v>46</v>
          </cell>
          <cell r="EK17" t="str">
            <v>81.17155</v>
          </cell>
          <cell r="EL17" t="str">
            <v>41.38462</v>
          </cell>
          <cell r="EM17" t="str">
            <v>74.60087</v>
          </cell>
          <cell r="EN17" t="str">
            <v>81</v>
          </cell>
          <cell r="EO17" t="str">
            <v>71.32616</v>
          </cell>
          <cell r="EP17" t="str">
            <v>117</v>
          </cell>
          <cell r="EQ17" t="str">
            <v>70.75</v>
          </cell>
          <cell r="ER17" t="str">
            <v>150</v>
          </cell>
          <cell r="ES17" t="str">
            <v>78.57143</v>
          </cell>
          <cell r="ET17" t="str">
            <v>486</v>
          </cell>
          <cell r="EU17" t="str">
            <v>54.15094</v>
          </cell>
          <cell r="EV17" t="str">
            <v>1776</v>
          </cell>
          <cell r="EW17" t="str">
            <v>0</v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 t="str">
            <v/>
          </cell>
          <cell r="FC17" t="str">
            <v/>
          </cell>
          <cell r="FD17" t="str">
            <v/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170</v>
          </cell>
          <cell r="FK17">
            <v>38.947210000000005</v>
          </cell>
          <cell r="FM17" t="str">
            <v/>
          </cell>
          <cell r="FN17" t="str">
            <v/>
          </cell>
          <cell r="FO17" t="str">
            <v>1340</v>
          </cell>
          <cell r="FP17" t="str">
            <v>0</v>
          </cell>
          <cell r="FQ17" t="str">
            <v>20</v>
          </cell>
          <cell r="FR17" t="str">
            <v>1020</v>
          </cell>
          <cell r="FS17" t="str">
            <v>300</v>
          </cell>
          <cell r="FT17" t="str">
            <v>19.7</v>
          </cell>
          <cell r="FU17" t="str">
            <v>77.95276</v>
          </cell>
          <cell r="FV17" t="str">
            <v>15</v>
          </cell>
          <cell r="FW17" t="str">
            <v>.7</v>
          </cell>
          <cell r="FX17" t="str">
            <v>4</v>
          </cell>
          <cell r="FY17" t="str">
            <v>7</v>
          </cell>
          <cell r="FZ17" t="str">
            <v>38.88889</v>
          </cell>
          <cell r="GA17" t="str">
            <v>3</v>
          </cell>
          <cell r="GB17" t="str">
            <v>1</v>
          </cell>
          <cell r="GC17" t="str">
            <v>.5</v>
          </cell>
          <cell r="GD17" t="str">
            <v>2.5</v>
          </cell>
          <cell r="GE17">
            <v>35</v>
          </cell>
          <cell r="GF17">
            <v>69.758490000000009</v>
          </cell>
          <cell r="GG17" t="str">
            <v>1</v>
          </cell>
          <cell r="GH17" t="str">
            <v>1.8</v>
          </cell>
          <cell r="GI17" t="str">
            <v>15</v>
          </cell>
          <cell r="GJ17" t="str">
            <v>65.7</v>
          </cell>
          <cell r="GK17" t="str">
            <v>70.76698</v>
          </cell>
          <cell r="GL17" t="str">
            <v>11</v>
          </cell>
          <cell r="GM17" t="str">
            <v>68.75</v>
          </cell>
          <cell r="GN17" t="str">
            <v>2.5</v>
          </cell>
          <cell r="GO17" t="str">
            <v>4.5</v>
          </cell>
          <cell r="GP17" t="str">
            <v>1</v>
          </cell>
          <cell r="GQ17" t="str">
            <v>3</v>
          </cell>
        </row>
        <row r="18">
          <cell r="A18" t="str">
            <v>BLR</v>
          </cell>
          <cell r="B18" t="str">
            <v>Belarus</v>
          </cell>
          <cell r="C18" t="str">
            <v>Europe &amp; Central Asia</v>
          </cell>
          <cell r="D18" t="str">
            <v>Upper middle income</v>
          </cell>
          <cell r="E18">
            <v>2020</v>
          </cell>
          <cell r="F18">
            <v>49</v>
          </cell>
          <cell r="G18">
            <v>74.29113000000001</v>
          </cell>
          <cell r="J18">
            <v>30</v>
          </cell>
          <cell r="K18">
            <v>93.52188000000001</v>
          </cell>
          <cell r="L18" t="str">
            <v>4</v>
          </cell>
          <cell r="M18">
            <v>82.352940000000004</v>
          </cell>
          <cell r="N18" t="str">
            <v>8.5</v>
          </cell>
          <cell r="O18" t="str">
            <v>91.9598</v>
          </cell>
          <cell r="P18" t="str">
            <v>.5</v>
          </cell>
          <cell r="Q18" t="str">
            <v>99.7748</v>
          </cell>
          <cell r="R18" t="str">
            <v>4</v>
          </cell>
          <cell r="S18" t="str">
            <v>82.35294</v>
          </cell>
          <cell r="T18" t="str">
            <v>8.5</v>
          </cell>
          <cell r="U18" t="str">
            <v>91.9598</v>
          </cell>
          <cell r="V18" t="str">
            <v>.5</v>
          </cell>
          <cell r="W18" t="str">
            <v>99.7748</v>
          </cell>
          <cell r="X18" t="str">
            <v>0</v>
          </cell>
          <cell r="Y18" t="str">
            <v>100</v>
          </cell>
          <cell r="Z18">
            <v>48</v>
          </cell>
          <cell r="AA18">
            <v>75.176560000000009</v>
          </cell>
          <cell r="AC18" t="str">
            <v>15</v>
          </cell>
          <cell r="AD18" t="str">
            <v>60</v>
          </cell>
          <cell r="AE18" t="str">
            <v>158</v>
          </cell>
          <cell r="AF18" t="str">
            <v>61.95965</v>
          </cell>
          <cell r="AG18" t="str">
            <v>1.6</v>
          </cell>
          <cell r="AH18" t="str">
            <v>92.07994</v>
          </cell>
          <cell r="AI18" t="str">
            <v>13</v>
          </cell>
          <cell r="AJ18" t="str">
            <v>86.66667</v>
          </cell>
          <cell r="AK18" t="str">
            <v>2</v>
          </cell>
          <cell r="AL18" t="str">
            <v>1</v>
          </cell>
          <cell r="AM18" t="str">
            <v>2</v>
          </cell>
          <cell r="AN18" t="str">
            <v>3</v>
          </cell>
          <cell r="AO18" t="str">
            <v>1</v>
          </cell>
          <cell r="AP18" t="str">
            <v>4</v>
          </cell>
          <cell r="AQ18">
            <v>20</v>
          </cell>
          <cell r="AR18">
            <v>90.282880000000006</v>
          </cell>
          <cell r="AT18" t="str">
            <v>3</v>
          </cell>
          <cell r="AU18" t="str">
            <v>100</v>
          </cell>
          <cell r="AV18" t="str">
            <v>105</v>
          </cell>
          <cell r="AW18" t="str">
            <v>62.17391</v>
          </cell>
          <cell r="AX18" t="str">
            <v>84.4</v>
          </cell>
          <cell r="AY18" t="str">
            <v>98.95761</v>
          </cell>
          <cell r="AZ18" t="str">
            <v>8</v>
          </cell>
          <cell r="BA18" t="str">
            <v>100</v>
          </cell>
          <cell r="BB18" t="str">
            <v>3</v>
          </cell>
          <cell r="BC18" t="str">
            <v>1</v>
          </cell>
          <cell r="BD18" t="str">
            <v>1</v>
          </cell>
          <cell r="BE18" t="str">
            <v>1</v>
          </cell>
          <cell r="BF18" t="str">
            <v>1</v>
          </cell>
          <cell r="BG18" t="str">
            <v>1</v>
          </cell>
          <cell r="BH18" t="str">
            <v>.51</v>
          </cell>
          <cell r="BI18" t="str">
            <v>.48</v>
          </cell>
          <cell r="BJ18" t="str">
            <v>.5</v>
          </cell>
          <cell r="BK18" t="str">
            <v>14.7</v>
          </cell>
          <cell r="BL18">
            <v>14</v>
          </cell>
          <cell r="BM18">
            <v>87.790020000000013</v>
          </cell>
          <cell r="BO18" t="str">
            <v>4</v>
          </cell>
          <cell r="BP18" t="str">
            <v>75</v>
          </cell>
          <cell r="BQ18" t="str">
            <v>5</v>
          </cell>
          <cell r="BR18" t="str">
            <v>98.08612</v>
          </cell>
          <cell r="BS18" t="str">
            <v>0</v>
          </cell>
          <cell r="BT18" t="str">
            <v>99.74063</v>
          </cell>
          <cell r="BU18" t="str">
            <v>23.5</v>
          </cell>
          <cell r="BV18" t="str">
            <v>78.33333</v>
          </cell>
          <cell r="BW18" t="str">
            <v>7</v>
          </cell>
          <cell r="BX18" t="str">
            <v>4.5</v>
          </cell>
          <cell r="BY18" t="str">
            <v>4</v>
          </cell>
          <cell r="BZ18" t="str">
            <v>8</v>
          </cell>
          <cell r="CA18" t="str">
            <v>0</v>
          </cell>
          <cell r="CB18">
            <v>104</v>
          </cell>
          <cell r="CC18">
            <v>50.000000000000007</v>
          </cell>
          <cell r="CE18" t="str">
            <v/>
          </cell>
          <cell r="CF18" t="str">
            <v/>
          </cell>
          <cell r="CG18" t="str">
            <v/>
          </cell>
          <cell r="CH18" t="str">
            <v/>
          </cell>
          <cell r="CJ18" t="str">
            <v>3</v>
          </cell>
          <cell r="CK18" t="str">
            <v>25</v>
          </cell>
          <cell r="CL18" t="str">
            <v>7</v>
          </cell>
          <cell r="CM18" t="str">
            <v>87.5</v>
          </cell>
          <cell r="CN18">
            <v>10</v>
          </cell>
          <cell r="CO18" t="str">
            <v>53</v>
          </cell>
          <cell r="CP18" t="str">
            <v>0</v>
          </cell>
          <cell r="CQ18">
            <v>79</v>
          </cell>
          <cell r="CR18">
            <v>58.000000000000007</v>
          </cell>
          <cell r="CT18" t="str">
            <v>6</v>
          </cell>
          <cell r="CU18" t="str">
            <v>60</v>
          </cell>
          <cell r="CV18" t="str">
            <v>2</v>
          </cell>
          <cell r="CW18" t="str">
            <v>20</v>
          </cell>
          <cell r="CX18" t="str">
            <v/>
          </cell>
          <cell r="CY18" t="str">
            <v/>
          </cell>
          <cell r="CZ18" t="str">
            <v/>
          </cell>
          <cell r="DA18" t="str">
            <v>8</v>
          </cell>
          <cell r="DB18" t="str">
            <v>80</v>
          </cell>
          <cell r="DC18" t="str">
            <v>3</v>
          </cell>
          <cell r="DD18" t="str">
            <v>50</v>
          </cell>
          <cell r="DE18" t="str">
            <v>5</v>
          </cell>
          <cell r="DF18" t="str">
            <v>71.42857</v>
          </cell>
          <cell r="DG18" t="str">
            <v>5</v>
          </cell>
          <cell r="DH18" t="str">
            <v>71.42857</v>
          </cell>
          <cell r="DI18" t="str">
            <v>29</v>
          </cell>
          <cell r="DJ18">
            <v>99</v>
          </cell>
          <cell r="DK18">
            <v>71.189220000000006</v>
          </cell>
          <cell r="DM18" t="str">
            <v>7</v>
          </cell>
          <cell r="DN18" t="str">
            <v>93.33333</v>
          </cell>
          <cell r="DO18" t="str">
            <v>170</v>
          </cell>
          <cell r="DP18" t="str">
            <v>81.2983</v>
          </cell>
          <cell r="DQ18" t="str">
            <v>53.3</v>
          </cell>
          <cell r="DR18" t="str">
            <v>60.12526</v>
          </cell>
          <cell r="DS18" t="str">
            <v>11.1</v>
          </cell>
          <cell r="DT18" t="str">
            <v>39</v>
          </cell>
          <cell r="DU18" t="str">
            <v>3.2</v>
          </cell>
          <cell r="DV18" t="str">
            <v>No VAT refund per case study scenario</v>
          </cell>
          <cell r="DW18" t="str">
            <v>0</v>
          </cell>
          <cell r="DX18" t="str">
            <v>No VAT refund per case study scenario</v>
          </cell>
          <cell r="DY18" t="str">
            <v>0</v>
          </cell>
          <cell r="DZ18" t="str">
            <v>1</v>
          </cell>
          <cell r="EA18" t="str">
            <v>100</v>
          </cell>
          <cell r="EB18" t="str">
            <v>0</v>
          </cell>
          <cell r="EC18" t="str">
            <v>100</v>
          </cell>
          <cell r="ED18" t="str">
            <v>50</v>
          </cell>
          <cell r="EE18">
            <v>24</v>
          </cell>
          <cell r="EF18">
            <v>96.506930000000011</v>
          </cell>
          <cell r="EH18" t="str">
            <v>4</v>
          </cell>
          <cell r="EI18" t="str">
            <v>98.22485</v>
          </cell>
          <cell r="EJ18" t="str">
            <v>3.5</v>
          </cell>
          <cell r="EK18" t="str">
            <v>98.95397</v>
          </cell>
          <cell r="EL18" t="str">
            <v>7.346154</v>
          </cell>
          <cell r="EM18" t="str">
            <v>96.00871</v>
          </cell>
          <cell r="EN18" t="str">
            <v>0</v>
          </cell>
          <cell r="EO18" t="str">
            <v>100</v>
          </cell>
          <cell r="EP18" t="str">
            <v>60</v>
          </cell>
          <cell r="EQ18" t="str">
            <v>85</v>
          </cell>
          <cell r="ER18" t="str">
            <v>0</v>
          </cell>
          <cell r="ES18" t="str">
            <v>100</v>
          </cell>
          <cell r="ET18" t="str">
            <v>65</v>
          </cell>
          <cell r="EU18" t="str">
            <v>93.86792</v>
          </cell>
          <cell r="EV18" t="str">
            <v>0</v>
          </cell>
          <cell r="EW18" t="str">
            <v>100</v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 t="str">
            <v/>
          </cell>
          <cell r="FC18" t="str">
            <v/>
          </cell>
          <cell r="FD18" t="str">
            <v/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40</v>
          </cell>
          <cell r="FK18">
            <v>67.58417</v>
          </cell>
          <cell r="FM18" t="str">
            <v/>
          </cell>
          <cell r="FN18" t="str">
            <v/>
          </cell>
          <cell r="FO18" t="str">
            <v>275</v>
          </cell>
          <cell r="FP18" t="str">
            <v>87.29508</v>
          </cell>
          <cell r="FQ18" t="str">
            <v>50</v>
          </cell>
          <cell r="FR18" t="str">
            <v>135</v>
          </cell>
          <cell r="FS18" t="str">
            <v>90</v>
          </cell>
          <cell r="FT18" t="str">
            <v>23.4</v>
          </cell>
          <cell r="FU18" t="str">
            <v>73.79078</v>
          </cell>
          <cell r="FV18" t="str">
            <v>12</v>
          </cell>
          <cell r="FW18" t="str">
            <v>11.4</v>
          </cell>
          <cell r="FX18" t="str">
            <v>0</v>
          </cell>
          <cell r="FY18" t="str">
            <v>7.5</v>
          </cell>
          <cell r="FZ18" t="str">
            <v>41.66667</v>
          </cell>
          <cell r="GA18" t="str">
            <v>2.5</v>
          </cell>
          <cell r="GB18" t="str">
            <v>2.5</v>
          </cell>
          <cell r="GC18" t="str">
            <v>0</v>
          </cell>
          <cell r="GD18" t="str">
            <v>2.5</v>
          </cell>
          <cell r="GE18">
            <v>74</v>
          </cell>
          <cell r="GF18">
            <v>52.859580000000001</v>
          </cell>
          <cell r="GG18" t="str">
            <v>0</v>
          </cell>
          <cell r="GH18" t="str">
            <v>1.5</v>
          </cell>
          <cell r="GI18" t="str">
            <v>17</v>
          </cell>
          <cell r="GJ18" t="str">
            <v>40.2</v>
          </cell>
          <cell r="GK18" t="str">
            <v>43.21916</v>
          </cell>
          <cell r="GL18" t="str">
            <v>10</v>
          </cell>
          <cell r="GM18" t="str">
            <v>62.5</v>
          </cell>
          <cell r="GN18" t="str">
            <v>2</v>
          </cell>
          <cell r="GO18" t="str">
            <v>5.5</v>
          </cell>
          <cell r="GP18" t="str">
            <v>.5</v>
          </cell>
          <cell r="GQ18" t="str">
            <v>2</v>
          </cell>
        </row>
        <row r="19">
          <cell r="A19" t="str">
            <v>BEL</v>
          </cell>
          <cell r="B19" t="str">
            <v>Belgium</v>
          </cell>
          <cell r="C19" t="str">
            <v>High income: OECD</v>
          </cell>
          <cell r="D19" t="str">
            <v>High income</v>
          </cell>
          <cell r="E19">
            <v>2020</v>
          </cell>
          <cell r="F19">
            <v>46</v>
          </cell>
          <cell r="G19">
            <v>74.989040000000003</v>
          </cell>
          <cell r="J19">
            <v>48</v>
          </cell>
          <cell r="K19">
            <v>92.320170000000005</v>
          </cell>
          <cell r="L19" t="str">
            <v>5</v>
          </cell>
          <cell r="M19">
            <v>76.470590000000001</v>
          </cell>
          <cell r="N19" t="str">
            <v>5</v>
          </cell>
          <cell r="O19" t="str">
            <v>95.47739</v>
          </cell>
          <cell r="P19" t="str">
            <v>5.3</v>
          </cell>
          <cell r="Q19" t="str">
            <v>97.33269</v>
          </cell>
          <cell r="R19" t="str">
            <v>5</v>
          </cell>
          <cell r="S19" t="str">
            <v>76.47059</v>
          </cell>
          <cell r="T19" t="str">
            <v>5</v>
          </cell>
          <cell r="U19" t="str">
            <v>95.47739</v>
          </cell>
          <cell r="V19" t="str">
            <v>5.3</v>
          </cell>
          <cell r="W19" t="str">
            <v>97.33269</v>
          </cell>
          <cell r="X19" t="str">
            <v>0</v>
          </cell>
          <cell r="Y19" t="str">
            <v>100</v>
          </cell>
          <cell r="Z19">
            <v>45</v>
          </cell>
          <cell r="AA19">
            <v>75.452580000000012</v>
          </cell>
          <cell r="AC19" t="str">
            <v>10</v>
          </cell>
          <cell r="AD19" t="str">
            <v>80</v>
          </cell>
          <cell r="AE19" t="str">
            <v>212</v>
          </cell>
          <cell r="AF19" t="str">
            <v>46.39769</v>
          </cell>
          <cell r="AG19" t="str">
            <v>.9</v>
          </cell>
          <cell r="AH19" t="str">
            <v>95.41262</v>
          </cell>
          <cell r="AI19" t="str">
            <v>12</v>
          </cell>
          <cell r="AJ19" t="str">
            <v>80</v>
          </cell>
          <cell r="AK19" t="str">
            <v>2</v>
          </cell>
          <cell r="AL19" t="str">
            <v>1</v>
          </cell>
          <cell r="AM19" t="str">
            <v>2</v>
          </cell>
          <cell r="AN19" t="str">
            <v>3</v>
          </cell>
          <cell r="AO19" t="str">
            <v>2</v>
          </cell>
          <cell r="AP19" t="str">
            <v>2</v>
          </cell>
          <cell r="AQ19">
            <v>108</v>
          </cell>
          <cell r="AR19">
            <v>70.581680000000006</v>
          </cell>
          <cell r="AT19" t="str">
            <v>6</v>
          </cell>
          <cell r="AU19" t="str">
            <v>50</v>
          </cell>
          <cell r="AV19" t="str">
            <v>171</v>
          </cell>
          <cell r="AW19" t="str">
            <v>33.47826</v>
          </cell>
          <cell r="AX19" t="str">
            <v>93.3</v>
          </cell>
          <cell r="AY19" t="str">
            <v>98.84848</v>
          </cell>
          <cell r="AZ19" t="str">
            <v>8</v>
          </cell>
          <cell r="BA19" t="str">
            <v>100</v>
          </cell>
          <cell r="BB19" t="str">
            <v>3</v>
          </cell>
          <cell r="BC19" t="str">
            <v>1</v>
          </cell>
          <cell r="BD19" t="str">
            <v>1</v>
          </cell>
          <cell r="BE19" t="str">
            <v>1</v>
          </cell>
          <cell r="BF19" t="str">
            <v>1</v>
          </cell>
          <cell r="BG19" t="str">
            <v>1</v>
          </cell>
          <cell r="BH19" t="str">
            <v>.41</v>
          </cell>
          <cell r="BI19" t="str">
            <v>.4</v>
          </cell>
          <cell r="BJ19" t="str">
            <v>3</v>
          </cell>
          <cell r="BK19" t="str">
            <v>16.7</v>
          </cell>
          <cell r="BL19">
            <v>139</v>
          </cell>
          <cell r="BM19">
            <v>51.838010000000004</v>
          </cell>
          <cell r="BO19" t="str">
            <v>8</v>
          </cell>
          <cell r="BP19" t="str">
            <v>41.66667</v>
          </cell>
          <cell r="BQ19" t="str">
            <v>49</v>
          </cell>
          <cell r="BR19" t="str">
            <v>77.03349</v>
          </cell>
          <cell r="BS19" t="str">
            <v>12.7</v>
          </cell>
          <cell r="BT19" t="str">
            <v>15.31856</v>
          </cell>
          <cell r="BU19" t="str">
            <v>22</v>
          </cell>
          <cell r="BV19" t="str">
            <v>73.33333</v>
          </cell>
          <cell r="BW19" t="str">
            <v>5</v>
          </cell>
          <cell r="BX19" t="str">
            <v>3</v>
          </cell>
          <cell r="BY19" t="str">
            <v>8</v>
          </cell>
          <cell r="BZ19" t="str">
            <v>6</v>
          </cell>
          <cell r="CA19" t="str">
            <v>0</v>
          </cell>
          <cell r="CB19">
            <v>67</v>
          </cell>
          <cell r="CC19">
            <v>65</v>
          </cell>
          <cell r="CE19" t="str">
            <v/>
          </cell>
          <cell r="CF19" t="str">
            <v/>
          </cell>
          <cell r="CG19" t="str">
            <v/>
          </cell>
          <cell r="CH19" t="str">
            <v/>
          </cell>
          <cell r="CJ19" t="str">
            <v>8</v>
          </cell>
          <cell r="CK19" t="str">
            <v>66.66667</v>
          </cell>
          <cell r="CL19" t="str">
            <v>5</v>
          </cell>
          <cell r="CM19" t="str">
            <v>62.5</v>
          </cell>
          <cell r="CN19">
            <v>13</v>
          </cell>
          <cell r="CO19" t="str">
            <v>95.6</v>
          </cell>
          <cell r="CP19" t="str">
            <v>0</v>
          </cell>
          <cell r="CQ19">
            <v>45</v>
          </cell>
          <cell r="CR19">
            <v>68</v>
          </cell>
          <cell r="CT19" t="str">
            <v>8</v>
          </cell>
          <cell r="CU19" t="str">
            <v>80</v>
          </cell>
          <cell r="CV19" t="str">
            <v>6</v>
          </cell>
          <cell r="CW19" t="str">
            <v>60</v>
          </cell>
          <cell r="CX19" t="str">
            <v/>
          </cell>
          <cell r="CY19" t="str">
            <v/>
          </cell>
          <cell r="CZ19" t="str">
            <v/>
          </cell>
          <cell r="DA19" t="str">
            <v>7</v>
          </cell>
          <cell r="DB19" t="str">
            <v>70</v>
          </cell>
          <cell r="DC19" t="str">
            <v>4</v>
          </cell>
          <cell r="DD19" t="str">
            <v>66.66667</v>
          </cell>
          <cell r="DE19" t="str">
            <v>3</v>
          </cell>
          <cell r="DF19" t="str">
            <v>42.85714</v>
          </cell>
          <cell r="DG19" t="str">
            <v>6</v>
          </cell>
          <cell r="DH19" t="str">
            <v>85.71429</v>
          </cell>
          <cell r="DI19" t="str">
            <v>34</v>
          </cell>
          <cell r="DJ19">
            <v>63</v>
          </cell>
          <cell r="DK19">
            <v>78.38112000000001</v>
          </cell>
          <cell r="DM19" t="str">
            <v>11</v>
          </cell>
          <cell r="DN19" t="str">
            <v>86.66667</v>
          </cell>
          <cell r="DO19" t="str">
            <v>136</v>
          </cell>
          <cell r="DP19" t="str">
            <v>86.55332</v>
          </cell>
          <cell r="DQ19" t="str">
            <v>55.4</v>
          </cell>
          <cell r="DR19" t="str">
            <v>56.84979</v>
          </cell>
          <cell r="DS19" t="str">
            <v>10.3</v>
          </cell>
          <cell r="DT19" t="str">
            <v>44.5</v>
          </cell>
          <cell r="DU19" t="str">
            <v>.6</v>
          </cell>
          <cell r="DV19" t="str">
            <v>5</v>
          </cell>
          <cell r="DW19" t="str">
            <v>90</v>
          </cell>
          <cell r="DX19" t="str">
            <v>28.5</v>
          </cell>
          <cell r="DY19" t="str">
            <v>51.1583</v>
          </cell>
          <cell r="DZ19" t="str">
            <v>5.5</v>
          </cell>
          <cell r="EA19" t="str">
            <v>92.66055</v>
          </cell>
          <cell r="EB19" t="str">
            <v>0</v>
          </cell>
          <cell r="EC19" t="str">
            <v>100</v>
          </cell>
          <cell r="ED19" t="str">
            <v>83.45471</v>
          </cell>
          <cell r="EE19">
            <v>1</v>
          </cell>
          <cell r="EF19">
            <v>100.00000000000001</v>
          </cell>
          <cell r="EH19" t="str">
            <v>.5</v>
          </cell>
          <cell r="EI19" t="str">
            <v>100</v>
          </cell>
          <cell r="EJ19" t="str">
            <v>.5</v>
          </cell>
          <cell r="EK19" t="str">
            <v>100</v>
          </cell>
          <cell r="EL19" t="str">
            <v>0</v>
          </cell>
          <cell r="EM19" t="str">
            <v>100</v>
          </cell>
          <cell r="EN19" t="str">
            <v>0</v>
          </cell>
          <cell r="EO19" t="str">
            <v>100</v>
          </cell>
          <cell r="EP19" t="str">
            <v>0</v>
          </cell>
          <cell r="EQ19" t="str">
            <v>100</v>
          </cell>
          <cell r="ER19" t="str">
            <v>0</v>
          </cell>
          <cell r="ES19" t="str">
            <v>100</v>
          </cell>
          <cell r="ET19" t="str">
            <v>0</v>
          </cell>
          <cell r="EU19" t="str">
            <v>100</v>
          </cell>
          <cell r="EV19" t="str">
            <v>0</v>
          </cell>
          <cell r="EW19" t="str">
            <v>100</v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 t="str">
            <v/>
          </cell>
          <cell r="FC19" t="str">
            <v/>
          </cell>
          <cell r="FD19" t="str">
            <v/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56</v>
          </cell>
          <cell r="FK19">
            <v>64.250690000000006</v>
          </cell>
          <cell r="FM19" t="str">
            <v/>
          </cell>
          <cell r="FN19" t="str">
            <v/>
          </cell>
          <cell r="FO19" t="str">
            <v>505</v>
          </cell>
          <cell r="FP19" t="str">
            <v>68.44262</v>
          </cell>
          <cell r="FQ19" t="str">
            <v>15</v>
          </cell>
          <cell r="FR19" t="str">
            <v>400</v>
          </cell>
          <cell r="FS19" t="str">
            <v>90</v>
          </cell>
          <cell r="FT19" t="str">
            <v>18</v>
          </cell>
          <cell r="FU19" t="str">
            <v>79.86502</v>
          </cell>
          <cell r="FV19" t="str">
            <v>10</v>
          </cell>
          <cell r="FW19" t="str">
            <v>5</v>
          </cell>
          <cell r="FX19" t="str">
            <v>3</v>
          </cell>
          <cell r="FY19" t="str">
            <v>8</v>
          </cell>
          <cell r="FZ19" t="str">
            <v>44.44444</v>
          </cell>
          <cell r="GA19" t="str">
            <v>4.5</v>
          </cell>
          <cell r="GB19" t="str">
            <v>1</v>
          </cell>
          <cell r="GC19" t="str">
            <v>0</v>
          </cell>
          <cell r="GD19" t="str">
            <v>2.5</v>
          </cell>
          <cell r="GE19">
            <v>9</v>
          </cell>
          <cell r="GF19">
            <v>84.066180000000003</v>
          </cell>
          <cell r="GG19" t="str">
            <v>1</v>
          </cell>
          <cell r="GH19" t="str">
            <v>.9</v>
          </cell>
          <cell r="GI19" t="str">
            <v>3.5</v>
          </cell>
          <cell r="GJ19" t="str">
            <v>89.4</v>
          </cell>
          <cell r="GK19" t="str">
            <v>96.25737</v>
          </cell>
          <cell r="GL19" t="str">
            <v>11.5</v>
          </cell>
          <cell r="GM19" t="str">
            <v>71.875</v>
          </cell>
          <cell r="GN19" t="str">
            <v>2.5</v>
          </cell>
          <cell r="GO19" t="str">
            <v>6</v>
          </cell>
          <cell r="GP19" t="str">
            <v>1</v>
          </cell>
          <cell r="GQ19" t="str">
            <v>2</v>
          </cell>
        </row>
        <row r="20">
          <cell r="A20" t="str">
            <v>BLZ</v>
          </cell>
          <cell r="B20" t="str">
            <v>Belize</v>
          </cell>
          <cell r="C20" t="str">
            <v>Latin America &amp; Caribbean</v>
          </cell>
          <cell r="D20" t="str">
            <v>Upper middle income</v>
          </cell>
          <cell r="E20">
            <v>2020</v>
          </cell>
          <cell r="F20">
            <v>135</v>
          </cell>
          <cell r="G20">
            <v>55.474440000000001</v>
          </cell>
          <cell r="J20">
            <v>166</v>
          </cell>
          <cell r="K20">
            <v>72.014810000000011</v>
          </cell>
          <cell r="L20" t="str">
            <v>9</v>
          </cell>
          <cell r="M20">
            <v>52.941180000000003</v>
          </cell>
          <cell r="N20" t="str">
            <v>48</v>
          </cell>
          <cell r="O20" t="str">
            <v>52.26131</v>
          </cell>
          <cell r="P20" t="str">
            <v>34.3</v>
          </cell>
          <cell r="Q20" t="str">
            <v>82.85677</v>
          </cell>
          <cell r="R20" t="str">
            <v>9</v>
          </cell>
          <cell r="S20" t="str">
            <v>52.94118</v>
          </cell>
          <cell r="T20" t="str">
            <v>48</v>
          </cell>
          <cell r="U20" t="str">
            <v>52.26131</v>
          </cell>
          <cell r="V20" t="str">
            <v>34.3</v>
          </cell>
          <cell r="W20" t="str">
            <v>82.85677</v>
          </cell>
          <cell r="X20" t="str">
            <v>0</v>
          </cell>
          <cell r="Y20" t="str">
            <v>100</v>
          </cell>
          <cell r="Z20">
            <v>123</v>
          </cell>
          <cell r="AA20">
            <v>64.28616000000001</v>
          </cell>
          <cell r="AC20" t="str">
            <v>16</v>
          </cell>
          <cell r="AD20" t="str">
            <v>56</v>
          </cell>
          <cell r="AE20" t="str">
            <v>142</v>
          </cell>
          <cell r="AF20" t="str">
            <v>66.57061</v>
          </cell>
          <cell r="AG20" t="str">
            <v>2.4</v>
          </cell>
          <cell r="AH20" t="str">
            <v>87.90738</v>
          </cell>
          <cell r="AI20" t="str">
            <v>7</v>
          </cell>
          <cell r="AJ20" t="str">
            <v>46.66667</v>
          </cell>
          <cell r="AK20" t="str">
            <v>2</v>
          </cell>
          <cell r="AL20" t="str">
            <v>1</v>
          </cell>
          <cell r="AM20" t="str">
            <v>0</v>
          </cell>
          <cell r="AN20" t="str">
            <v>3</v>
          </cell>
          <cell r="AO20" t="str">
            <v>0</v>
          </cell>
          <cell r="AP20" t="str">
            <v>1</v>
          </cell>
          <cell r="AQ20">
            <v>91</v>
          </cell>
          <cell r="AR20">
            <v>73.653170000000003</v>
          </cell>
          <cell r="AT20" t="str">
            <v>5</v>
          </cell>
          <cell r="AU20" t="str">
            <v>66.66667</v>
          </cell>
          <cell r="AV20" t="str">
            <v>60</v>
          </cell>
          <cell r="AW20" t="str">
            <v>81.73913</v>
          </cell>
          <cell r="AX20" t="str">
            <v>307.2</v>
          </cell>
          <cell r="AY20" t="str">
            <v>96.20687</v>
          </cell>
          <cell r="AZ20" t="str">
            <v>4</v>
          </cell>
          <cell r="BA20" t="str">
            <v>50</v>
          </cell>
          <cell r="BB20" t="str">
            <v>0</v>
          </cell>
          <cell r="BC20" t="str">
            <v>1</v>
          </cell>
          <cell r="BD20" t="str">
            <v>1</v>
          </cell>
          <cell r="BE20" t="str">
            <v>1</v>
          </cell>
          <cell r="BF20" t="str">
            <v>0</v>
          </cell>
          <cell r="BG20" t="str">
            <v>1</v>
          </cell>
          <cell r="BH20" t="str">
            <v>14.18</v>
          </cell>
          <cell r="BI20" t="str">
            <v>13.78</v>
          </cell>
          <cell r="BJ20" t="str">
            <v>5</v>
          </cell>
          <cell r="BK20" t="str">
            <v>22.6</v>
          </cell>
          <cell r="BL20">
            <v>137</v>
          </cell>
          <cell r="BM20">
            <v>52.409570000000002</v>
          </cell>
          <cell r="BO20" t="str">
            <v>9</v>
          </cell>
          <cell r="BP20" t="str">
            <v>33.33333</v>
          </cell>
          <cell r="BQ20" t="str">
            <v>60</v>
          </cell>
          <cell r="BR20" t="str">
            <v>71.77033</v>
          </cell>
          <cell r="BS20" t="str">
            <v>4.8</v>
          </cell>
          <cell r="BT20" t="str">
            <v>67.86794</v>
          </cell>
          <cell r="BU20" t="str">
            <v>11</v>
          </cell>
          <cell r="BV20" t="str">
            <v>36.66667</v>
          </cell>
          <cell r="BW20" t="str">
            <v>5</v>
          </cell>
          <cell r="BX20" t="str">
            <v>2.5</v>
          </cell>
          <cell r="BY20" t="str">
            <v>0</v>
          </cell>
          <cell r="BZ20" t="str">
            <v>3.5</v>
          </cell>
          <cell r="CA20" t="str">
            <v>0</v>
          </cell>
          <cell r="CB20">
            <v>173</v>
          </cell>
          <cell r="CC20">
            <v>20</v>
          </cell>
          <cell r="CE20" t="str">
            <v/>
          </cell>
          <cell r="CF20" t="str">
            <v/>
          </cell>
          <cell r="CG20" t="str">
            <v/>
          </cell>
          <cell r="CH20" t="str">
            <v/>
          </cell>
          <cell r="CJ20" t="str">
            <v>4</v>
          </cell>
          <cell r="CK20" t="str">
            <v>33.33333</v>
          </cell>
          <cell r="CL20" t="str">
            <v>0</v>
          </cell>
          <cell r="CM20" t="str">
            <v>0</v>
          </cell>
          <cell r="CN20">
            <v>4</v>
          </cell>
          <cell r="CO20" t="str">
            <v>0</v>
          </cell>
          <cell r="CP20" t="str">
            <v>0</v>
          </cell>
          <cell r="CQ20">
            <v>157</v>
          </cell>
          <cell r="CR20">
            <v>28.000000000000004</v>
          </cell>
          <cell r="CT20" t="str">
            <v>3</v>
          </cell>
          <cell r="CU20" t="str">
            <v>30</v>
          </cell>
          <cell r="CV20" t="str">
            <v>4</v>
          </cell>
          <cell r="CW20" t="str">
            <v>40</v>
          </cell>
          <cell r="CX20" t="str">
            <v/>
          </cell>
          <cell r="CY20" t="str">
            <v/>
          </cell>
          <cell r="CZ20" t="str">
            <v/>
          </cell>
          <cell r="DA20" t="str">
            <v>7</v>
          </cell>
          <cell r="DB20" t="str">
            <v>70</v>
          </cell>
          <cell r="DC20" t="str">
            <v>0</v>
          </cell>
          <cell r="DD20" t="str">
            <v>0</v>
          </cell>
          <cell r="DE20" t="str">
            <v>0</v>
          </cell>
          <cell r="DF20" t="str">
            <v>0</v>
          </cell>
          <cell r="DG20" t="str">
            <v>0</v>
          </cell>
          <cell r="DH20" t="str">
            <v>0</v>
          </cell>
          <cell r="DI20" t="str">
            <v>14</v>
          </cell>
          <cell r="DJ20">
            <v>60</v>
          </cell>
          <cell r="DK20">
            <v>79.898500000000013</v>
          </cell>
          <cell r="DM20" t="str">
            <v>29</v>
          </cell>
          <cell r="DN20" t="str">
            <v>56.66667</v>
          </cell>
          <cell r="DO20" t="str">
            <v>147</v>
          </cell>
          <cell r="DP20" t="str">
            <v>84.85317</v>
          </cell>
          <cell r="DQ20" t="str">
            <v>31.1</v>
          </cell>
          <cell r="DR20" t="str">
            <v>92.9884</v>
          </cell>
          <cell r="DS20" t="str">
            <v>24.7</v>
          </cell>
          <cell r="DT20" t="str">
            <v>5</v>
          </cell>
          <cell r="DU20" t="str">
            <v>1.3</v>
          </cell>
          <cell r="DV20" t="str">
            <v>5</v>
          </cell>
          <cell r="DW20" t="str">
            <v>90</v>
          </cell>
          <cell r="DX20" t="str">
            <v>18.45238</v>
          </cell>
          <cell r="DY20" t="str">
            <v>70.55525</v>
          </cell>
          <cell r="DZ20" t="str">
            <v>4</v>
          </cell>
          <cell r="EA20" t="str">
            <v>95.41284</v>
          </cell>
          <cell r="EB20" t="str">
            <v>5</v>
          </cell>
          <cell r="EC20" t="str">
            <v>84.375</v>
          </cell>
          <cell r="ED20" t="str">
            <v>85.08577</v>
          </cell>
          <cell r="EE20">
            <v>114</v>
          </cell>
          <cell r="EF20">
            <v>68.229050000000001</v>
          </cell>
          <cell r="EH20" t="str">
            <v>38</v>
          </cell>
          <cell r="EI20" t="str">
            <v>78.10651</v>
          </cell>
          <cell r="EJ20" t="str">
            <v>36</v>
          </cell>
          <cell r="EK20" t="str">
            <v>85.35565</v>
          </cell>
          <cell r="EL20" t="str">
            <v>96</v>
          </cell>
          <cell r="EM20" t="str">
            <v>40.25157</v>
          </cell>
          <cell r="EN20" t="str">
            <v>30</v>
          </cell>
          <cell r="EO20" t="str">
            <v>89.60573</v>
          </cell>
          <cell r="EP20" t="str">
            <v>50</v>
          </cell>
          <cell r="EQ20" t="str">
            <v>87.5</v>
          </cell>
          <cell r="ER20" t="str">
            <v>75</v>
          </cell>
          <cell r="ES20" t="str">
            <v>89.28571</v>
          </cell>
          <cell r="ET20" t="str">
            <v>710</v>
          </cell>
          <cell r="EU20" t="str">
            <v>33.01887</v>
          </cell>
          <cell r="EV20" t="str">
            <v>687.5</v>
          </cell>
          <cell r="EW20" t="str">
            <v>42.70833</v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 t="str">
            <v/>
          </cell>
          <cell r="FC20" t="str">
            <v/>
          </cell>
          <cell r="FD20" t="str">
            <v/>
          </cell>
          <cell r="FE20" t="str">
            <v/>
          </cell>
          <cell r="FF20" t="str">
            <v/>
          </cell>
          <cell r="FG20" t="str">
            <v/>
          </cell>
          <cell r="FH20" t="str">
            <v/>
          </cell>
          <cell r="FI20" t="str">
            <v/>
          </cell>
          <cell r="FJ20">
            <v>135</v>
          </cell>
          <cell r="FK20">
            <v>50.114870000000003</v>
          </cell>
          <cell r="FM20" t="str">
            <v/>
          </cell>
          <cell r="FN20" t="str">
            <v/>
          </cell>
          <cell r="FO20" t="str">
            <v>892</v>
          </cell>
          <cell r="FP20" t="str">
            <v>36.72131</v>
          </cell>
          <cell r="FQ20" t="str">
            <v>30</v>
          </cell>
          <cell r="FR20" t="str">
            <v>562</v>
          </cell>
          <cell r="FS20" t="str">
            <v>300</v>
          </cell>
          <cell r="FT20" t="str">
            <v>27.5</v>
          </cell>
          <cell r="FU20" t="str">
            <v>69.17885</v>
          </cell>
          <cell r="FV20" t="str">
            <v>17.5</v>
          </cell>
          <cell r="FW20" t="str">
            <v>2</v>
          </cell>
          <cell r="FX20" t="str">
            <v>8</v>
          </cell>
          <cell r="FY20" t="str">
            <v>8</v>
          </cell>
          <cell r="FZ20" t="str">
            <v>44.44444</v>
          </cell>
          <cell r="GA20" t="str">
            <v>2.5</v>
          </cell>
          <cell r="GB20" t="str">
            <v>1.5</v>
          </cell>
          <cell r="GC20" t="str">
            <v>1.5</v>
          </cell>
          <cell r="GD20" t="str">
            <v>2.5</v>
          </cell>
          <cell r="GE20">
            <v>91</v>
          </cell>
          <cell r="GF20">
            <v>46.138300000000001</v>
          </cell>
          <cell r="GG20" t="str">
            <v>1</v>
          </cell>
          <cell r="GH20" t="str">
            <v>2</v>
          </cell>
          <cell r="GI20" t="str">
            <v>22.5</v>
          </cell>
          <cell r="GJ20" t="str">
            <v>56.7</v>
          </cell>
          <cell r="GK20" t="str">
            <v>61.0266</v>
          </cell>
          <cell r="GL20" t="str">
            <v>5</v>
          </cell>
          <cell r="GM20" t="str">
            <v>31.25</v>
          </cell>
          <cell r="GN20" t="str">
            <v>2</v>
          </cell>
          <cell r="GO20" t="str">
            <v>1</v>
          </cell>
          <cell r="GP20" t="str">
            <v>0</v>
          </cell>
          <cell r="GQ20" t="str">
            <v>2</v>
          </cell>
        </row>
        <row r="21">
          <cell r="A21" t="str">
            <v>BEN</v>
          </cell>
          <cell r="B21" t="str">
            <v>Benin</v>
          </cell>
          <cell r="C21" t="str">
            <v>Sub-Saharan Africa</v>
          </cell>
          <cell r="D21" t="str">
            <v>Low income</v>
          </cell>
          <cell r="E21">
            <v>2020</v>
          </cell>
          <cell r="F21">
            <v>149</v>
          </cell>
          <cell r="G21">
            <v>52.404040000000002</v>
          </cell>
          <cell r="J21">
            <v>65</v>
          </cell>
          <cell r="K21">
            <v>90.624170000000007</v>
          </cell>
          <cell r="L21" t="str">
            <v>5</v>
          </cell>
          <cell r="M21">
            <v>76.470590000000001</v>
          </cell>
          <cell r="N21" t="str">
            <v>8</v>
          </cell>
          <cell r="O21" t="str">
            <v>92.46231</v>
          </cell>
          <cell r="P21" t="str">
            <v>3.4</v>
          </cell>
          <cell r="Q21" t="str">
            <v>98.28421</v>
          </cell>
          <cell r="R21" t="str">
            <v>6</v>
          </cell>
          <cell r="S21" t="str">
            <v>70.58824</v>
          </cell>
          <cell r="T21" t="str">
            <v>9</v>
          </cell>
          <cell r="U21" t="str">
            <v>91.45729</v>
          </cell>
          <cell r="V21" t="str">
            <v>3.5</v>
          </cell>
          <cell r="W21" t="str">
            <v>98.25394</v>
          </cell>
          <cell r="X21" t="str">
            <v>5</v>
          </cell>
          <cell r="Y21" t="str">
            <v>98.73839</v>
          </cell>
          <cell r="Z21">
            <v>82</v>
          </cell>
          <cell r="AA21">
            <v>70.539370000000005</v>
          </cell>
          <cell r="AC21" t="str">
            <v>14</v>
          </cell>
          <cell r="AD21" t="str">
            <v>64</v>
          </cell>
          <cell r="AE21" t="str">
            <v>88</v>
          </cell>
          <cell r="AF21" t="str">
            <v>82.13256</v>
          </cell>
          <cell r="AG21" t="str">
            <v>4.8</v>
          </cell>
          <cell r="AH21" t="str">
            <v>76.02492</v>
          </cell>
          <cell r="AI21" t="str">
            <v>9</v>
          </cell>
          <cell r="AJ21" t="str">
            <v>60</v>
          </cell>
          <cell r="AK21" t="str">
            <v>2</v>
          </cell>
          <cell r="AL21" t="str">
            <v>1</v>
          </cell>
          <cell r="AM21" t="str">
            <v>0</v>
          </cell>
          <cell r="AN21" t="str">
            <v>2</v>
          </cell>
          <cell r="AO21" t="str">
            <v>2</v>
          </cell>
          <cell r="AP21" t="str">
            <v>2</v>
          </cell>
          <cell r="AQ21">
            <v>178</v>
          </cell>
          <cell r="AR21">
            <v>33.840580000000003</v>
          </cell>
          <cell r="AT21" t="str">
            <v>5</v>
          </cell>
          <cell r="AU21" t="str">
            <v>66.66667</v>
          </cell>
          <cell r="AV21" t="str">
            <v>90</v>
          </cell>
          <cell r="AW21" t="str">
            <v>68.69565</v>
          </cell>
          <cell r="AX21" t="str">
            <v>11584.3</v>
          </cell>
          <cell r="AY21" t="str">
            <v>0</v>
          </cell>
          <cell r="AZ21" t="str">
            <v>0</v>
          </cell>
          <cell r="BA21" t="str">
            <v>0</v>
          </cell>
          <cell r="BB21" t="str">
            <v>0</v>
          </cell>
          <cell r="BC21" t="str">
            <v>0</v>
          </cell>
          <cell r="BD21" t="str">
            <v>0</v>
          </cell>
          <cell r="BE21" t="str">
            <v>0</v>
          </cell>
          <cell r="BF21" t="str">
            <v>0</v>
          </cell>
          <cell r="BG21" t="str">
            <v>1</v>
          </cell>
          <cell r="BH21" t="str">
            <v>..</v>
          </cell>
          <cell r="BI21" t="str">
            <v>..</v>
          </cell>
          <cell r="BJ21" t="str">
            <v>N/A</v>
          </cell>
          <cell r="BK21" t="str">
            <v>20.7</v>
          </cell>
          <cell r="BL21">
            <v>126</v>
          </cell>
          <cell r="BM21">
            <v>56.328160000000004</v>
          </cell>
          <cell r="BO21" t="str">
            <v>4</v>
          </cell>
          <cell r="BP21" t="str">
            <v>75</v>
          </cell>
          <cell r="BQ21" t="str">
            <v>120</v>
          </cell>
          <cell r="BR21" t="str">
            <v>43.0622</v>
          </cell>
          <cell r="BS21" t="str">
            <v>3.4</v>
          </cell>
          <cell r="BT21" t="str">
            <v>77.25043</v>
          </cell>
          <cell r="BU21" t="str">
            <v>9</v>
          </cell>
          <cell r="BV21" t="str">
            <v>30</v>
          </cell>
          <cell r="BW21" t="str">
            <v>1</v>
          </cell>
          <cell r="BX21" t="str">
            <v>3.5</v>
          </cell>
          <cell r="BY21" t="str">
            <v>0</v>
          </cell>
          <cell r="BZ21" t="str">
            <v>4.5</v>
          </cell>
          <cell r="CA21" t="str">
            <v>0</v>
          </cell>
          <cell r="CB21">
            <v>152</v>
          </cell>
          <cell r="CC21">
            <v>30.000000000000004</v>
          </cell>
          <cell r="CE21" t="str">
            <v/>
          </cell>
          <cell r="CF21" t="str">
            <v/>
          </cell>
          <cell r="CG21" t="str">
            <v/>
          </cell>
          <cell r="CH21" t="str">
            <v/>
          </cell>
          <cell r="CJ21" t="str">
            <v>6</v>
          </cell>
          <cell r="CK21" t="str">
            <v>50</v>
          </cell>
          <cell r="CL21" t="str">
            <v>0</v>
          </cell>
          <cell r="CM21" t="str">
            <v>0</v>
          </cell>
          <cell r="CN21">
            <v>6</v>
          </cell>
          <cell r="CO21" t="str">
            <v>0</v>
          </cell>
          <cell r="CP21" t="str">
            <v>1.3</v>
          </cell>
          <cell r="CQ21">
            <v>120</v>
          </cell>
          <cell r="CR21">
            <v>42</v>
          </cell>
          <cell r="CT21" t="str">
            <v>7</v>
          </cell>
          <cell r="CU21" t="str">
            <v>70</v>
          </cell>
          <cell r="CV21" t="str">
            <v>1</v>
          </cell>
          <cell r="CW21" t="str">
            <v>10</v>
          </cell>
          <cell r="CX21" t="str">
            <v/>
          </cell>
          <cell r="CY21" t="str">
            <v/>
          </cell>
          <cell r="CZ21" t="str">
            <v/>
          </cell>
          <cell r="DA21" t="str">
            <v>5</v>
          </cell>
          <cell r="DB21" t="str">
            <v>50</v>
          </cell>
          <cell r="DC21" t="str">
            <v>4</v>
          </cell>
          <cell r="DD21" t="str">
            <v>66.66667</v>
          </cell>
          <cell r="DE21" t="str">
            <v>2</v>
          </cell>
          <cell r="DF21" t="str">
            <v>28.57143</v>
          </cell>
          <cell r="DG21" t="str">
            <v>2</v>
          </cell>
          <cell r="DH21" t="str">
            <v>28.57143</v>
          </cell>
          <cell r="DI21" t="str">
            <v>21</v>
          </cell>
          <cell r="DJ21">
            <v>171</v>
          </cell>
          <cell r="DK21">
            <v>49.275140000000007</v>
          </cell>
          <cell r="DM21" t="str">
            <v>54</v>
          </cell>
          <cell r="DN21" t="str">
            <v>15</v>
          </cell>
          <cell r="DO21" t="str">
            <v>270</v>
          </cell>
          <cell r="DP21" t="str">
            <v>65.84235</v>
          </cell>
          <cell r="DQ21" t="str">
            <v>48.9</v>
          </cell>
          <cell r="DR21" t="str">
            <v>66.94628</v>
          </cell>
          <cell r="DS21" t="str">
            <v>11.9</v>
          </cell>
          <cell r="DT21" t="str">
            <v>26.4</v>
          </cell>
          <cell r="DU21" t="str">
            <v>10.6</v>
          </cell>
          <cell r="DV21" t="str">
            <v>No VAT refund per case study scenario</v>
          </cell>
          <cell r="DW21" t="str">
            <v>0</v>
          </cell>
          <cell r="DX21" t="str">
            <v>No VAT refund per case study scenario</v>
          </cell>
          <cell r="DY21" t="str">
            <v>0</v>
          </cell>
          <cell r="DZ21" t="str">
            <v>3</v>
          </cell>
          <cell r="EA21" t="str">
            <v>97.24771</v>
          </cell>
          <cell r="EB21" t="str">
            <v>0</v>
          </cell>
          <cell r="EC21" t="str">
            <v>100</v>
          </cell>
          <cell r="ED21" t="str">
            <v>49.31193</v>
          </cell>
          <cell r="EE21">
            <v>110</v>
          </cell>
          <cell r="EF21">
            <v>68.94165000000001</v>
          </cell>
          <cell r="EH21" t="str">
            <v>48</v>
          </cell>
          <cell r="EI21" t="str">
            <v>72.18935</v>
          </cell>
          <cell r="EJ21" t="str">
            <v>58.66667</v>
          </cell>
          <cell r="EK21" t="str">
            <v>75.87169</v>
          </cell>
          <cell r="EL21" t="str">
            <v>78</v>
          </cell>
          <cell r="EM21" t="str">
            <v>51.57233</v>
          </cell>
          <cell r="EN21" t="str">
            <v>82</v>
          </cell>
          <cell r="EO21" t="str">
            <v>70.96774</v>
          </cell>
          <cell r="EP21" t="str">
            <v>80</v>
          </cell>
          <cell r="EQ21" t="str">
            <v>80</v>
          </cell>
          <cell r="ER21" t="str">
            <v>110</v>
          </cell>
          <cell r="ES21" t="str">
            <v>84.28571</v>
          </cell>
          <cell r="ET21" t="str">
            <v>354.3333</v>
          </cell>
          <cell r="EU21" t="str">
            <v>66.57233</v>
          </cell>
          <cell r="EV21" t="str">
            <v>599.1111</v>
          </cell>
          <cell r="EW21" t="str">
            <v>50.07407</v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 t="str">
            <v/>
          </cell>
          <cell r="FC21" t="str">
            <v/>
          </cell>
          <cell r="FD21" t="str">
            <v/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162</v>
          </cell>
          <cell r="FK21">
            <v>41.503590000000003</v>
          </cell>
          <cell r="FM21" t="str">
            <v/>
          </cell>
          <cell r="FN21" t="str">
            <v/>
          </cell>
          <cell r="FO21" t="str">
            <v>595</v>
          </cell>
          <cell r="FP21" t="str">
            <v>61.06557</v>
          </cell>
          <cell r="FQ21" t="str">
            <v>30</v>
          </cell>
          <cell r="FR21" t="str">
            <v>250</v>
          </cell>
          <cell r="FS21" t="str">
            <v>315</v>
          </cell>
          <cell r="FT21" t="str">
            <v>64.7</v>
          </cell>
          <cell r="FU21" t="str">
            <v>27.33408</v>
          </cell>
          <cell r="FV21" t="str">
            <v>17.3</v>
          </cell>
          <cell r="FW21" t="str">
            <v>36.5</v>
          </cell>
          <cell r="FX21" t="str">
            <v>10.9</v>
          </cell>
          <cell r="FY21" t="str">
            <v>6.5</v>
          </cell>
          <cell r="FZ21" t="str">
            <v>36.11111</v>
          </cell>
          <cell r="GA21" t="str">
            <v>3</v>
          </cell>
          <cell r="GB21" t="str">
            <v>1</v>
          </cell>
          <cell r="GC21" t="str">
            <v>0</v>
          </cell>
          <cell r="GD21" t="str">
            <v>2.5</v>
          </cell>
          <cell r="GE21">
            <v>108</v>
          </cell>
          <cell r="GF21">
            <v>40.987750000000005</v>
          </cell>
          <cell r="GG21" t="str">
            <v>0</v>
          </cell>
          <cell r="GH21" t="str">
            <v>4</v>
          </cell>
          <cell r="GI21" t="str">
            <v>21.5</v>
          </cell>
          <cell r="GJ21" t="str">
            <v>23.9</v>
          </cell>
          <cell r="GK21" t="str">
            <v>25.72551</v>
          </cell>
          <cell r="GL21" t="str">
            <v>9</v>
          </cell>
          <cell r="GM21" t="str">
            <v>56.25</v>
          </cell>
          <cell r="GN21" t="str">
            <v>2</v>
          </cell>
          <cell r="GO21" t="str">
            <v>5.5</v>
          </cell>
          <cell r="GP21" t="str">
            <v>.5</v>
          </cell>
          <cell r="GQ21" t="str">
            <v>1</v>
          </cell>
        </row>
        <row r="22">
          <cell r="A22" t="str">
            <v>BTN</v>
          </cell>
          <cell r="B22" t="str">
            <v>Bhutan</v>
          </cell>
          <cell r="C22" t="str">
            <v>South Asia</v>
          </cell>
          <cell r="D22" t="str">
            <v>Lower middle income</v>
          </cell>
          <cell r="E22">
            <v>2020</v>
          </cell>
          <cell r="F22">
            <v>89</v>
          </cell>
          <cell r="G22">
            <v>65.973050000000001</v>
          </cell>
          <cell r="J22">
            <v>103</v>
          </cell>
          <cell r="K22">
            <v>86.354990000000001</v>
          </cell>
          <cell r="L22" t="str">
            <v>8</v>
          </cell>
          <cell r="M22">
            <v>58.823529999999998</v>
          </cell>
          <cell r="N22" t="str">
            <v>12</v>
          </cell>
          <cell r="O22" t="str">
            <v>88.44221</v>
          </cell>
          <cell r="P22" t="str">
            <v>3.7</v>
          </cell>
          <cell r="Q22" t="str">
            <v>98.15421</v>
          </cell>
          <cell r="R22" t="str">
            <v>8</v>
          </cell>
          <cell r="S22" t="str">
            <v>58.82353</v>
          </cell>
          <cell r="T22" t="str">
            <v>12</v>
          </cell>
          <cell r="U22" t="str">
            <v>88.44221</v>
          </cell>
          <cell r="V22" t="str">
            <v>3.7</v>
          </cell>
          <cell r="W22" t="str">
            <v>98.15421</v>
          </cell>
          <cell r="X22" t="str">
            <v>0</v>
          </cell>
          <cell r="Y22" t="str">
            <v>100</v>
          </cell>
          <cell r="Z22">
            <v>91</v>
          </cell>
          <cell r="AA22">
            <v>68.936070000000001</v>
          </cell>
          <cell r="AC22" t="str">
            <v>21</v>
          </cell>
          <cell r="AD22" t="str">
            <v>36</v>
          </cell>
          <cell r="AE22" t="str">
            <v>150</v>
          </cell>
          <cell r="AF22" t="str">
            <v>64.26513</v>
          </cell>
          <cell r="AG22" t="str">
            <v>.9</v>
          </cell>
          <cell r="AH22" t="str">
            <v>95.47914</v>
          </cell>
          <cell r="AI22" t="str">
            <v>12</v>
          </cell>
          <cell r="AJ22" t="str">
            <v>80</v>
          </cell>
          <cell r="AK22" t="str">
            <v>2</v>
          </cell>
          <cell r="AL22" t="str">
            <v>1</v>
          </cell>
          <cell r="AM22" t="str">
            <v>2</v>
          </cell>
          <cell r="AN22" t="str">
            <v>3</v>
          </cell>
          <cell r="AO22" t="str">
            <v>0</v>
          </cell>
          <cell r="AP22" t="str">
            <v>4</v>
          </cell>
          <cell r="AQ22">
            <v>78</v>
          </cell>
          <cell r="AR22">
            <v>77.481700000000004</v>
          </cell>
          <cell r="AT22" t="str">
            <v>4</v>
          </cell>
          <cell r="AU22" t="str">
            <v>83.33333</v>
          </cell>
          <cell r="AV22" t="str">
            <v>61</v>
          </cell>
          <cell r="AW22" t="str">
            <v>81.30435</v>
          </cell>
          <cell r="AX22" t="str">
            <v>381.6</v>
          </cell>
          <cell r="AY22" t="str">
            <v>95.2891</v>
          </cell>
          <cell r="AZ22" t="str">
            <v>4</v>
          </cell>
          <cell r="BA22" t="str">
            <v>50</v>
          </cell>
          <cell r="BB22" t="str">
            <v>1</v>
          </cell>
          <cell r="BC22" t="str">
            <v>0</v>
          </cell>
          <cell r="BD22" t="str">
            <v>0</v>
          </cell>
          <cell r="BE22" t="str">
            <v>1</v>
          </cell>
          <cell r="BF22" t="str">
            <v>1</v>
          </cell>
          <cell r="BG22" t="str">
            <v>1</v>
          </cell>
          <cell r="BH22" t="str">
            <v>7.08</v>
          </cell>
          <cell r="BI22" t="str">
            <v>2.88</v>
          </cell>
          <cell r="BJ22" t="str">
            <v>5</v>
          </cell>
          <cell r="BK22" t="str">
            <v>5.9</v>
          </cell>
          <cell r="BL22">
            <v>53</v>
          </cell>
          <cell r="BM22">
            <v>72.556830000000005</v>
          </cell>
          <cell r="BO22" t="str">
            <v>3</v>
          </cell>
          <cell r="BP22" t="str">
            <v>83.33333</v>
          </cell>
          <cell r="BQ22" t="str">
            <v>77</v>
          </cell>
          <cell r="BR22" t="str">
            <v>63.63636</v>
          </cell>
          <cell r="BS22" t="str">
            <v>5</v>
          </cell>
          <cell r="BT22" t="str">
            <v>66.59094</v>
          </cell>
          <cell r="BU22" t="str">
            <v>23</v>
          </cell>
          <cell r="BV22" t="str">
            <v>76.66667</v>
          </cell>
          <cell r="BW22" t="str">
            <v>7</v>
          </cell>
          <cell r="BX22" t="str">
            <v>2</v>
          </cell>
          <cell r="BY22" t="str">
            <v>8</v>
          </cell>
          <cell r="BZ22" t="str">
            <v>6</v>
          </cell>
          <cell r="CA22" t="str">
            <v>0</v>
          </cell>
          <cell r="CB22">
            <v>94</v>
          </cell>
          <cell r="CC22">
            <v>55.000000000000007</v>
          </cell>
          <cell r="CE22" t="str">
            <v/>
          </cell>
          <cell r="CF22" t="str">
            <v/>
          </cell>
          <cell r="CG22" t="str">
            <v/>
          </cell>
          <cell r="CH22" t="str">
            <v/>
          </cell>
          <cell r="CJ22" t="str">
            <v>4</v>
          </cell>
          <cell r="CK22" t="str">
            <v>33.33333</v>
          </cell>
          <cell r="CL22" t="str">
            <v>7</v>
          </cell>
          <cell r="CM22" t="str">
            <v>87.5</v>
          </cell>
          <cell r="CN22">
            <v>11</v>
          </cell>
          <cell r="CO22" t="str">
            <v>0</v>
          </cell>
          <cell r="CP22" t="str">
            <v>42.5</v>
          </cell>
          <cell r="CQ22">
            <v>111</v>
          </cell>
          <cell r="CR22">
            <v>46.000000000000007</v>
          </cell>
          <cell r="CT22" t="str">
            <v>4</v>
          </cell>
          <cell r="CU22" t="str">
            <v>40</v>
          </cell>
          <cell r="CV22" t="str">
            <v>4</v>
          </cell>
          <cell r="CW22" t="str">
            <v>40</v>
          </cell>
          <cell r="CX22" t="str">
            <v/>
          </cell>
          <cell r="CY22" t="str">
            <v/>
          </cell>
          <cell r="CZ22" t="str">
            <v/>
          </cell>
          <cell r="DA22" t="str">
            <v>6</v>
          </cell>
          <cell r="DB22" t="str">
            <v>60</v>
          </cell>
          <cell r="DC22" t="str">
            <v>3</v>
          </cell>
          <cell r="DD22" t="str">
            <v>50</v>
          </cell>
          <cell r="DE22" t="str">
            <v>3</v>
          </cell>
          <cell r="DF22" t="str">
            <v>42.85714</v>
          </cell>
          <cell r="DG22" t="str">
            <v>3</v>
          </cell>
          <cell r="DH22" t="str">
            <v>42.85714</v>
          </cell>
          <cell r="DI22" t="str">
            <v>23</v>
          </cell>
          <cell r="DJ22">
            <v>15</v>
          </cell>
          <cell r="DK22">
            <v>89.163820000000001</v>
          </cell>
          <cell r="DM22" t="str">
            <v>18</v>
          </cell>
          <cell r="DN22" t="str">
            <v>75</v>
          </cell>
          <cell r="DO22" t="str">
            <v>52</v>
          </cell>
          <cell r="DP22" t="str">
            <v>99.53632</v>
          </cell>
          <cell r="DQ22" t="str">
            <v>35.3</v>
          </cell>
          <cell r="DR22" t="str">
            <v>87.07881</v>
          </cell>
          <cell r="DS22" t="str">
            <v>33.9</v>
          </cell>
          <cell r="DT22" t="str">
            <v>0</v>
          </cell>
          <cell r="DU22" t="str">
            <v>1.4</v>
          </cell>
          <cell r="DV22" t="str">
            <v>No VAT</v>
          </cell>
          <cell r="DW22" t="str">
            <v>No VAT</v>
          </cell>
          <cell r="DX22" t="str">
            <v>No VAT</v>
          </cell>
          <cell r="DY22" t="str">
            <v>No VAT</v>
          </cell>
          <cell r="DZ22" t="str">
            <v>3.5</v>
          </cell>
          <cell r="EA22" t="str">
            <v>96.33028</v>
          </cell>
          <cell r="EB22" t="str">
            <v>2</v>
          </cell>
          <cell r="EC22" t="str">
            <v>93.75</v>
          </cell>
          <cell r="ED22" t="str">
            <v>95.04014</v>
          </cell>
          <cell r="EE22">
            <v>30</v>
          </cell>
          <cell r="EF22">
            <v>94.248430000000013</v>
          </cell>
          <cell r="EH22" t="str">
            <v>9</v>
          </cell>
          <cell r="EI22" t="str">
            <v>95.26627</v>
          </cell>
          <cell r="EJ22" t="str">
            <v>8</v>
          </cell>
          <cell r="EK22" t="str">
            <v>97.07113</v>
          </cell>
          <cell r="EL22" t="str">
            <v>5</v>
          </cell>
          <cell r="EM22" t="str">
            <v>97.48428</v>
          </cell>
          <cell r="EN22" t="str">
            <v>5</v>
          </cell>
          <cell r="EO22" t="str">
            <v>98.56631</v>
          </cell>
          <cell r="EP22" t="str">
            <v>50</v>
          </cell>
          <cell r="EQ22" t="str">
            <v>87.5</v>
          </cell>
          <cell r="ER22" t="str">
            <v>50</v>
          </cell>
          <cell r="ES22" t="str">
            <v>92.85714</v>
          </cell>
          <cell r="ET22" t="str">
            <v>59.16667</v>
          </cell>
          <cell r="EU22" t="str">
            <v>94.41824</v>
          </cell>
          <cell r="EV22" t="str">
            <v>110.1111</v>
          </cell>
          <cell r="EW22" t="str">
            <v>90.82407</v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 t="str">
            <v/>
          </cell>
          <cell r="FC22" t="str">
            <v/>
          </cell>
          <cell r="FD22" t="str">
            <v/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29</v>
          </cell>
          <cell r="FK22">
            <v>69.988710000000012</v>
          </cell>
          <cell r="FM22" t="str">
            <v/>
          </cell>
          <cell r="FN22" t="str">
            <v/>
          </cell>
          <cell r="FO22" t="str">
            <v>225</v>
          </cell>
          <cell r="FP22" t="str">
            <v>91.39344</v>
          </cell>
          <cell r="FQ22" t="str">
            <v>20</v>
          </cell>
          <cell r="FR22" t="str">
            <v>90</v>
          </cell>
          <cell r="FS22" t="str">
            <v>115</v>
          </cell>
          <cell r="FT22" t="str">
            <v>23.1</v>
          </cell>
          <cell r="FU22" t="str">
            <v>74.12823</v>
          </cell>
          <cell r="FV22" t="str">
            <v>23</v>
          </cell>
          <cell r="FW22" t="str">
            <v>.1</v>
          </cell>
          <cell r="FX22" t="str">
            <v>0</v>
          </cell>
          <cell r="FY22" t="str">
            <v>8</v>
          </cell>
          <cell r="FZ22" t="str">
            <v>44.44444</v>
          </cell>
          <cell r="GA22" t="str">
            <v>2.5</v>
          </cell>
          <cell r="GB22" t="str">
            <v>3</v>
          </cell>
          <cell r="GC22" t="str">
            <v>0</v>
          </cell>
          <cell r="GD22" t="str">
            <v>2.5</v>
          </cell>
          <cell r="GE22">
            <v>168</v>
          </cell>
          <cell r="GF22">
            <v>0</v>
          </cell>
          <cell r="GG22" t="str">
            <v>0</v>
          </cell>
          <cell r="GH22" t="str">
            <v>No Practice</v>
          </cell>
          <cell r="GI22" t="str">
            <v>No Practice</v>
          </cell>
          <cell r="GJ22" t="str">
            <v>0</v>
          </cell>
          <cell r="GK22" t="str">
            <v>0</v>
          </cell>
          <cell r="GL22" t="str">
            <v>0</v>
          </cell>
          <cell r="GM22" t="str">
            <v>0</v>
          </cell>
          <cell r="GN22" t="str">
            <v>2</v>
          </cell>
          <cell r="GO22" t="str">
            <v>1</v>
          </cell>
          <cell r="GP22" t="str">
            <v>0</v>
          </cell>
          <cell r="GQ22" t="str">
            <v>1</v>
          </cell>
        </row>
        <row r="23">
          <cell r="A23" t="str">
            <v>BOL</v>
          </cell>
          <cell r="B23" t="str">
            <v>Bolivia</v>
          </cell>
          <cell r="C23" t="str">
            <v>Latin America &amp; Caribbean</v>
          </cell>
          <cell r="D23" t="str">
            <v>Lower middle income</v>
          </cell>
          <cell r="E23">
            <v>2020</v>
          </cell>
          <cell r="F23">
            <v>150</v>
          </cell>
          <cell r="G23">
            <v>51.655740000000002</v>
          </cell>
          <cell r="J23">
            <v>175</v>
          </cell>
          <cell r="K23">
            <v>69.364130000000003</v>
          </cell>
          <cell r="L23" t="str">
            <v>12</v>
          </cell>
          <cell r="M23">
            <v>35.294119999999999</v>
          </cell>
          <cell r="N23" t="str">
            <v>39.5</v>
          </cell>
          <cell r="O23" t="str">
            <v>60.80402</v>
          </cell>
          <cell r="P23" t="str">
            <v>37.3</v>
          </cell>
          <cell r="Q23" t="str">
            <v>81.35838</v>
          </cell>
          <cell r="R23" t="str">
            <v>12</v>
          </cell>
          <cell r="S23" t="str">
            <v>35.29412</v>
          </cell>
          <cell r="T23" t="str">
            <v>39.5</v>
          </cell>
          <cell r="U23" t="str">
            <v>60.80402</v>
          </cell>
          <cell r="V23" t="str">
            <v>37.3</v>
          </cell>
          <cell r="W23" t="str">
            <v>81.35838</v>
          </cell>
          <cell r="X23" t="str">
            <v>0</v>
          </cell>
          <cell r="Y23" t="str">
            <v>100</v>
          </cell>
          <cell r="Z23">
            <v>139</v>
          </cell>
          <cell r="AA23">
            <v>60.038040000000002</v>
          </cell>
          <cell r="AC23" t="str">
            <v>15</v>
          </cell>
          <cell r="AD23" t="str">
            <v>60</v>
          </cell>
          <cell r="AE23" t="str">
            <v>235</v>
          </cell>
          <cell r="AF23" t="str">
            <v>39.76945</v>
          </cell>
          <cell r="AG23" t="str">
            <v>1.3</v>
          </cell>
          <cell r="AH23" t="str">
            <v>93.71606</v>
          </cell>
          <cell r="AI23" t="str">
            <v>7</v>
          </cell>
          <cell r="AJ23" t="str">
            <v>46.66667</v>
          </cell>
          <cell r="AK23" t="str">
            <v>1</v>
          </cell>
          <cell r="AL23" t="str">
            <v>1</v>
          </cell>
          <cell r="AM23" t="str">
            <v>2</v>
          </cell>
          <cell r="AN23" t="str">
            <v>2</v>
          </cell>
          <cell r="AO23" t="str">
            <v>1</v>
          </cell>
          <cell r="AP23" t="str">
            <v>0</v>
          </cell>
          <cell r="AQ23">
            <v>96</v>
          </cell>
          <cell r="AR23">
            <v>73.155590000000004</v>
          </cell>
          <cell r="AT23" t="str">
            <v>7</v>
          </cell>
          <cell r="AU23" t="str">
            <v>33.33333</v>
          </cell>
          <cell r="AV23" t="str">
            <v>36</v>
          </cell>
          <cell r="AW23" t="str">
            <v>92.17391</v>
          </cell>
          <cell r="AX23" t="str">
            <v>638.7</v>
          </cell>
          <cell r="AY23" t="str">
            <v>92.11512</v>
          </cell>
          <cell r="AZ23" t="str">
            <v>6</v>
          </cell>
          <cell r="BA23" t="str">
            <v>75</v>
          </cell>
          <cell r="BB23" t="str">
            <v>1</v>
          </cell>
          <cell r="BC23" t="str">
            <v>1</v>
          </cell>
          <cell r="BD23" t="str">
            <v>1</v>
          </cell>
          <cell r="BE23" t="str">
            <v>1</v>
          </cell>
          <cell r="BF23" t="str">
            <v>1</v>
          </cell>
          <cell r="BG23" t="str">
            <v>1</v>
          </cell>
          <cell r="BH23" t="str">
            <v>7.96</v>
          </cell>
          <cell r="BI23" t="str">
            <v>8.6</v>
          </cell>
          <cell r="BJ23" t="str">
            <v>3</v>
          </cell>
          <cell r="BK23" t="str">
            <v>17.5</v>
          </cell>
          <cell r="BL23">
            <v>148</v>
          </cell>
          <cell r="BM23">
            <v>49.931460000000001</v>
          </cell>
          <cell r="BO23" t="str">
            <v>7</v>
          </cell>
          <cell r="BP23" t="str">
            <v>50</v>
          </cell>
          <cell r="BQ23" t="str">
            <v>90</v>
          </cell>
          <cell r="BR23" t="str">
            <v>57.41627</v>
          </cell>
          <cell r="BS23" t="str">
            <v>4.7</v>
          </cell>
          <cell r="BT23" t="str">
            <v>68.97624</v>
          </cell>
          <cell r="BU23" t="str">
            <v>7</v>
          </cell>
          <cell r="BV23" t="str">
            <v>23.33333</v>
          </cell>
          <cell r="BW23" t="str">
            <v>2</v>
          </cell>
          <cell r="BX23" t="str">
            <v>1.5</v>
          </cell>
          <cell r="BY23" t="str">
            <v>0</v>
          </cell>
          <cell r="BZ23" t="str">
            <v>3.5</v>
          </cell>
          <cell r="CA23" t="str">
            <v>0</v>
          </cell>
          <cell r="CB23">
            <v>144</v>
          </cell>
          <cell r="CC23">
            <v>35</v>
          </cell>
          <cell r="CE23" t="str">
            <v/>
          </cell>
          <cell r="CF23" t="str">
            <v/>
          </cell>
          <cell r="CG23" t="str">
            <v/>
          </cell>
          <cell r="CH23" t="str">
            <v/>
          </cell>
          <cell r="CJ23" t="str">
            <v>0</v>
          </cell>
          <cell r="CK23" t="str">
            <v>0</v>
          </cell>
          <cell r="CL23" t="str">
            <v>7</v>
          </cell>
          <cell r="CM23" t="str">
            <v>87.5</v>
          </cell>
          <cell r="CN23">
            <v>7</v>
          </cell>
          <cell r="CO23" t="str">
            <v>26.1</v>
          </cell>
          <cell r="CP23" t="str">
            <v>55</v>
          </cell>
          <cell r="CQ23">
            <v>136</v>
          </cell>
          <cell r="CR23">
            <v>38</v>
          </cell>
          <cell r="CT23" t="str">
            <v>1</v>
          </cell>
          <cell r="CU23" t="str">
            <v>10</v>
          </cell>
          <cell r="CV23" t="str">
            <v>5</v>
          </cell>
          <cell r="CW23" t="str">
            <v>50</v>
          </cell>
          <cell r="CX23" t="str">
            <v/>
          </cell>
          <cell r="CY23" t="str">
            <v/>
          </cell>
          <cell r="CZ23" t="str">
            <v/>
          </cell>
          <cell r="DA23" t="str">
            <v>6</v>
          </cell>
          <cell r="DB23" t="str">
            <v>60</v>
          </cell>
          <cell r="DC23" t="str">
            <v>4</v>
          </cell>
          <cell r="DD23" t="str">
            <v>66.66667</v>
          </cell>
          <cell r="DE23" t="str">
            <v>1</v>
          </cell>
          <cell r="DF23" t="str">
            <v>14.28571</v>
          </cell>
          <cell r="DG23" t="str">
            <v>2</v>
          </cell>
          <cell r="DH23" t="str">
            <v>28.57143</v>
          </cell>
          <cell r="DI23" t="str">
            <v>19</v>
          </cell>
          <cell r="DJ23">
            <v>186</v>
          </cell>
          <cell r="DK23">
            <v>21.618110000000001</v>
          </cell>
          <cell r="DM23" t="str">
            <v>42</v>
          </cell>
          <cell r="DN23" t="str">
            <v>35</v>
          </cell>
          <cell r="DO23" t="str">
            <v>1025</v>
          </cell>
          <cell r="DP23" t="str">
            <v>0</v>
          </cell>
          <cell r="DQ23" t="str">
            <v>83.7</v>
          </cell>
          <cell r="DR23" t="str">
            <v>1.47243</v>
          </cell>
          <cell r="DS23" t="str">
            <v>0</v>
          </cell>
          <cell r="DT23" t="str">
            <v>18.8</v>
          </cell>
          <cell r="DU23" t="str">
            <v>64.9</v>
          </cell>
          <cell r="DV23" t="str">
            <v>No VAT refund per case study scenario</v>
          </cell>
          <cell r="DW23" t="str">
            <v>0</v>
          </cell>
          <cell r="DX23" t="str">
            <v>No VAT refund per case study scenario</v>
          </cell>
          <cell r="DY23" t="str">
            <v>0</v>
          </cell>
          <cell r="DZ23" t="str">
            <v>1.5</v>
          </cell>
          <cell r="EA23" t="str">
            <v>100</v>
          </cell>
          <cell r="EB23" t="str">
            <v>0</v>
          </cell>
          <cell r="EC23" t="str">
            <v>100</v>
          </cell>
          <cell r="ED23" t="str">
            <v>50</v>
          </cell>
          <cell r="EE23">
            <v>100</v>
          </cell>
          <cell r="EF23">
            <v>71.587270000000004</v>
          </cell>
          <cell r="EH23" t="str">
            <v>144</v>
          </cell>
          <cell r="EI23" t="str">
            <v>15.38462</v>
          </cell>
          <cell r="EJ23" t="str">
            <v>72</v>
          </cell>
          <cell r="EK23" t="str">
            <v>70.29289</v>
          </cell>
          <cell r="EL23" t="str">
            <v>48</v>
          </cell>
          <cell r="EM23" t="str">
            <v>70.44025</v>
          </cell>
          <cell r="EN23" t="str">
            <v>114</v>
          </cell>
          <cell r="EO23" t="str">
            <v>59.49821</v>
          </cell>
          <cell r="EP23" t="str">
            <v>25</v>
          </cell>
          <cell r="EQ23" t="str">
            <v>93.75</v>
          </cell>
          <cell r="ER23" t="str">
            <v>30</v>
          </cell>
          <cell r="ES23" t="str">
            <v>95.71429</v>
          </cell>
          <cell r="ET23" t="str">
            <v>65</v>
          </cell>
          <cell r="EU23" t="str">
            <v>93.86792</v>
          </cell>
          <cell r="EV23" t="str">
            <v>315</v>
          </cell>
          <cell r="EW23" t="str">
            <v>73.75</v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 t="str">
            <v/>
          </cell>
          <cell r="FC23" t="str">
            <v/>
          </cell>
          <cell r="FD23" t="str">
            <v/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109</v>
          </cell>
          <cell r="FK23">
            <v>55.572590000000005</v>
          </cell>
          <cell r="FM23" t="str">
            <v/>
          </cell>
          <cell r="FN23" t="str">
            <v/>
          </cell>
          <cell r="FO23" t="str">
            <v>591</v>
          </cell>
          <cell r="FP23" t="str">
            <v>61.39344</v>
          </cell>
          <cell r="FQ23" t="str">
            <v>40</v>
          </cell>
          <cell r="FR23" t="str">
            <v>401</v>
          </cell>
          <cell r="FS23" t="str">
            <v>150</v>
          </cell>
          <cell r="FT23" t="str">
            <v>25</v>
          </cell>
          <cell r="FU23" t="str">
            <v>71.991</v>
          </cell>
          <cell r="FV23" t="str">
            <v>10</v>
          </cell>
          <cell r="FW23" t="str">
            <v>10</v>
          </cell>
          <cell r="FX23" t="str">
            <v>5</v>
          </cell>
          <cell r="FY23" t="str">
            <v>6</v>
          </cell>
          <cell r="FZ23" t="str">
            <v>33.33333</v>
          </cell>
          <cell r="GA23" t="str">
            <v>2</v>
          </cell>
          <cell r="GB23" t="str">
            <v>1.5</v>
          </cell>
          <cell r="GC23" t="str">
            <v>0</v>
          </cell>
          <cell r="GD23" t="str">
            <v>2.5</v>
          </cell>
          <cell r="GE23">
            <v>103</v>
          </cell>
          <cell r="GF23">
            <v>42.290200000000006</v>
          </cell>
          <cell r="GG23" t="str">
            <v>0</v>
          </cell>
          <cell r="GH23" t="str">
            <v>1.8</v>
          </cell>
          <cell r="GI23" t="str">
            <v>14.5</v>
          </cell>
          <cell r="GJ23" t="str">
            <v>40.8</v>
          </cell>
          <cell r="GK23" t="str">
            <v>43.95541</v>
          </cell>
          <cell r="GL23" t="str">
            <v>6.5</v>
          </cell>
          <cell r="GM23" t="str">
            <v>40.625</v>
          </cell>
          <cell r="GN23" t="str">
            <v>2.5</v>
          </cell>
          <cell r="GO23" t="str">
            <v>3</v>
          </cell>
          <cell r="GP23" t="str">
            <v>1</v>
          </cell>
          <cell r="GQ23" t="str">
            <v>0</v>
          </cell>
        </row>
        <row r="24">
          <cell r="A24" t="str">
            <v>BIH</v>
          </cell>
          <cell r="B24" t="str">
            <v>Bosnia and Herzegovina</v>
          </cell>
          <cell r="C24" t="str">
            <v>Europe &amp; Central Asia</v>
          </cell>
          <cell r="D24" t="str">
            <v>Upper middle income</v>
          </cell>
          <cell r="E24">
            <v>2020</v>
          </cell>
          <cell r="F24">
            <v>90</v>
          </cell>
          <cell r="G24">
            <v>65.442530000000005</v>
          </cell>
          <cell r="J24">
            <v>184</v>
          </cell>
          <cell r="K24">
            <v>60.034440000000004</v>
          </cell>
          <cell r="L24" t="str">
            <v>13</v>
          </cell>
          <cell r="M24">
            <v>29.411760000000001</v>
          </cell>
          <cell r="N24" t="str">
            <v>80</v>
          </cell>
          <cell r="O24" t="str">
            <v>20.1005</v>
          </cell>
          <cell r="P24" t="str">
            <v>13.7</v>
          </cell>
          <cell r="Q24" t="str">
            <v>93.17431</v>
          </cell>
          <cell r="R24" t="str">
            <v>13</v>
          </cell>
          <cell r="S24" t="str">
            <v>29.41176</v>
          </cell>
          <cell r="T24" t="str">
            <v>80</v>
          </cell>
          <cell r="U24" t="str">
            <v>20.1005</v>
          </cell>
          <cell r="V24" t="str">
            <v>13.7</v>
          </cell>
          <cell r="W24" t="str">
            <v>93.17431</v>
          </cell>
          <cell r="X24" t="str">
            <v>10.2</v>
          </cell>
          <cell r="Y24" t="str">
            <v>97.4512</v>
          </cell>
          <cell r="Z24">
            <v>173</v>
          </cell>
          <cell r="AA24">
            <v>48.571570000000001</v>
          </cell>
          <cell r="AC24" t="str">
            <v>17</v>
          </cell>
          <cell r="AD24" t="str">
            <v>52</v>
          </cell>
          <cell r="AE24" t="str">
            <v>180</v>
          </cell>
          <cell r="AF24" t="str">
            <v>55.6196</v>
          </cell>
          <cell r="AG24" t="str">
            <v>20.3</v>
          </cell>
          <cell r="AH24" t="str">
            <v>0</v>
          </cell>
          <cell r="AI24" t="str">
            <v>13</v>
          </cell>
          <cell r="AJ24" t="str">
            <v>86.66667</v>
          </cell>
          <cell r="AK24" t="str">
            <v>2</v>
          </cell>
          <cell r="AL24" t="str">
            <v>1</v>
          </cell>
          <cell r="AM24" t="str">
            <v>2</v>
          </cell>
          <cell r="AN24" t="str">
            <v>3</v>
          </cell>
          <cell r="AO24" t="str">
            <v>1</v>
          </cell>
          <cell r="AP24" t="str">
            <v>4</v>
          </cell>
          <cell r="AQ24">
            <v>74</v>
          </cell>
          <cell r="AR24">
            <v>78.981110000000001</v>
          </cell>
          <cell r="AT24" t="str">
            <v>5</v>
          </cell>
          <cell r="AU24" t="str">
            <v>66.66667</v>
          </cell>
          <cell r="AV24" t="str">
            <v>69</v>
          </cell>
          <cell r="AW24" t="str">
            <v>77.82609</v>
          </cell>
          <cell r="AX24" t="str">
            <v>289</v>
          </cell>
          <cell r="AY24" t="str">
            <v>96.43168</v>
          </cell>
          <cell r="AZ24" t="str">
            <v>6</v>
          </cell>
          <cell r="BA24" t="str">
            <v>75</v>
          </cell>
          <cell r="BB24" t="str">
            <v>2</v>
          </cell>
          <cell r="BC24" t="str">
            <v>1</v>
          </cell>
          <cell r="BD24" t="str">
            <v>1</v>
          </cell>
          <cell r="BE24" t="str">
            <v>1</v>
          </cell>
          <cell r="BF24" t="str">
            <v>0</v>
          </cell>
          <cell r="BG24" t="str">
            <v>1</v>
          </cell>
          <cell r="BH24" t="str">
            <v>2.15</v>
          </cell>
          <cell r="BI24" t="str">
            <v>.51</v>
          </cell>
          <cell r="BJ24" t="str">
            <v>3</v>
          </cell>
          <cell r="BK24" t="str">
            <v>11.6</v>
          </cell>
          <cell r="BL24">
            <v>96</v>
          </cell>
          <cell r="BM24">
            <v>63.633880000000005</v>
          </cell>
          <cell r="BO24" t="str">
            <v>7</v>
          </cell>
          <cell r="BP24" t="str">
            <v>50</v>
          </cell>
          <cell r="BQ24" t="str">
            <v>35</v>
          </cell>
          <cell r="BR24" t="str">
            <v>83.73206</v>
          </cell>
          <cell r="BS24" t="str">
            <v>5.1</v>
          </cell>
          <cell r="BT24" t="str">
            <v>65.80347</v>
          </cell>
          <cell r="BU24" t="str">
            <v>16.5</v>
          </cell>
          <cell r="BV24" t="str">
            <v>55</v>
          </cell>
          <cell r="BW24" t="str">
            <v>5</v>
          </cell>
          <cell r="BX24" t="str">
            <v>4</v>
          </cell>
          <cell r="BY24" t="str">
            <v>2</v>
          </cell>
          <cell r="BZ24" t="str">
            <v>5.5</v>
          </cell>
          <cell r="CA24" t="str">
            <v>0</v>
          </cell>
          <cell r="CB24">
            <v>67</v>
          </cell>
          <cell r="CC24">
            <v>65</v>
          </cell>
          <cell r="CE24" t="str">
            <v/>
          </cell>
          <cell r="CF24" t="str">
            <v/>
          </cell>
          <cell r="CG24" t="str">
            <v/>
          </cell>
          <cell r="CH24" t="str">
            <v/>
          </cell>
          <cell r="CJ24" t="str">
            <v>7</v>
          </cell>
          <cell r="CK24" t="str">
            <v>58.33333</v>
          </cell>
          <cell r="CL24" t="str">
            <v>6</v>
          </cell>
          <cell r="CM24" t="str">
            <v>75</v>
          </cell>
          <cell r="CN24">
            <v>13</v>
          </cell>
          <cell r="CO24" t="str">
            <v>47.1</v>
          </cell>
          <cell r="CP24" t="str">
            <v>14</v>
          </cell>
          <cell r="CQ24">
            <v>88</v>
          </cell>
          <cell r="CR24">
            <v>56.000000000000007</v>
          </cell>
          <cell r="CT24" t="str">
            <v>3</v>
          </cell>
          <cell r="CU24" t="str">
            <v>30</v>
          </cell>
          <cell r="CV24" t="str">
            <v>6</v>
          </cell>
          <cell r="CW24" t="str">
            <v>60</v>
          </cell>
          <cell r="CX24" t="str">
            <v/>
          </cell>
          <cell r="CY24" t="str">
            <v/>
          </cell>
          <cell r="CZ24" t="str">
            <v/>
          </cell>
          <cell r="DA24" t="str">
            <v>5</v>
          </cell>
          <cell r="DB24" t="str">
            <v>50</v>
          </cell>
          <cell r="DC24" t="str">
            <v>4</v>
          </cell>
          <cell r="DD24" t="str">
            <v>66.66667</v>
          </cell>
          <cell r="DE24" t="str">
            <v>5</v>
          </cell>
          <cell r="DF24" t="str">
            <v>71.42857</v>
          </cell>
          <cell r="DG24" t="str">
            <v>5</v>
          </cell>
          <cell r="DH24" t="str">
            <v>71.42857</v>
          </cell>
          <cell r="DI24" t="str">
            <v>28</v>
          </cell>
          <cell r="DJ24">
            <v>141</v>
          </cell>
          <cell r="DK24">
            <v>60.432990000000004</v>
          </cell>
          <cell r="DM24" t="str">
            <v>33</v>
          </cell>
          <cell r="DN24" t="str">
            <v>50</v>
          </cell>
          <cell r="DO24" t="str">
            <v>411</v>
          </cell>
          <cell r="DP24" t="str">
            <v>44.04946</v>
          </cell>
          <cell r="DQ24" t="str">
            <v>23.7</v>
          </cell>
          <cell r="DR24" t="str">
            <v>100</v>
          </cell>
          <cell r="DS24" t="str">
            <v>8.4</v>
          </cell>
          <cell r="DT24" t="str">
            <v>13.6</v>
          </cell>
          <cell r="DU24" t="str">
            <v>1.7</v>
          </cell>
          <cell r="DV24" t="str">
            <v>40</v>
          </cell>
          <cell r="DW24" t="str">
            <v>20</v>
          </cell>
          <cell r="DX24" t="str">
            <v>19.02381</v>
          </cell>
          <cell r="DY24" t="str">
            <v>69.45211</v>
          </cell>
          <cell r="DZ24" t="str">
            <v>30</v>
          </cell>
          <cell r="EA24" t="str">
            <v>47.70642</v>
          </cell>
          <cell r="EB24" t="str">
            <v>14.85714</v>
          </cell>
          <cell r="EC24" t="str">
            <v>53.57143</v>
          </cell>
          <cell r="ED24" t="str">
            <v>47.68249</v>
          </cell>
          <cell r="EE24">
            <v>27</v>
          </cell>
          <cell r="EF24">
            <v>95.733900000000006</v>
          </cell>
          <cell r="EH24" t="str">
            <v>4.333333</v>
          </cell>
          <cell r="EI24" t="str">
            <v>98.02761</v>
          </cell>
          <cell r="EJ24" t="str">
            <v>8</v>
          </cell>
          <cell r="EK24" t="str">
            <v>97.07113</v>
          </cell>
          <cell r="EL24" t="str">
            <v>5.210526</v>
          </cell>
          <cell r="EM24" t="str">
            <v>97.35187</v>
          </cell>
          <cell r="EN24" t="str">
            <v>5.947368</v>
          </cell>
          <cell r="EO24" t="str">
            <v>98.22675</v>
          </cell>
          <cell r="EP24" t="str">
            <v>21.5</v>
          </cell>
          <cell r="EQ24" t="str">
            <v>94.625</v>
          </cell>
          <cell r="ER24" t="str">
            <v>26.5</v>
          </cell>
          <cell r="ES24" t="str">
            <v>96.21429</v>
          </cell>
          <cell r="ET24" t="str">
            <v>70</v>
          </cell>
          <cell r="EU24" t="str">
            <v>93.39623</v>
          </cell>
          <cell r="EV24" t="str">
            <v>108.5</v>
          </cell>
          <cell r="EW24" t="str">
            <v>90.95833</v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 t="str">
            <v/>
          </cell>
          <cell r="FC24" t="str">
            <v/>
          </cell>
          <cell r="FD24" t="str">
            <v/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93</v>
          </cell>
          <cell r="FK24">
            <v>57.820300000000003</v>
          </cell>
          <cell r="FM24" t="str">
            <v/>
          </cell>
          <cell r="FN24" t="str">
            <v/>
          </cell>
          <cell r="FO24" t="str">
            <v>595</v>
          </cell>
          <cell r="FP24" t="str">
            <v>61.06557</v>
          </cell>
          <cell r="FQ24" t="str">
            <v>30</v>
          </cell>
          <cell r="FR24" t="str">
            <v>385</v>
          </cell>
          <cell r="FS24" t="str">
            <v>180</v>
          </cell>
          <cell r="FT24" t="str">
            <v>36</v>
          </cell>
          <cell r="FU24" t="str">
            <v>59.61755</v>
          </cell>
          <cell r="FV24" t="str">
            <v>25</v>
          </cell>
          <cell r="FW24" t="str">
            <v>8</v>
          </cell>
          <cell r="FX24" t="str">
            <v>3</v>
          </cell>
          <cell r="FY24" t="str">
            <v>9.5</v>
          </cell>
          <cell r="FZ24" t="str">
            <v>52.77778</v>
          </cell>
          <cell r="GA24" t="str">
            <v>5</v>
          </cell>
          <cell r="GB24" t="str">
            <v>2.5</v>
          </cell>
          <cell r="GC24" t="str">
            <v>0</v>
          </cell>
          <cell r="GD24" t="str">
            <v>2</v>
          </cell>
          <cell r="GE24">
            <v>37</v>
          </cell>
          <cell r="GF24">
            <v>68.217150000000004</v>
          </cell>
          <cell r="GG24" t="str">
            <v>0</v>
          </cell>
          <cell r="GH24" t="str">
            <v>3.3</v>
          </cell>
          <cell r="GI24" t="str">
            <v>9</v>
          </cell>
          <cell r="GJ24" t="str">
            <v>39.7</v>
          </cell>
          <cell r="GK24" t="str">
            <v>42.68429</v>
          </cell>
          <cell r="GL24" t="str">
            <v>15</v>
          </cell>
          <cell r="GM24" t="str">
            <v>93.75</v>
          </cell>
          <cell r="GN24" t="str">
            <v>3</v>
          </cell>
          <cell r="GO24" t="str">
            <v>6</v>
          </cell>
          <cell r="GP24" t="str">
            <v>3</v>
          </cell>
          <cell r="GQ24" t="str">
            <v>3</v>
          </cell>
        </row>
        <row r="25">
          <cell r="A25" t="str">
            <v>BWA</v>
          </cell>
          <cell r="B25" t="str">
            <v>Botswana</v>
          </cell>
          <cell r="C25" t="str">
            <v>Sub-Saharan Africa</v>
          </cell>
          <cell r="D25" t="str">
            <v>Upper middle income</v>
          </cell>
          <cell r="E25">
            <v>2020</v>
          </cell>
          <cell r="F25">
            <v>87</v>
          </cell>
          <cell r="G25">
            <v>66.197800000000001</v>
          </cell>
          <cell r="J25">
            <v>159</v>
          </cell>
          <cell r="K25">
            <v>76.226950000000002</v>
          </cell>
          <cell r="L25" t="str">
            <v>9</v>
          </cell>
          <cell r="M25">
            <v>52.941180000000003</v>
          </cell>
          <cell r="N25" t="str">
            <v>48</v>
          </cell>
          <cell r="O25" t="str">
            <v>52.26131</v>
          </cell>
          <cell r="P25" t="str">
            <v>.6</v>
          </cell>
          <cell r="Q25" t="str">
            <v>99.70532</v>
          </cell>
          <cell r="R25" t="str">
            <v>9</v>
          </cell>
          <cell r="S25" t="str">
            <v>52.94118</v>
          </cell>
          <cell r="T25" t="str">
            <v>48</v>
          </cell>
          <cell r="U25" t="str">
            <v>52.26131</v>
          </cell>
          <cell r="V25" t="str">
            <v>.6</v>
          </cell>
          <cell r="W25" t="str">
            <v>99.70532</v>
          </cell>
          <cell r="X25" t="str">
            <v>0</v>
          </cell>
          <cell r="Y25" t="str">
            <v>100</v>
          </cell>
          <cell r="Z25">
            <v>44</v>
          </cell>
          <cell r="AA25">
            <v>75.582100000000011</v>
          </cell>
          <cell r="AC25" t="str">
            <v>16</v>
          </cell>
          <cell r="AD25" t="str">
            <v>56</v>
          </cell>
          <cell r="AE25" t="str">
            <v>102</v>
          </cell>
          <cell r="AF25" t="str">
            <v>78.09798</v>
          </cell>
          <cell r="AG25" t="str">
            <v>.4</v>
          </cell>
          <cell r="AH25" t="str">
            <v>98.23043</v>
          </cell>
          <cell r="AI25" t="str">
            <v>10.5</v>
          </cell>
          <cell r="AJ25" t="str">
            <v>70</v>
          </cell>
          <cell r="AK25" t="str">
            <v>1.5</v>
          </cell>
          <cell r="AL25" t="str">
            <v>0</v>
          </cell>
          <cell r="AM25" t="str">
            <v>2</v>
          </cell>
          <cell r="AN25" t="str">
            <v>3</v>
          </cell>
          <cell r="AO25" t="str">
            <v>0</v>
          </cell>
          <cell r="AP25" t="str">
            <v>4</v>
          </cell>
          <cell r="AQ25">
            <v>139</v>
          </cell>
          <cell r="AR25">
            <v>59.477270000000004</v>
          </cell>
          <cell r="AT25" t="str">
            <v>5</v>
          </cell>
          <cell r="AU25" t="str">
            <v>66.66667</v>
          </cell>
          <cell r="AV25" t="str">
            <v>77</v>
          </cell>
          <cell r="AW25" t="str">
            <v>74.34783</v>
          </cell>
          <cell r="AX25" t="str">
            <v>251.5</v>
          </cell>
          <cell r="AY25" t="str">
            <v>96.89458</v>
          </cell>
          <cell r="AZ25" t="str">
            <v>0</v>
          </cell>
          <cell r="BA25" t="str">
            <v>0</v>
          </cell>
          <cell r="BB25" t="str">
            <v>0</v>
          </cell>
          <cell r="BC25" t="str">
            <v>1</v>
          </cell>
          <cell r="BD25" t="str">
            <v>0</v>
          </cell>
          <cell r="BE25" t="str">
            <v>0</v>
          </cell>
          <cell r="BF25" t="str">
            <v>0</v>
          </cell>
          <cell r="BG25" t="str">
            <v>1</v>
          </cell>
          <cell r="BH25" t="str">
            <v>..</v>
          </cell>
          <cell r="BI25" t="str">
            <v>..</v>
          </cell>
          <cell r="BJ25" t="str">
            <v>N/A</v>
          </cell>
          <cell r="BK25" t="str">
            <v>16.3</v>
          </cell>
          <cell r="BL25">
            <v>82</v>
          </cell>
          <cell r="BM25">
            <v>65.838450000000009</v>
          </cell>
          <cell r="BO25" t="str">
            <v>4</v>
          </cell>
          <cell r="BP25" t="str">
            <v>75</v>
          </cell>
          <cell r="BQ25" t="str">
            <v>27</v>
          </cell>
          <cell r="BR25" t="str">
            <v>87.55981</v>
          </cell>
          <cell r="BS25" t="str">
            <v>5.1</v>
          </cell>
          <cell r="BT25" t="str">
            <v>65.79401</v>
          </cell>
          <cell r="BU25" t="str">
            <v>10.5</v>
          </cell>
          <cell r="BV25" t="str">
            <v>35</v>
          </cell>
          <cell r="BW25" t="str">
            <v>1</v>
          </cell>
          <cell r="BX25" t="str">
            <v>2.5</v>
          </cell>
          <cell r="BY25" t="str">
            <v>4</v>
          </cell>
          <cell r="BZ25" t="str">
            <v>3</v>
          </cell>
          <cell r="CA25" t="str">
            <v>0</v>
          </cell>
          <cell r="CB25">
            <v>80</v>
          </cell>
          <cell r="CC25">
            <v>60.000000000000007</v>
          </cell>
          <cell r="CE25" t="str">
            <v/>
          </cell>
          <cell r="CF25" t="str">
            <v/>
          </cell>
          <cell r="CG25" t="str">
            <v/>
          </cell>
          <cell r="CH25" t="str">
            <v/>
          </cell>
          <cell r="CJ25" t="str">
            <v>5</v>
          </cell>
          <cell r="CK25" t="str">
            <v>41.66667</v>
          </cell>
          <cell r="CL25" t="str">
            <v>7</v>
          </cell>
          <cell r="CM25" t="str">
            <v>87.5</v>
          </cell>
          <cell r="CN25">
            <v>12</v>
          </cell>
          <cell r="CO25" t="str">
            <v>0</v>
          </cell>
          <cell r="CP25" t="str">
            <v>54.4</v>
          </cell>
          <cell r="CQ25">
            <v>72</v>
          </cell>
          <cell r="CR25">
            <v>60.000000000000007</v>
          </cell>
          <cell r="CT25" t="str">
            <v>7</v>
          </cell>
          <cell r="CU25" t="str">
            <v>70</v>
          </cell>
          <cell r="CV25" t="str">
            <v>8</v>
          </cell>
          <cell r="CW25" t="str">
            <v>80</v>
          </cell>
          <cell r="CX25" t="str">
            <v/>
          </cell>
          <cell r="CY25" t="str">
            <v/>
          </cell>
          <cell r="CZ25" t="str">
            <v/>
          </cell>
          <cell r="DA25" t="str">
            <v>3</v>
          </cell>
          <cell r="DB25" t="str">
            <v>30</v>
          </cell>
          <cell r="DC25" t="str">
            <v>4</v>
          </cell>
          <cell r="DD25" t="str">
            <v>66.66667</v>
          </cell>
          <cell r="DE25" t="str">
            <v>3</v>
          </cell>
          <cell r="DF25" t="str">
            <v>42.85714</v>
          </cell>
          <cell r="DG25" t="str">
            <v>5</v>
          </cell>
          <cell r="DH25" t="str">
            <v>71.42857</v>
          </cell>
          <cell r="DI25" t="str">
            <v>30</v>
          </cell>
          <cell r="DJ25">
            <v>59</v>
          </cell>
          <cell r="DK25">
            <v>80.014890000000008</v>
          </cell>
          <cell r="DM25" t="str">
            <v>34</v>
          </cell>
          <cell r="DN25" t="str">
            <v>48.33333</v>
          </cell>
          <cell r="DO25" t="str">
            <v>120</v>
          </cell>
          <cell r="DP25" t="str">
            <v>89.02628</v>
          </cell>
          <cell r="DQ25" t="str">
            <v>25.1</v>
          </cell>
          <cell r="DR25" t="str">
            <v>100</v>
          </cell>
          <cell r="DS25" t="str">
            <v>21.5</v>
          </cell>
          <cell r="DT25" t="str">
            <v>0</v>
          </cell>
          <cell r="DU25" t="str">
            <v>3.6</v>
          </cell>
          <cell r="DV25" t="str">
            <v>10</v>
          </cell>
          <cell r="DW25" t="str">
            <v>80</v>
          </cell>
          <cell r="DX25" t="str">
            <v>26.30952</v>
          </cell>
          <cell r="DY25" t="str">
            <v>55.38702</v>
          </cell>
          <cell r="DZ25" t="str">
            <v>4</v>
          </cell>
          <cell r="EA25" t="str">
            <v>95.41284</v>
          </cell>
          <cell r="EB25" t="str">
            <v>0</v>
          </cell>
          <cell r="EC25" t="str">
            <v>100</v>
          </cell>
          <cell r="ED25" t="str">
            <v>82.69997</v>
          </cell>
          <cell r="EE25">
            <v>55</v>
          </cell>
          <cell r="EF25">
            <v>86.650510000000011</v>
          </cell>
          <cell r="EH25" t="str">
            <v>18</v>
          </cell>
          <cell r="EI25" t="str">
            <v>89.94083</v>
          </cell>
          <cell r="EJ25" t="str">
            <v>3.307692</v>
          </cell>
          <cell r="EK25" t="str">
            <v>99.03444</v>
          </cell>
          <cell r="EL25" t="str">
            <v>5</v>
          </cell>
          <cell r="EM25" t="str">
            <v>97.48428</v>
          </cell>
          <cell r="EN25" t="str">
            <v>3.5</v>
          </cell>
          <cell r="EO25" t="str">
            <v>99.10394</v>
          </cell>
          <cell r="EP25" t="str">
            <v>179.2308</v>
          </cell>
          <cell r="EQ25" t="str">
            <v>55.19231</v>
          </cell>
          <cell r="ER25" t="str">
            <v>66.61538</v>
          </cell>
          <cell r="ES25" t="str">
            <v>90.48352</v>
          </cell>
          <cell r="ET25" t="str">
            <v>316.5385</v>
          </cell>
          <cell r="EU25" t="str">
            <v>70.13788</v>
          </cell>
          <cell r="EV25" t="str">
            <v>98.07692</v>
          </cell>
          <cell r="EW25" t="str">
            <v>91.82692</v>
          </cell>
          <cell r="EX25" t="str">
            <v/>
          </cell>
          <cell r="EY25" t="str">
            <v/>
          </cell>
          <cell r="EZ25" t="str">
            <v/>
          </cell>
          <cell r="FA25" t="str">
            <v/>
          </cell>
          <cell r="FB25" t="str">
            <v/>
          </cell>
          <cell r="FC25" t="str">
            <v/>
          </cell>
          <cell r="FD25" t="str">
            <v/>
          </cell>
          <cell r="FE25" t="str">
            <v/>
          </cell>
          <cell r="FF25" t="str">
            <v/>
          </cell>
          <cell r="FG25" t="str">
            <v/>
          </cell>
          <cell r="FH25" t="str">
            <v/>
          </cell>
          <cell r="FI25" t="str">
            <v/>
          </cell>
          <cell r="FJ25">
            <v>137</v>
          </cell>
          <cell r="FK25">
            <v>49.989890000000003</v>
          </cell>
          <cell r="FM25" t="str">
            <v/>
          </cell>
          <cell r="FN25" t="str">
            <v/>
          </cell>
          <cell r="FO25" t="str">
            <v>660</v>
          </cell>
          <cell r="FP25" t="str">
            <v>55.7377</v>
          </cell>
          <cell r="FQ25" t="str">
            <v>30</v>
          </cell>
          <cell r="FR25" t="str">
            <v>550</v>
          </cell>
          <cell r="FS25" t="str">
            <v>80</v>
          </cell>
          <cell r="FT25" t="str">
            <v>39.8</v>
          </cell>
          <cell r="FU25" t="str">
            <v>55.34308</v>
          </cell>
          <cell r="FV25" t="str">
            <v>35</v>
          </cell>
          <cell r="FW25" t="str">
            <v>3.3</v>
          </cell>
          <cell r="FX25" t="str">
            <v>1.5</v>
          </cell>
          <cell r="FY25" t="str">
            <v>7</v>
          </cell>
          <cell r="FZ25" t="str">
            <v>38.88889</v>
          </cell>
          <cell r="GA25" t="str">
            <v>2.5</v>
          </cell>
          <cell r="GB25" t="str">
            <v>2.5</v>
          </cell>
          <cell r="GC25" t="str">
            <v>0</v>
          </cell>
          <cell r="GD25" t="str">
            <v>2</v>
          </cell>
          <cell r="GE25">
            <v>84</v>
          </cell>
          <cell r="GF25">
            <v>48.197900000000004</v>
          </cell>
          <cell r="GG25" t="str">
            <v>1</v>
          </cell>
          <cell r="GH25" t="str">
            <v>1.7</v>
          </cell>
          <cell r="GI25" t="str">
            <v>18</v>
          </cell>
          <cell r="GJ25" t="str">
            <v>66.3</v>
          </cell>
          <cell r="GK25" t="str">
            <v>71.39579</v>
          </cell>
          <cell r="GL25" t="str">
            <v>4</v>
          </cell>
          <cell r="GM25" t="str">
            <v>25</v>
          </cell>
          <cell r="GN25" t="str">
            <v>3</v>
          </cell>
          <cell r="GO25" t="str">
            <v>1</v>
          </cell>
          <cell r="GP25" t="str">
            <v>0</v>
          </cell>
          <cell r="GQ25" t="str">
            <v>0</v>
          </cell>
        </row>
        <row r="26">
          <cell r="A26" t="str">
            <v>BRAZ</v>
          </cell>
          <cell r="B26" t="str">
            <v>Brazil</v>
          </cell>
          <cell r="C26" t="str">
            <v>Latin America &amp; Caribbean</v>
          </cell>
          <cell r="D26" t="str">
            <v>Upper middle income</v>
          </cell>
          <cell r="E26">
            <v>2020</v>
          </cell>
          <cell r="F26">
            <v>124</v>
          </cell>
          <cell r="G26">
            <v>59.083070000000006</v>
          </cell>
          <cell r="J26">
            <v>138</v>
          </cell>
          <cell r="K26">
            <v>81.294750000000008</v>
          </cell>
          <cell r="L26" t="str">
            <v>10.61</v>
          </cell>
          <cell r="M26">
            <v>43.470590000000001</v>
          </cell>
          <cell r="N26" t="str">
            <v>16.62</v>
          </cell>
          <cell r="O26" t="str">
            <v>83.799</v>
          </cell>
          <cell r="P26" t="str">
            <v>4.2</v>
          </cell>
          <cell r="Q26" t="str">
            <v>97.90941</v>
          </cell>
          <cell r="R26" t="str">
            <v>10.61</v>
          </cell>
          <cell r="S26" t="str">
            <v>43.47059</v>
          </cell>
          <cell r="T26" t="str">
            <v>16.62</v>
          </cell>
          <cell r="U26" t="str">
            <v>83.799</v>
          </cell>
          <cell r="V26" t="str">
            <v>4.2</v>
          </cell>
          <cell r="W26" t="str">
            <v>97.90941</v>
          </cell>
          <cell r="X26" t="str">
            <v>0</v>
          </cell>
          <cell r="Y26" t="str">
            <v>100</v>
          </cell>
          <cell r="Z26">
            <v>170</v>
          </cell>
          <cell r="AA26">
            <v>51.916530000000002</v>
          </cell>
          <cell r="AC26" t="str">
            <v>18.61</v>
          </cell>
          <cell r="AD26" t="str">
            <v>45.56</v>
          </cell>
          <cell r="AE26" t="str">
            <v>338.37</v>
          </cell>
          <cell r="AF26" t="str">
            <v>11.91354</v>
          </cell>
          <cell r="AG26" t="str">
            <v>1.1</v>
          </cell>
          <cell r="AH26" t="str">
            <v>94.25925</v>
          </cell>
          <cell r="AI26" t="str">
            <v>8.39</v>
          </cell>
          <cell r="AJ26" t="str">
            <v>55.93333</v>
          </cell>
          <cell r="AK26" t="str">
            <v>2</v>
          </cell>
          <cell r="AL26" t="str">
            <v>1</v>
          </cell>
          <cell r="AM26" t="str">
            <v>0</v>
          </cell>
          <cell r="AN26" t="str">
            <v>2.39</v>
          </cell>
          <cell r="AO26" t="str">
            <v>1</v>
          </cell>
          <cell r="AP26" t="str">
            <v>2</v>
          </cell>
          <cell r="AQ26">
            <v>98</v>
          </cell>
          <cell r="AR26">
            <v>72.779150000000001</v>
          </cell>
          <cell r="AT26" t="str">
            <v>5</v>
          </cell>
          <cell r="AU26" t="str">
            <v>66.66667</v>
          </cell>
          <cell r="AV26" t="str">
            <v>128.49</v>
          </cell>
          <cell r="AW26" t="str">
            <v>51.96087</v>
          </cell>
          <cell r="AX26" t="str">
            <v>203.4</v>
          </cell>
          <cell r="AY26" t="str">
            <v>97.48906</v>
          </cell>
          <cell r="AZ26" t="str">
            <v>6</v>
          </cell>
          <cell r="BA26" t="str">
            <v>75</v>
          </cell>
          <cell r="BB26" t="str">
            <v>1</v>
          </cell>
          <cell r="BC26" t="str">
            <v>1</v>
          </cell>
          <cell r="BD26" t="str">
            <v>1</v>
          </cell>
          <cell r="BE26" t="str">
            <v>1</v>
          </cell>
          <cell r="BF26" t="str">
            <v>1</v>
          </cell>
          <cell r="BG26" t="str">
            <v>1</v>
          </cell>
          <cell r="BH26" t="str">
            <v>6.6383</v>
          </cell>
          <cell r="BI26" t="str">
            <v>3.7167</v>
          </cell>
          <cell r="BJ26" t="str">
            <v>3</v>
          </cell>
          <cell r="BK26" t="str">
            <v>17.5</v>
          </cell>
          <cell r="BL26">
            <v>133</v>
          </cell>
          <cell r="BM26">
            <v>54.102320000000006</v>
          </cell>
          <cell r="BO26" t="str">
            <v>13.61</v>
          </cell>
          <cell r="BP26" t="str">
            <v>0</v>
          </cell>
          <cell r="BQ26" t="str">
            <v>30.74</v>
          </cell>
          <cell r="BR26" t="str">
            <v>85.77034</v>
          </cell>
          <cell r="BS26" t="str">
            <v>3.6</v>
          </cell>
          <cell r="BT26" t="str">
            <v>76.28894</v>
          </cell>
          <cell r="BU26" t="str">
            <v>16.305</v>
          </cell>
          <cell r="BV26" t="str">
            <v>54.35</v>
          </cell>
          <cell r="BW26" t="str">
            <v>4.61</v>
          </cell>
          <cell r="BX26" t="str">
            <v>5.195</v>
          </cell>
          <cell r="BY26" t="str">
            <v>2</v>
          </cell>
          <cell r="BZ26" t="str">
            <v>4.5</v>
          </cell>
          <cell r="CA26" t="str">
            <v>0</v>
          </cell>
          <cell r="CB26">
            <v>104</v>
          </cell>
          <cell r="CC26">
            <v>50.000000000000007</v>
          </cell>
          <cell r="CE26" t="str">
            <v/>
          </cell>
          <cell r="CF26" t="str">
            <v/>
          </cell>
          <cell r="CG26" t="str">
            <v/>
          </cell>
          <cell r="CH26" t="str">
            <v/>
          </cell>
          <cell r="CJ26" t="str">
            <v>2</v>
          </cell>
          <cell r="CK26" t="str">
            <v>16.66667</v>
          </cell>
          <cell r="CL26" t="str">
            <v>8</v>
          </cell>
          <cell r="CM26" t="str">
            <v>100</v>
          </cell>
          <cell r="CN26">
            <v>10</v>
          </cell>
          <cell r="CO26" t="str">
            <v>79</v>
          </cell>
          <cell r="CP26" t="str">
            <v>81.2</v>
          </cell>
          <cell r="CQ26">
            <v>61</v>
          </cell>
          <cell r="CR26">
            <v>62.000000000000007</v>
          </cell>
          <cell r="CT26" t="str">
            <v>5</v>
          </cell>
          <cell r="CU26" t="str">
            <v>50</v>
          </cell>
          <cell r="CV26" t="str">
            <v>8</v>
          </cell>
          <cell r="CW26" t="str">
            <v>80</v>
          </cell>
          <cell r="CX26" t="str">
            <v/>
          </cell>
          <cell r="CY26" t="str">
            <v/>
          </cell>
          <cell r="CZ26" t="str">
            <v/>
          </cell>
          <cell r="DA26" t="str">
            <v>4</v>
          </cell>
          <cell r="DB26" t="str">
            <v>40</v>
          </cell>
          <cell r="DC26" t="str">
            <v>4</v>
          </cell>
          <cell r="DD26" t="str">
            <v>66.66667</v>
          </cell>
          <cell r="DE26" t="str">
            <v>4</v>
          </cell>
          <cell r="DF26" t="str">
            <v>57.14286</v>
          </cell>
          <cell r="DG26" t="str">
            <v>6</v>
          </cell>
          <cell r="DH26" t="str">
            <v>85.71429</v>
          </cell>
          <cell r="DI26" t="str">
            <v>31</v>
          </cell>
          <cell r="DJ26">
            <v>184</v>
          </cell>
          <cell r="DK26">
            <v>34.400930000000002</v>
          </cell>
          <cell r="DM26" t="str">
            <v>9.61</v>
          </cell>
          <cell r="DN26" t="str">
            <v>88.98333</v>
          </cell>
          <cell r="DO26" t="str">
            <v>1501</v>
          </cell>
          <cell r="DP26" t="str">
            <v>0</v>
          </cell>
          <cell r="DQ26" t="str">
            <v>65.1</v>
          </cell>
          <cell r="DR26" t="str">
            <v>40.8222</v>
          </cell>
          <cell r="DS26" t="str">
            <v>22.4</v>
          </cell>
          <cell r="DT26" t="str">
            <v>39.4</v>
          </cell>
          <cell r="DU26" t="str">
            <v>3.3</v>
          </cell>
          <cell r="DV26" t="str">
            <v>No VAT refund per case study scenario</v>
          </cell>
          <cell r="DW26" t="str">
            <v>0</v>
          </cell>
          <cell r="DX26" t="str">
            <v>No VAT refund per case study scenario</v>
          </cell>
          <cell r="DY26" t="str">
            <v>0</v>
          </cell>
          <cell r="DZ26" t="str">
            <v>39</v>
          </cell>
          <cell r="EA26" t="str">
            <v>31.19266</v>
          </cell>
          <cell r="EB26" t="str">
            <v>86.57143</v>
          </cell>
          <cell r="EC26" t="str">
            <v>0</v>
          </cell>
          <cell r="ED26" t="str">
            <v>7.79817</v>
          </cell>
          <cell r="EE26">
            <v>108</v>
          </cell>
          <cell r="EF26">
            <v>69.851970000000009</v>
          </cell>
          <cell r="EH26" t="str">
            <v>12</v>
          </cell>
          <cell r="EI26" t="str">
            <v>93.49112</v>
          </cell>
          <cell r="EJ26" t="str">
            <v>24</v>
          </cell>
          <cell r="EK26" t="str">
            <v>90.37657</v>
          </cell>
          <cell r="EL26" t="str">
            <v>49.04348</v>
          </cell>
          <cell r="EM26" t="str">
            <v>69.78398</v>
          </cell>
          <cell r="EN26" t="str">
            <v>30</v>
          </cell>
          <cell r="EO26" t="str">
            <v>89.60573</v>
          </cell>
          <cell r="EP26" t="str">
            <v>226.3889</v>
          </cell>
          <cell r="EQ26" t="str">
            <v>43.40278</v>
          </cell>
          <cell r="ER26" t="str">
            <v>106.9444</v>
          </cell>
          <cell r="ES26" t="str">
            <v>84.72222</v>
          </cell>
          <cell r="ET26" t="str">
            <v>861.9565</v>
          </cell>
          <cell r="EU26" t="str">
            <v>18.68335</v>
          </cell>
          <cell r="EV26" t="str">
            <v>375</v>
          </cell>
          <cell r="EW26" t="str">
            <v>68.75</v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 t="str">
            <v/>
          </cell>
          <cell r="FC26" t="str">
            <v/>
          </cell>
          <cell r="FD26" t="str">
            <v/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58</v>
          </cell>
          <cell r="FK26">
            <v>64.079530000000005</v>
          </cell>
          <cell r="FM26" t="str">
            <v/>
          </cell>
          <cell r="FN26" t="str">
            <v/>
          </cell>
          <cell r="FO26" t="str">
            <v>801.2</v>
          </cell>
          <cell r="FP26" t="str">
            <v>44.16393</v>
          </cell>
          <cell r="FQ26" t="str">
            <v>41</v>
          </cell>
          <cell r="FR26" t="str">
            <v>550.2</v>
          </cell>
          <cell r="FS26" t="str">
            <v>210</v>
          </cell>
          <cell r="FT26" t="str">
            <v>22</v>
          </cell>
          <cell r="FU26" t="str">
            <v>75.3802</v>
          </cell>
          <cell r="FV26" t="str">
            <v>13.9</v>
          </cell>
          <cell r="FW26" t="str">
            <v>7</v>
          </cell>
          <cell r="FX26" t="str">
            <v>1.1</v>
          </cell>
          <cell r="FY26" t="str">
            <v>13.085</v>
          </cell>
          <cell r="FZ26" t="str">
            <v>72.69444</v>
          </cell>
          <cell r="GA26" t="str">
            <v>4.085</v>
          </cell>
          <cell r="GB26" t="str">
            <v>3</v>
          </cell>
          <cell r="GC26" t="str">
            <v>3</v>
          </cell>
          <cell r="GD26" t="str">
            <v>3</v>
          </cell>
          <cell r="GE26">
            <v>77</v>
          </cell>
          <cell r="GF26">
            <v>50.405540000000002</v>
          </cell>
          <cell r="GG26" t="str">
            <v>1</v>
          </cell>
          <cell r="GH26" t="str">
            <v>4</v>
          </cell>
          <cell r="GI26" t="str">
            <v>12</v>
          </cell>
          <cell r="GJ26" t="str">
            <v>18.2</v>
          </cell>
          <cell r="GK26" t="str">
            <v>19.56108</v>
          </cell>
          <cell r="GL26" t="str">
            <v>13</v>
          </cell>
          <cell r="GM26" t="str">
            <v>81.25</v>
          </cell>
          <cell r="GN26" t="str">
            <v>2.5</v>
          </cell>
          <cell r="GO26" t="str">
            <v>5.5</v>
          </cell>
          <cell r="GP26" t="str">
            <v>2</v>
          </cell>
          <cell r="GQ26" t="str">
            <v>3</v>
          </cell>
        </row>
        <row r="27">
          <cell r="A27" t="str">
            <v>BRN</v>
          </cell>
          <cell r="B27" t="str">
            <v>Brunei Darussalam</v>
          </cell>
          <cell r="C27" t="str">
            <v>East Asia &amp; Pacific</v>
          </cell>
          <cell r="D27" t="str">
            <v>High income</v>
          </cell>
          <cell r="E27">
            <v>2020</v>
          </cell>
          <cell r="F27">
            <v>66</v>
          </cell>
          <cell r="G27">
            <v>70.063870000000009</v>
          </cell>
          <cell r="J27">
            <v>16</v>
          </cell>
          <cell r="K27">
            <v>94.933460000000011</v>
          </cell>
          <cell r="L27" t="str">
            <v>3</v>
          </cell>
          <cell r="M27">
            <v>88.235290000000006</v>
          </cell>
          <cell r="N27" t="str">
            <v>5</v>
          </cell>
          <cell r="O27" t="str">
            <v>95.47739</v>
          </cell>
          <cell r="P27" t="str">
            <v>1.1</v>
          </cell>
          <cell r="Q27" t="str">
            <v>99.46486</v>
          </cell>
          <cell r="R27" t="str">
            <v>4</v>
          </cell>
          <cell r="S27" t="str">
            <v>82.35294</v>
          </cell>
          <cell r="T27" t="str">
            <v>6</v>
          </cell>
          <cell r="U27" t="str">
            <v>94.47236</v>
          </cell>
          <cell r="V27" t="str">
            <v>1.1</v>
          </cell>
          <cell r="W27" t="str">
            <v>99.46486</v>
          </cell>
          <cell r="X27" t="str">
            <v>0</v>
          </cell>
          <cell r="Y27" t="str">
            <v>100</v>
          </cell>
          <cell r="Z27">
            <v>54</v>
          </cell>
          <cell r="AA27">
            <v>73.615480000000005</v>
          </cell>
          <cell r="AC27" t="str">
            <v>20</v>
          </cell>
          <cell r="AD27" t="str">
            <v>40</v>
          </cell>
          <cell r="AE27" t="str">
            <v>83</v>
          </cell>
          <cell r="AF27" t="str">
            <v>83.57349</v>
          </cell>
          <cell r="AG27" t="str">
            <v>1.8</v>
          </cell>
          <cell r="AH27" t="str">
            <v>90.88842</v>
          </cell>
          <cell r="AI27" t="str">
            <v>12</v>
          </cell>
          <cell r="AJ27" t="str">
            <v>80</v>
          </cell>
          <cell r="AK27" t="str">
            <v>2</v>
          </cell>
          <cell r="AL27" t="str">
            <v>1</v>
          </cell>
          <cell r="AM27" t="str">
            <v>2</v>
          </cell>
          <cell r="AN27" t="str">
            <v>3</v>
          </cell>
          <cell r="AO27" t="str">
            <v>0</v>
          </cell>
          <cell r="AP27" t="str">
            <v>4</v>
          </cell>
          <cell r="AQ27">
            <v>31</v>
          </cell>
          <cell r="AR27">
            <v>87.667390000000012</v>
          </cell>
          <cell r="AT27" t="str">
            <v>5</v>
          </cell>
          <cell r="AU27" t="str">
            <v>66.66667</v>
          </cell>
          <cell r="AV27" t="str">
            <v>25</v>
          </cell>
          <cell r="AW27" t="str">
            <v>96.95652</v>
          </cell>
          <cell r="AX27" t="str">
            <v>36.7</v>
          </cell>
          <cell r="AY27" t="str">
            <v>99.54638</v>
          </cell>
          <cell r="AZ27" t="str">
            <v>7</v>
          </cell>
          <cell r="BA27" t="str">
            <v>87.5</v>
          </cell>
          <cell r="BB27" t="str">
            <v>3</v>
          </cell>
          <cell r="BC27" t="str">
            <v>1</v>
          </cell>
          <cell r="BD27" t="str">
            <v>1</v>
          </cell>
          <cell r="BE27" t="str">
            <v>0</v>
          </cell>
          <cell r="BF27" t="str">
            <v>1</v>
          </cell>
          <cell r="BG27" t="str">
            <v>1</v>
          </cell>
          <cell r="BH27" t="str">
            <v>.37</v>
          </cell>
          <cell r="BI27" t="str">
            <v>.33</v>
          </cell>
          <cell r="BJ27" t="str">
            <v>1</v>
          </cell>
          <cell r="BK27" t="str">
            <v>5</v>
          </cell>
          <cell r="BL27">
            <v>144</v>
          </cell>
          <cell r="BM27">
            <v>50.650890000000004</v>
          </cell>
          <cell r="BO27" t="str">
            <v>7</v>
          </cell>
          <cell r="BP27" t="str">
            <v>50</v>
          </cell>
          <cell r="BQ27" t="str">
            <v>298.5</v>
          </cell>
          <cell r="BR27" t="str">
            <v>0</v>
          </cell>
          <cell r="BS27" t="str">
            <v>.6</v>
          </cell>
          <cell r="BT27" t="str">
            <v>95.93688</v>
          </cell>
          <cell r="BU27" t="str">
            <v>17</v>
          </cell>
          <cell r="BV27" t="str">
            <v>56.66667</v>
          </cell>
          <cell r="BW27" t="str">
            <v>5</v>
          </cell>
          <cell r="BX27" t="str">
            <v>4</v>
          </cell>
          <cell r="BY27" t="str">
            <v>4</v>
          </cell>
          <cell r="BZ27" t="str">
            <v>4</v>
          </cell>
          <cell r="CA27" t="str">
            <v>0</v>
          </cell>
          <cell r="CB27">
            <v>1</v>
          </cell>
          <cell r="CC27">
            <v>100.00000000000001</v>
          </cell>
          <cell r="CE27" t="str">
            <v/>
          </cell>
          <cell r="CF27" t="str">
            <v/>
          </cell>
          <cell r="CG27" t="str">
            <v/>
          </cell>
          <cell r="CH27" t="str">
            <v/>
          </cell>
          <cell r="CJ27" t="str">
            <v>12</v>
          </cell>
          <cell r="CK27" t="str">
            <v>100</v>
          </cell>
          <cell r="CL27" t="str">
            <v>8</v>
          </cell>
          <cell r="CM27" t="str">
            <v>100</v>
          </cell>
          <cell r="CN27">
            <v>20</v>
          </cell>
          <cell r="CO27" t="str">
            <v>76.8</v>
          </cell>
          <cell r="CP27" t="str">
            <v>0</v>
          </cell>
          <cell r="CQ27">
            <v>128</v>
          </cell>
          <cell r="CR27">
            <v>40</v>
          </cell>
          <cell r="CT27" t="str">
            <v>4</v>
          </cell>
          <cell r="CU27" t="str">
            <v>40</v>
          </cell>
          <cell r="CV27" t="str">
            <v>8</v>
          </cell>
          <cell r="CW27" t="str">
            <v>80</v>
          </cell>
          <cell r="CX27" t="str">
            <v/>
          </cell>
          <cell r="CY27" t="str">
            <v/>
          </cell>
          <cell r="CZ27" t="str">
            <v/>
          </cell>
          <cell r="DA27" t="str">
            <v>8</v>
          </cell>
          <cell r="DB27" t="str">
            <v>80</v>
          </cell>
          <cell r="DC27" t="str">
            <v>0</v>
          </cell>
          <cell r="DD27" t="str">
            <v>0</v>
          </cell>
          <cell r="DE27" t="str">
            <v>0</v>
          </cell>
          <cell r="DF27" t="str">
            <v>0</v>
          </cell>
          <cell r="DG27" t="str">
            <v>0</v>
          </cell>
          <cell r="DH27" t="str">
            <v>0</v>
          </cell>
          <cell r="DI27" t="str">
            <v>20</v>
          </cell>
          <cell r="DJ27">
            <v>90</v>
          </cell>
          <cell r="DK27">
            <v>74.03143</v>
          </cell>
          <cell r="DM27" t="str">
            <v>5</v>
          </cell>
          <cell r="DN27" t="str">
            <v>96.66667</v>
          </cell>
          <cell r="DO27" t="str">
            <v>52.5</v>
          </cell>
          <cell r="DP27" t="str">
            <v>99.45904</v>
          </cell>
          <cell r="DQ27" t="str">
            <v>8</v>
          </cell>
          <cell r="DR27" t="str">
            <v>100</v>
          </cell>
          <cell r="DS27" t="str">
            <v>.1</v>
          </cell>
          <cell r="DT27" t="str">
            <v>7.9</v>
          </cell>
          <cell r="DU27" t="str">
            <v>0</v>
          </cell>
          <cell r="DV27" t="str">
            <v>No VAT</v>
          </cell>
          <cell r="DW27" t="str">
            <v>No VAT</v>
          </cell>
          <cell r="DX27" t="str">
            <v>No VAT</v>
          </cell>
          <cell r="DY27" t="str">
            <v>No VAT</v>
          </cell>
          <cell r="DZ27" t="str">
            <v>137</v>
          </cell>
          <cell r="EA27" t="str">
            <v>0</v>
          </cell>
          <cell r="EB27" t="str">
            <v>65.42857</v>
          </cell>
          <cell r="EC27" t="str">
            <v>0</v>
          </cell>
          <cell r="ED27" t="str">
            <v>0</v>
          </cell>
          <cell r="EE27">
            <v>149</v>
          </cell>
          <cell r="EF27">
            <v>58.703400000000002</v>
          </cell>
          <cell r="EH27" t="str">
            <v>155</v>
          </cell>
          <cell r="EI27" t="str">
            <v>8.87574</v>
          </cell>
          <cell r="EJ27" t="str">
            <v>132</v>
          </cell>
          <cell r="EK27" t="str">
            <v>45.18828</v>
          </cell>
          <cell r="EL27" t="str">
            <v>117</v>
          </cell>
          <cell r="EM27" t="str">
            <v>27.04403</v>
          </cell>
          <cell r="EN27" t="str">
            <v>48</v>
          </cell>
          <cell r="EO27" t="str">
            <v>83.15412</v>
          </cell>
          <cell r="EP27" t="str">
            <v>90</v>
          </cell>
          <cell r="EQ27" t="str">
            <v>77.5</v>
          </cell>
          <cell r="ER27" t="str">
            <v>50</v>
          </cell>
          <cell r="ES27" t="str">
            <v>92.85714</v>
          </cell>
          <cell r="ET27" t="str">
            <v>340</v>
          </cell>
          <cell r="EU27" t="str">
            <v>67.92453</v>
          </cell>
          <cell r="EV27" t="str">
            <v>395</v>
          </cell>
          <cell r="EW27" t="str">
            <v>67.08333</v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 t="str">
            <v/>
          </cell>
          <cell r="FC27" t="str">
            <v/>
          </cell>
          <cell r="FD27" t="str">
            <v/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66</v>
          </cell>
          <cell r="FK27">
            <v>62.801760000000009</v>
          </cell>
          <cell r="FM27" t="str">
            <v/>
          </cell>
          <cell r="FN27" t="str">
            <v/>
          </cell>
          <cell r="FO27" t="str">
            <v>540</v>
          </cell>
          <cell r="FP27" t="str">
            <v>65.57377</v>
          </cell>
          <cell r="FQ27" t="str">
            <v>50</v>
          </cell>
          <cell r="FR27" t="str">
            <v>400</v>
          </cell>
          <cell r="FS27" t="str">
            <v>90</v>
          </cell>
          <cell r="FT27" t="str">
            <v>36.6</v>
          </cell>
          <cell r="FU27" t="str">
            <v>58.94263</v>
          </cell>
          <cell r="FV27" t="str">
            <v>30</v>
          </cell>
          <cell r="FW27" t="str">
            <v>3.6</v>
          </cell>
          <cell r="FX27" t="str">
            <v>3</v>
          </cell>
          <cell r="FY27" t="str">
            <v>11.5</v>
          </cell>
          <cell r="FZ27" t="str">
            <v>63.88889</v>
          </cell>
          <cell r="GA27" t="str">
            <v>3</v>
          </cell>
          <cell r="GB27" t="str">
            <v>4</v>
          </cell>
          <cell r="GC27" t="str">
            <v>2.5</v>
          </cell>
          <cell r="GD27" t="str">
            <v>2</v>
          </cell>
          <cell r="GE27">
            <v>59</v>
          </cell>
          <cell r="GF27">
            <v>58.234920000000002</v>
          </cell>
          <cell r="GG27" t="str">
            <v>0</v>
          </cell>
          <cell r="GH27" t="str">
            <v>2.5</v>
          </cell>
          <cell r="GI27" t="str">
            <v>3.5</v>
          </cell>
          <cell r="GJ27" t="str">
            <v>47.2</v>
          </cell>
          <cell r="GK27" t="str">
            <v>50.84484</v>
          </cell>
          <cell r="GL27" t="str">
            <v>10.5</v>
          </cell>
          <cell r="GM27" t="str">
            <v>65.625</v>
          </cell>
          <cell r="GN27" t="str">
            <v>3</v>
          </cell>
          <cell r="GO27" t="str">
            <v>5</v>
          </cell>
          <cell r="GP27" t="str">
            <v>1.5</v>
          </cell>
          <cell r="GQ27" t="str">
            <v>1</v>
          </cell>
        </row>
        <row r="28">
          <cell r="A28" t="str">
            <v>BGR</v>
          </cell>
          <cell r="B28" t="str">
            <v>Bulgaria</v>
          </cell>
          <cell r="C28" t="str">
            <v>Europe &amp; Central Asia</v>
          </cell>
          <cell r="D28" t="str">
            <v>Upper middle income</v>
          </cell>
          <cell r="E28">
            <v>2020</v>
          </cell>
          <cell r="F28">
            <v>61</v>
          </cell>
          <cell r="G28">
            <v>71.974050000000005</v>
          </cell>
          <cell r="J28">
            <v>113</v>
          </cell>
          <cell r="K28">
            <v>85.398160000000004</v>
          </cell>
          <cell r="L28" t="str">
            <v>7</v>
          </cell>
          <cell r="M28">
            <v>64.705879999999993</v>
          </cell>
          <cell r="N28" t="str">
            <v>23</v>
          </cell>
          <cell r="O28" t="str">
            <v>77.38693</v>
          </cell>
          <cell r="P28" t="str">
            <v>1</v>
          </cell>
          <cell r="Q28" t="str">
            <v>99.50305</v>
          </cell>
          <cell r="R28" t="str">
            <v>7</v>
          </cell>
          <cell r="S28" t="str">
            <v>64.70588</v>
          </cell>
          <cell r="T28" t="str">
            <v>23</v>
          </cell>
          <cell r="U28" t="str">
            <v>77.38693</v>
          </cell>
          <cell r="V28" t="str">
            <v>1</v>
          </cell>
          <cell r="W28" t="str">
            <v>99.50305</v>
          </cell>
          <cell r="X28" t="str">
            <v>0</v>
          </cell>
          <cell r="Y28" t="str">
            <v>99.99679</v>
          </cell>
          <cell r="Z28">
            <v>43</v>
          </cell>
          <cell r="AA28">
            <v>75.926640000000006</v>
          </cell>
          <cell r="AC28" t="str">
            <v>18</v>
          </cell>
          <cell r="AD28" t="str">
            <v>48</v>
          </cell>
          <cell r="AE28" t="str">
            <v>97</v>
          </cell>
          <cell r="AF28" t="str">
            <v>79.5389</v>
          </cell>
          <cell r="AG28" t="str">
            <v>3.4</v>
          </cell>
          <cell r="AH28" t="str">
            <v>82.83432</v>
          </cell>
          <cell r="AI28" t="str">
            <v>14</v>
          </cell>
          <cell r="AJ28" t="str">
            <v>93.33333</v>
          </cell>
          <cell r="AK28" t="str">
            <v>2</v>
          </cell>
          <cell r="AL28" t="str">
            <v>1</v>
          </cell>
          <cell r="AM28" t="str">
            <v>2</v>
          </cell>
          <cell r="AN28" t="str">
            <v>3</v>
          </cell>
          <cell r="AO28" t="str">
            <v>2</v>
          </cell>
          <cell r="AP28" t="str">
            <v>4</v>
          </cell>
          <cell r="AQ28">
            <v>151</v>
          </cell>
          <cell r="AR28">
            <v>55.056230000000006</v>
          </cell>
          <cell r="AT28" t="str">
            <v>6</v>
          </cell>
          <cell r="AU28" t="str">
            <v>50</v>
          </cell>
          <cell r="AV28" t="str">
            <v>262</v>
          </cell>
          <cell r="AW28" t="str">
            <v>0</v>
          </cell>
          <cell r="AX28" t="str">
            <v>386.8</v>
          </cell>
          <cell r="AY28" t="str">
            <v>95.22493</v>
          </cell>
          <cell r="AZ28" t="str">
            <v>6</v>
          </cell>
          <cell r="BA28" t="str">
            <v>75</v>
          </cell>
          <cell r="BB28" t="str">
            <v>1</v>
          </cell>
          <cell r="BC28" t="str">
            <v>1</v>
          </cell>
          <cell r="BD28" t="str">
            <v>1</v>
          </cell>
          <cell r="BE28" t="str">
            <v>1</v>
          </cell>
          <cell r="BF28" t="str">
            <v>1</v>
          </cell>
          <cell r="BG28" t="str">
            <v>1</v>
          </cell>
          <cell r="BH28" t="str">
            <v>6.15</v>
          </cell>
          <cell r="BI28" t="str">
            <v>5.01</v>
          </cell>
          <cell r="BJ28" t="str">
            <v>3</v>
          </cell>
          <cell r="BK28" t="str">
            <v>10.7</v>
          </cell>
          <cell r="BL28">
            <v>66</v>
          </cell>
          <cell r="BM28">
            <v>69.765510000000006</v>
          </cell>
          <cell r="BO28" t="str">
            <v>8</v>
          </cell>
          <cell r="BP28" t="str">
            <v>41.66667</v>
          </cell>
          <cell r="BQ28" t="str">
            <v>19</v>
          </cell>
          <cell r="BR28" t="str">
            <v>91.38756</v>
          </cell>
          <cell r="BS28" t="str">
            <v>2.8</v>
          </cell>
          <cell r="BT28" t="str">
            <v>81.00781</v>
          </cell>
          <cell r="BU28" t="str">
            <v>19.5</v>
          </cell>
          <cell r="BV28" t="str">
            <v>65</v>
          </cell>
          <cell r="BW28" t="str">
            <v>6</v>
          </cell>
          <cell r="BX28" t="str">
            <v>4.5</v>
          </cell>
          <cell r="BY28" t="str">
            <v>4</v>
          </cell>
          <cell r="BZ28" t="str">
            <v>5</v>
          </cell>
          <cell r="CA28" t="str">
            <v>0</v>
          </cell>
          <cell r="CB28">
            <v>67</v>
          </cell>
          <cell r="CC28">
            <v>65</v>
          </cell>
          <cell r="CE28" t="str">
            <v/>
          </cell>
          <cell r="CF28" t="str">
            <v/>
          </cell>
          <cell r="CG28" t="str">
            <v/>
          </cell>
          <cell r="CH28" t="str">
            <v/>
          </cell>
          <cell r="CJ28" t="str">
            <v>8</v>
          </cell>
          <cell r="CK28" t="str">
            <v>66.66667</v>
          </cell>
          <cell r="CL28" t="str">
            <v>5</v>
          </cell>
          <cell r="CM28" t="str">
            <v>62.5</v>
          </cell>
          <cell r="CN28">
            <v>13</v>
          </cell>
          <cell r="CO28" t="str">
            <v>78</v>
          </cell>
          <cell r="CP28" t="str">
            <v>0</v>
          </cell>
          <cell r="CQ28">
            <v>25</v>
          </cell>
          <cell r="CR28">
            <v>74</v>
          </cell>
          <cell r="CT28" t="str">
            <v>10</v>
          </cell>
          <cell r="CU28" t="str">
            <v>100</v>
          </cell>
          <cell r="CV28" t="str">
            <v>2</v>
          </cell>
          <cell r="CW28" t="str">
            <v>20</v>
          </cell>
          <cell r="CX28" t="str">
            <v/>
          </cell>
          <cell r="CY28" t="str">
            <v/>
          </cell>
          <cell r="CZ28" t="str">
            <v/>
          </cell>
          <cell r="DA28" t="str">
            <v>8</v>
          </cell>
          <cell r="DB28" t="str">
            <v>80</v>
          </cell>
          <cell r="DC28" t="str">
            <v>6</v>
          </cell>
          <cell r="DD28" t="str">
            <v>100</v>
          </cell>
          <cell r="DE28" t="str">
            <v>4</v>
          </cell>
          <cell r="DF28" t="str">
            <v>57.14286</v>
          </cell>
          <cell r="DG28" t="str">
            <v>7</v>
          </cell>
          <cell r="DH28" t="str">
            <v>100</v>
          </cell>
          <cell r="DI28" t="str">
            <v>37</v>
          </cell>
          <cell r="DJ28">
            <v>97</v>
          </cell>
          <cell r="DK28">
            <v>72.323430000000002</v>
          </cell>
          <cell r="DM28" t="str">
            <v>14</v>
          </cell>
          <cell r="DN28" t="str">
            <v>81.66667</v>
          </cell>
          <cell r="DO28" t="str">
            <v>441</v>
          </cell>
          <cell r="DP28" t="str">
            <v>39.41267</v>
          </cell>
          <cell r="DQ28" t="str">
            <v>28.3</v>
          </cell>
          <cell r="DR28" t="str">
            <v>96.96553</v>
          </cell>
          <cell r="DS28" t="str">
            <v>4.9</v>
          </cell>
          <cell r="DT28" t="str">
            <v>21.5</v>
          </cell>
          <cell r="DU28" t="str">
            <v>2</v>
          </cell>
          <cell r="DV28" t="str">
            <v>14.5</v>
          </cell>
          <cell r="DW28" t="str">
            <v>71</v>
          </cell>
          <cell r="DX28" t="str">
            <v>24.83333</v>
          </cell>
          <cell r="DY28" t="str">
            <v>58.23681</v>
          </cell>
          <cell r="DZ28" t="str">
            <v>11.5</v>
          </cell>
          <cell r="EA28" t="str">
            <v>81.65138</v>
          </cell>
          <cell r="EB28" t="str">
            <v>8.285714</v>
          </cell>
          <cell r="EC28" t="str">
            <v>74.10714</v>
          </cell>
          <cell r="ED28" t="str">
            <v>71.24883</v>
          </cell>
          <cell r="EE28">
            <v>21</v>
          </cell>
          <cell r="EF28">
            <v>97.414060000000006</v>
          </cell>
          <cell r="EH28" t="str">
            <v>1.75</v>
          </cell>
          <cell r="EI28" t="str">
            <v>99.55621</v>
          </cell>
          <cell r="EJ28" t="str">
            <v>.5</v>
          </cell>
          <cell r="EK28" t="str">
            <v>100</v>
          </cell>
          <cell r="EL28" t="str">
            <v>4.4</v>
          </cell>
          <cell r="EM28" t="str">
            <v>97.86164</v>
          </cell>
          <cell r="EN28" t="str">
            <v>.5</v>
          </cell>
          <cell r="EO28" t="str">
            <v>100</v>
          </cell>
          <cell r="EP28" t="str">
            <v>51.66667</v>
          </cell>
          <cell r="EQ28" t="str">
            <v>87.08333</v>
          </cell>
          <cell r="ER28" t="str">
            <v>0</v>
          </cell>
          <cell r="ES28" t="str">
            <v>100</v>
          </cell>
          <cell r="ET28" t="str">
            <v>55</v>
          </cell>
          <cell r="EU28" t="str">
            <v>94.81132</v>
          </cell>
          <cell r="EV28" t="str">
            <v>0</v>
          </cell>
          <cell r="EW28" t="str">
            <v>100</v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 t="str">
            <v/>
          </cell>
          <cell r="FC28" t="str">
            <v/>
          </cell>
          <cell r="FD28" t="str">
            <v/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42</v>
          </cell>
          <cell r="FK28">
            <v>67.043330000000012</v>
          </cell>
          <cell r="FM28" t="str">
            <v/>
          </cell>
          <cell r="FN28" t="str">
            <v/>
          </cell>
          <cell r="FO28" t="str">
            <v>564</v>
          </cell>
          <cell r="FP28" t="str">
            <v>63.60656</v>
          </cell>
          <cell r="FQ28" t="str">
            <v>105</v>
          </cell>
          <cell r="FR28" t="str">
            <v>334</v>
          </cell>
          <cell r="FS28" t="str">
            <v>125</v>
          </cell>
          <cell r="FT28" t="str">
            <v>18.6</v>
          </cell>
          <cell r="FU28" t="str">
            <v>79.1901</v>
          </cell>
          <cell r="FV28" t="str">
            <v>10</v>
          </cell>
          <cell r="FW28" t="str">
            <v>5.6</v>
          </cell>
          <cell r="FX28" t="str">
            <v>3</v>
          </cell>
          <cell r="FY28" t="str">
            <v>10.5</v>
          </cell>
          <cell r="FZ28" t="str">
            <v>58.33333</v>
          </cell>
          <cell r="GA28" t="str">
            <v>3.5</v>
          </cell>
          <cell r="GB28" t="str">
            <v>2.5</v>
          </cell>
          <cell r="GC28" t="str">
            <v>2</v>
          </cell>
          <cell r="GD28" t="str">
            <v>2.5</v>
          </cell>
          <cell r="GE28">
            <v>61</v>
          </cell>
          <cell r="GF28">
            <v>57.813140000000004</v>
          </cell>
          <cell r="GG28" t="str">
            <v>0</v>
          </cell>
          <cell r="GH28" t="str">
            <v>3.3</v>
          </cell>
          <cell r="GI28" t="str">
            <v>9</v>
          </cell>
          <cell r="GJ28" t="str">
            <v>37.7</v>
          </cell>
          <cell r="GK28" t="str">
            <v>40.62628</v>
          </cell>
          <cell r="GL28" t="str">
            <v>12</v>
          </cell>
          <cell r="GM28" t="str">
            <v>75</v>
          </cell>
          <cell r="GN28" t="str">
            <v>2.5</v>
          </cell>
          <cell r="GO28" t="str">
            <v>3</v>
          </cell>
          <cell r="GP28" t="str">
            <v>2.5</v>
          </cell>
          <cell r="GQ28" t="str">
            <v>4</v>
          </cell>
        </row>
        <row r="29">
          <cell r="A29" t="str">
            <v>BFA</v>
          </cell>
          <cell r="B29" t="str">
            <v>Burkina Faso</v>
          </cell>
          <cell r="C29" t="str">
            <v>Sub-Saharan Africa</v>
          </cell>
          <cell r="D29" t="str">
            <v>Low income</v>
          </cell>
          <cell r="E29">
            <v>2020</v>
          </cell>
          <cell r="F29">
            <v>151</v>
          </cell>
          <cell r="G29">
            <v>51.400190000000002</v>
          </cell>
          <cell r="J29">
            <v>88</v>
          </cell>
          <cell r="K29">
            <v>88.173630000000003</v>
          </cell>
          <cell r="L29" t="str">
            <v>3</v>
          </cell>
          <cell r="M29">
            <v>88.235290000000006</v>
          </cell>
          <cell r="N29" t="str">
            <v>13</v>
          </cell>
          <cell r="O29" t="str">
            <v>87.43719</v>
          </cell>
          <cell r="P29" t="str">
            <v>42.8</v>
          </cell>
          <cell r="Q29" t="str">
            <v>78.60496</v>
          </cell>
          <cell r="R29" t="str">
            <v>3</v>
          </cell>
          <cell r="S29" t="str">
            <v>88.23529</v>
          </cell>
          <cell r="T29" t="str">
            <v>13</v>
          </cell>
          <cell r="U29" t="str">
            <v>87.43719</v>
          </cell>
          <cell r="V29" t="str">
            <v>42.8</v>
          </cell>
          <cell r="W29" t="str">
            <v>78.60496</v>
          </cell>
          <cell r="X29" t="str">
            <v>6.3</v>
          </cell>
          <cell r="Y29" t="str">
            <v>98.41707</v>
          </cell>
          <cell r="Z29">
            <v>95</v>
          </cell>
          <cell r="AA29">
            <v>68.683240000000012</v>
          </cell>
          <cell r="AC29" t="str">
            <v>15</v>
          </cell>
          <cell r="AD29" t="str">
            <v>60</v>
          </cell>
          <cell r="AE29" t="str">
            <v>121</v>
          </cell>
          <cell r="AF29" t="str">
            <v>72.62248</v>
          </cell>
          <cell r="AG29" t="str">
            <v>7.6</v>
          </cell>
          <cell r="AH29" t="str">
            <v>62.11048</v>
          </cell>
          <cell r="AI29" t="str">
            <v>12</v>
          </cell>
          <cell r="AJ29" t="str">
            <v>80</v>
          </cell>
          <cell r="AK29" t="str">
            <v>1</v>
          </cell>
          <cell r="AL29" t="str">
            <v>1</v>
          </cell>
          <cell r="AM29" t="str">
            <v>2</v>
          </cell>
          <cell r="AN29" t="str">
            <v>3</v>
          </cell>
          <cell r="AO29" t="str">
            <v>2</v>
          </cell>
          <cell r="AP29" t="str">
            <v>3</v>
          </cell>
          <cell r="AQ29">
            <v>183</v>
          </cell>
          <cell r="AR29">
            <v>29.420290000000001</v>
          </cell>
          <cell r="AT29" t="str">
            <v>4</v>
          </cell>
          <cell r="AU29" t="str">
            <v>83.33333</v>
          </cell>
          <cell r="AV29" t="str">
            <v>169</v>
          </cell>
          <cell r="AW29" t="str">
            <v>34.34783</v>
          </cell>
          <cell r="AX29" t="str">
            <v>8977.4</v>
          </cell>
          <cell r="AY29" t="str">
            <v>0</v>
          </cell>
          <cell r="AZ29" t="str">
            <v>0</v>
          </cell>
          <cell r="BA29" t="str">
            <v>0</v>
          </cell>
          <cell r="BB29" t="str">
            <v>0</v>
          </cell>
          <cell r="BC29" t="str">
            <v>1</v>
          </cell>
          <cell r="BD29" t="str">
            <v>1</v>
          </cell>
          <cell r="BE29" t="str">
            <v>1</v>
          </cell>
          <cell r="BF29" t="str">
            <v>0</v>
          </cell>
          <cell r="BG29" t="str">
            <v>1</v>
          </cell>
          <cell r="BH29" t="str">
            <v>..</v>
          </cell>
          <cell r="BI29" t="str">
            <v>..</v>
          </cell>
          <cell r="BJ29" t="str">
            <v>N/A</v>
          </cell>
          <cell r="BK29" t="str">
            <v>23.8</v>
          </cell>
          <cell r="BL29">
            <v>141</v>
          </cell>
          <cell r="BM29">
            <v>51.388990000000007</v>
          </cell>
          <cell r="BO29" t="str">
            <v>4</v>
          </cell>
          <cell r="BP29" t="str">
            <v>75</v>
          </cell>
          <cell r="BQ29" t="str">
            <v>67</v>
          </cell>
          <cell r="BR29" t="str">
            <v>68.42105</v>
          </cell>
          <cell r="BS29" t="str">
            <v>11.9</v>
          </cell>
          <cell r="BT29" t="str">
            <v>20.46825</v>
          </cell>
          <cell r="BU29" t="str">
            <v>12.5</v>
          </cell>
          <cell r="BV29" t="str">
            <v>41.66667</v>
          </cell>
          <cell r="BW29" t="str">
            <v>2</v>
          </cell>
          <cell r="BX29" t="str">
            <v>4</v>
          </cell>
          <cell r="BY29" t="str">
            <v>0</v>
          </cell>
          <cell r="BZ29" t="str">
            <v>6.5</v>
          </cell>
          <cell r="CA29" t="str">
            <v>0</v>
          </cell>
          <cell r="CB29">
            <v>152</v>
          </cell>
          <cell r="CC29">
            <v>30.000000000000004</v>
          </cell>
          <cell r="CE29" t="str">
            <v/>
          </cell>
          <cell r="CF29" t="str">
            <v/>
          </cell>
          <cell r="CG29" t="str">
            <v/>
          </cell>
          <cell r="CH29" t="str">
            <v/>
          </cell>
          <cell r="CJ29" t="str">
            <v>6</v>
          </cell>
          <cell r="CK29" t="str">
            <v>50</v>
          </cell>
          <cell r="CL29" t="str">
            <v>0</v>
          </cell>
          <cell r="CM29" t="str">
            <v>0</v>
          </cell>
          <cell r="CN29">
            <v>6</v>
          </cell>
          <cell r="CO29" t="str">
            <v>0</v>
          </cell>
          <cell r="CP29" t="str">
            <v>2</v>
          </cell>
          <cell r="CQ29">
            <v>120</v>
          </cell>
          <cell r="CR29">
            <v>42</v>
          </cell>
          <cell r="CT29" t="str">
            <v>7</v>
          </cell>
          <cell r="CU29" t="str">
            <v>70</v>
          </cell>
          <cell r="CV29" t="str">
            <v>1</v>
          </cell>
          <cell r="CW29" t="str">
            <v>10</v>
          </cell>
          <cell r="CX29" t="str">
            <v/>
          </cell>
          <cell r="CY29" t="str">
            <v/>
          </cell>
          <cell r="CZ29" t="str">
            <v/>
          </cell>
          <cell r="DA29" t="str">
            <v>5</v>
          </cell>
          <cell r="DB29" t="str">
            <v>50</v>
          </cell>
          <cell r="DC29" t="str">
            <v>4</v>
          </cell>
          <cell r="DD29" t="str">
            <v>66.66667</v>
          </cell>
          <cell r="DE29" t="str">
            <v>2</v>
          </cell>
          <cell r="DF29" t="str">
            <v>28.57143</v>
          </cell>
          <cell r="DG29" t="str">
            <v>2</v>
          </cell>
          <cell r="DH29" t="str">
            <v>28.57143</v>
          </cell>
          <cell r="DI29" t="str">
            <v>21</v>
          </cell>
          <cell r="DJ29">
            <v>154</v>
          </cell>
          <cell r="DK29">
            <v>55.888210000000008</v>
          </cell>
          <cell r="DM29" t="str">
            <v>45</v>
          </cell>
          <cell r="DN29" t="str">
            <v>30</v>
          </cell>
          <cell r="DO29" t="str">
            <v>270</v>
          </cell>
          <cell r="DP29" t="str">
            <v>65.84235</v>
          </cell>
          <cell r="DQ29" t="str">
            <v>41.3</v>
          </cell>
          <cell r="DR29" t="str">
            <v>78.39855</v>
          </cell>
          <cell r="DS29" t="str">
            <v>16.2</v>
          </cell>
          <cell r="DT29" t="str">
            <v>21.4</v>
          </cell>
          <cell r="DU29" t="str">
            <v>3.6</v>
          </cell>
          <cell r="DV29" t="str">
            <v>No VAT refund per case study scenario</v>
          </cell>
          <cell r="DW29" t="str">
            <v>0</v>
          </cell>
          <cell r="DX29" t="str">
            <v>No VAT refund per case study scenario</v>
          </cell>
          <cell r="DY29" t="str">
            <v>0</v>
          </cell>
          <cell r="DZ29" t="str">
            <v>3</v>
          </cell>
          <cell r="EA29" t="str">
            <v>97.24771</v>
          </cell>
          <cell r="EB29" t="str">
            <v>0</v>
          </cell>
          <cell r="EC29" t="str">
            <v>100</v>
          </cell>
          <cell r="ED29" t="str">
            <v>49.31193</v>
          </cell>
          <cell r="EE29">
            <v>122</v>
          </cell>
          <cell r="EF29">
            <v>66.575090000000003</v>
          </cell>
          <cell r="EH29" t="str">
            <v>84</v>
          </cell>
          <cell r="EI29" t="str">
            <v>50.88757</v>
          </cell>
          <cell r="EJ29" t="str">
            <v>96</v>
          </cell>
          <cell r="EK29" t="str">
            <v>60.25105</v>
          </cell>
          <cell r="EL29" t="str">
            <v>74.5</v>
          </cell>
          <cell r="EM29" t="str">
            <v>53.77358</v>
          </cell>
          <cell r="EN29" t="str">
            <v>102</v>
          </cell>
          <cell r="EO29" t="str">
            <v>63.79928</v>
          </cell>
          <cell r="EP29" t="str">
            <v>85.5</v>
          </cell>
          <cell r="EQ29" t="str">
            <v>78.625</v>
          </cell>
          <cell r="ER29" t="str">
            <v>196.5</v>
          </cell>
          <cell r="ES29" t="str">
            <v>71.92857</v>
          </cell>
          <cell r="ET29" t="str">
            <v>261</v>
          </cell>
          <cell r="EU29" t="str">
            <v>75.37736</v>
          </cell>
          <cell r="EV29" t="str">
            <v>264.5</v>
          </cell>
          <cell r="EW29" t="str">
            <v>77.95833</v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 t="str">
            <v/>
          </cell>
          <cell r="FC29" t="str">
            <v/>
          </cell>
          <cell r="FD29" t="str">
            <v/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165</v>
          </cell>
          <cell r="FK29">
            <v>41.052280000000003</v>
          </cell>
          <cell r="FM29" t="str">
            <v/>
          </cell>
          <cell r="FN29" t="str">
            <v/>
          </cell>
          <cell r="FO29" t="str">
            <v>446</v>
          </cell>
          <cell r="FP29" t="str">
            <v>73.27869</v>
          </cell>
          <cell r="FQ29" t="str">
            <v>21</v>
          </cell>
          <cell r="FR29" t="str">
            <v>196</v>
          </cell>
          <cell r="FS29" t="str">
            <v>229</v>
          </cell>
          <cell r="FT29" t="str">
            <v>81.7</v>
          </cell>
          <cell r="FU29" t="str">
            <v>8.21147</v>
          </cell>
          <cell r="FV29" t="str">
            <v>53.6</v>
          </cell>
          <cell r="FW29" t="str">
            <v>8.8</v>
          </cell>
          <cell r="FX29" t="str">
            <v>19.3</v>
          </cell>
          <cell r="FY29" t="str">
            <v>7.5</v>
          </cell>
          <cell r="FZ29" t="str">
            <v>41.66667</v>
          </cell>
          <cell r="GA29" t="str">
            <v>4</v>
          </cell>
          <cell r="GB29" t="str">
            <v>1</v>
          </cell>
          <cell r="GC29" t="str">
            <v>0</v>
          </cell>
          <cell r="GD29" t="str">
            <v>2.5</v>
          </cell>
          <cell r="GE29">
            <v>109</v>
          </cell>
          <cell r="GF29">
            <v>40.820180000000001</v>
          </cell>
          <cell r="GG29" t="str">
            <v>0</v>
          </cell>
          <cell r="GH29" t="str">
            <v>4</v>
          </cell>
          <cell r="GI29" t="str">
            <v>21</v>
          </cell>
          <cell r="GJ29" t="str">
            <v>23.6</v>
          </cell>
          <cell r="GK29" t="str">
            <v>25.39036</v>
          </cell>
          <cell r="GL29" t="str">
            <v>9</v>
          </cell>
          <cell r="GM29" t="str">
            <v>56.25</v>
          </cell>
          <cell r="GN29" t="str">
            <v>2</v>
          </cell>
          <cell r="GO29" t="str">
            <v>5.5</v>
          </cell>
          <cell r="GP29" t="str">
            <v>.5</v>
          </cell>
          <cell r="GQ29" t="str">
            <v>1</v>
          </cell>
        </row>
        <row r="30">
          <cell r="A30" t="str">
            <v>BDI</v>
          </cell>
          <cell r="B30" t="str">
            <v>Burundi</v>
          </cell>
          <cell r="C30" t="str">
            <v>Sub-Saharan Africa</v>
          </cell>
          <cell r="D30" t="str">
            <v>Low income</v>
          </cell>
          <cell r="E30">
            <v>2020</v>
          </cell>
          <cell r="F30">
            <v>166</v>
          </cell>
          <cell r="G30">
            <v>46.773930000000007</v>
          </cell>
          <cell r="J30">
            <v>44</v>
          </cell>
          <cell r="K30">
            <v>92.922860000000014</v>
          </cell>
          <cell r="L30" t="str">
            <v>4</v>
          </cell>
          <cell r="M30">
            <v>82.352940000000004</v>
          </cell>
          <cell r="N30" t="str">
            <v>5</v>
          </cell>
          <cell r="O30" t="str">
            <v>95.47739</v>
          </cell>
          <cell r="P30" t="str">
            <v>12.3</v>
          </cell>
          <cell r="Q30" t="str">
            <v>93.86112</v>
          </cell>
          <cell r="R30" t="str">
            <v>4</v>
          </cell>
          <cell r="S30" t="str">
            <v>82.35294</v>
          </cell>
          <cell r="T30" t="str">
            <v>5</v>
          </cell>
          <cell r="U30" t="str">
            <v>95.47739</v>
          </cell>
          <cell r="V30" t="str">
            <v>12.3</v>
          </cell>
          <cell r="W30" t="str">
            <v>93.86112</v>
          </cell>
          <cell r="X30" t="str">
            <v>0</v>
          </cell>
          <cell r="Y30" t="str">
            <v>100</v>
          </cell>
          <cell r="Z30">
            <v>161</v>
          </cell>
          <cell r="AA30">
            <v>55.010070000000006</v>
          </cell>
          <cell r="AC30" t="str">
            <v>15</v>
          </cell>
          <cell r="AD30" t="str">
            <v>60</v>
          </cell>
          <cell r="AE30" t="str">
            <v>70</v>
          </cell>
          <cell r="AF30" t="str">
            <v>87.31988</v>
          </cell>
          <cell r="AG30" t="str">
            <v>12.1</v>
          </cell>
          <cell r="AH30" t="str">
            <v>39.38705</v>
          </cell>
          <cell r="AI30" t="str">
            <v>5</v>
          </cell>
          <cell r="AJ30" t="str">
            <v>33.33333</v>
          </cell>
          <cell r="AK30" t="str">
            <v>1</v>
          </cell>
          <cell r="AL30" t="str">
            <v>0</v>
          </cell>
          <cell r="AM30" t="str">
            <v>1</v>
          </cell>
          <cell r="AN30" t="str">
            <v>2</v>
          </cell>
          <cell r="AO30" t="str">
            <v>1</v>
          </cell>
          <cell r="AP30" t="str">
            <v>0</v>
          </cell>
          <cell r="AQ30">
            <v>184</v>
          </cell>
          <cell r="AR30">
            <v>26.449280000000002</v>
          </cell>
          <cell r="AT30" t="str">
            <v>5</v>
          </cell>
          <cell r="AU30" t="str">
            <v>66.66667</v>
          </cell>
          <cell r="AV30" t="str">
            <v>158</v>
          </cell>
          <cell r="AW30" t="str">
            <v>39.13043</v>
          </cell>
          <cell r="AX30" t="str">
            <v>14977.6</v>
          </cell>
          <cell r="AY30" t="str">
            <v>0</v>
          </cell>
          <cell r="AZ30" t="str">
            <v>0</v>
          </cell>
          <cell r="BA30" t="str">
            <v>0</v>
          </cell>
          <cell r="BB30" t="str">
            <v>0</v>
          </cell>
          <cell r="BC30" t="str">
            <v>1</v>
          </cell>
          <cell r="BD30" t="str">
            <v>1</v>
          </cell>
          <cell r="BE30" t="str">
            <v>1</v>
          </cell>
          <cell r="BF30" t="str">
            <v>0</v>
          </cell>
          <cell r="BG30" t="str">
            <v>1</v>
          </cell>
          <cell r="BH30" t="str">
            <v>..</v>
          </cell>
          <cell r="BI30" t="str">
            <v>..</v>
          </cell>
          <cell r="BJ30" t="str">
            <v>N/A</v>
          </cell>
          <cell r="BK30" t="str">
            <v>17.3</v>
          </cell>
          <cell r="BL30">
            <v>100</v>
          </cell>
          <cell r="BM30">
            <v>62.553170000000009</v>
          </cell>
          <cell r="BO30" t="str">
            <v>5</v>
          </cell>
          <cell r="BP30" t="str">
            <v>66.66667</v>
          </cell>
          <cell r="BQ30" t="str">
            <v>23</v>
          </cell>
          <cell r="BR30" t="str">
            <v>89.47368</v>
          </cell>
          <cell r="BS30" t="str">
            <v>3.1</v>
          </cell>
          <cell r="BT30" t="str">
            <v>79.07235</v>
          </cell>
          <cell r="BU30" t="str">
            <v>4.5</v>
          </cell>
          <cell r="BV30" t="str">
            <v>15</v>
          </cell>
          <cell r="BW30" t="str">
            <v>1</v>
          </cell>
          <cell r="BX30" t="str">
            <v>0</v>
          </cell>
          <cell r="BY30" t="str">
            <v>0</v>
          </cell>
          <cell r="BZ30" t="str">
            <v>3.5</v>
          </cell>
          <cell r="CA30" t="str">
            <v>0</v>
          </cell>
          <cell r="CB30">
            <v>176</v>
          </cell>
          <cell r="CC30">
            <v>15.000000000000002</v>
          </cell>
          <cell r="CE30" t="str">
            <v/>
          </cell>
          <cell r="CF30" t="str">
            <v/>
          </cell>
          <cell r="CG30" t="str">
            <v/>
          </cell>
          <cell r="CH30" t="str">
            <v/>
          </cell>
          <cell r="CJ30" t="str">
            <v>2</v>
          </cell>
          <cell r="CK30" t="str">
            <v>16.66667</v>
          </cell>
          <cell r="CL30" t="str">
            <v>1</v>
          </cell>
          <cell r="CM30" t="str">
            <v>12.5</v>
          </cell>
          <cell r="CN30">
            <v>3</v>
          </cell>
          <cell r="CO30" t="str">
            <v>6.5</v>
          </cell>
          <cell r="CP30" t="str">
            <v>0</v>
          </cell>
          <cell r="CQ30">
            <v>143</v>
          </cell>
          <cell r="CR30">
            <v>34</v>
          </cell>
          <cell r="CT30" t="str">
            <v>8</v>
          </cell>
          <cell r="CU30" t="str">
            <v>80</v>
          </cell>
          <cell r="CV30" t="str">
            <v>7</v>
          </cell>
          <cell r="CW30" t="str">
            <v>70</v>
          </cell>
          <cell r="CX30" t="str">
            <v/>
          </cell>
          <cell r="CY30" t="str">
            <v/>
          </cell>
          <cell r="CZ30" t="str">
            <v/>
          </cell>
          <cell r="DA30" t="str">
            <v>2</v>
          </cell>
          <cell r="DB30" t="str">
            <v>20</v>
          </cell>
          <cell r="DC30" t="str">
            <v>0</v>
          </cell>
          <cell r="DD30" t="str">
            <v>0</v>
          </cell>
          <cell r="DE30" t="str">
            <v>0</v>
          </cell>
          <cell r="DF30" t="str">
            <v>0</v>
          </cell>
          <cell r="DG30" t="str">
            <v>0</v>
          </cell>
          <cell r="DH30" t="str">
            <v>0</v>
          </cell>
          <cell r="DI30" t="str">
            <v>17</v>
          </cell>
          <cell r="DJ30">
            <v>140</v>
          </cell>
          <cell r="DK30">
            <v>60.873830000000005</v>
          </cell>
          <cell r="DM30" t="str">
            <v>24</v>
          </cell>
          <cell r="DN30" t="str">
            <v>65</v>
          </cell>
          <cell r="DO30" t="str">
            <v>232</v>
          </cell>
          <cell r="DP30" t="str">
            <v>71.71561</v>
          </cell>
          <cell r="DQ30" t="str">
            <v>41.2</v>
          </cell>
          <cell r="DR30" t="str">
            <v>78.5728</v>
          </cell>
          <cell r="DS30" t="str">
            <v>28.5</v>
          </cell>
          <cell r="DT30" t="str">
            <v>10.2</v>
          </cell>
          <cell r="DU30" t="str">
            <v>2.5</v>
          </cell>
          <cell r="DV30" t="str">
            <v>No VAT refund per case study scenario</v>
          </cell>
          <cell r="DW30" t="str">
            <v>0</v>
          </cell>
          <cell r="DX30" t="str">
            <v>No VAT refund per case study scenario</v>
          </cell>
          <cell r="DY30" t="str">
            <v>0</v>
          </cell>
          <cell r="DZ30" t="str">
            <v>13</v>
          </cell>
          <cell r="EA30" t="str">
            <v>78.89908</v>
          </cell>
          <cell r="EB30" t="str">
            <v>21.14286</v>
          </cell>
          <cell r="EC30" t="str">
            <v>33.92857</v>
          </cell>
          <cell r="ED30" t="str">
            <v>28.20691</v>
          </cell>
          <cell r="EE30">
            <v>169</v>
          </cell>
          <cell r="EF30">
            <v>47.342750000000002</v>
          </cell>
          <cell r="EH30" t="str">
            <v>120</v>
          </cell>
          <cell r="EI30" t="str">
            <v>29.5858</v>
          </cell>
          <cell r="EJ30" t="str">
            <v>180</v>
          </cell>
          <cell r="EK30" t="str">
            <v>25.1046</v>
          </cell>
          <cell r="EL30" t="str">
            <v>58.66667</v>
          </cell>
          <cell r="EM30" t="str">
            <v>63.73166</v>
          </cell>
          <cell r="EN30" t="str">
            <v>154.3</v>
          </cell>
          <cell r="EO30" t="str">
            <v>45.05376</v>
          </cell>
          <cell r="EP30" t="str">
            <v>150</v>
          </cell>
          <cell r="EQ30" t="str">
            <v>62.5</v>
          </cell>
          <cell r="ER30" t="str">
            <v>1025</v>
          </cell>
          <cell r="ES30" t="str">
            <v>0</v>
          </cell>
          <cell r="ET30" t="str">
            <v>108.8571</v>
          </cell>
          <cell r="EU30" t="str">
            <v>89.73046</v>
          </cell>
          <cell r="EV30" t="str">
            <v>443.5714</v>
          </cell>
          <cell r="EW30" t="str">
            <v>63.03571</v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 t="str">
            <v/>
          </cell>
          <cell r="FC30" t="str">
            <v/>
          </cell>
          <cell r="FD30" t="str">
            <v/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158</v>
          </cell>
          <cell r="FK30">
            <v>42.974060000000001</v>
          </cell>
          <cell r="FM30" t="str">
            <v/>
          </cell>
          <cell r="FN30" t="str">
            <v/>
          </cell>
          <cell r="FO30" t="str">
            <v>832</v>
          </cell>
          <cell r="FP30" t="str">
            <v>41.63934</v>
          </cell>
          <cell r="FQ30" t="str">
            <v>22</v>
          </cell>
          <cell r="FR30" t="str">
            <v>395</v>
          </cell>
          <cell r="FS30" t="str">
            <v>415</v>
          </cell>
          <cell r="FT30" t="str">
            <v>36.1</v>
          </cell>
          <cell r="FU30" t="str">
            <v>59.50506</v>
          </cell>
          <cell r="FV30" t="str">
            <v>20</v>
          </cell>
          <cell r="FW30" t="str">
            <v>10</v>
          </cell>
          <cell r="FX30" t="str">
            <v>6.1</v>
          </cell>
          <cell r="FY30" t="str">
            <v>5</v>
          </cell>
          <cell r="FZ30" t="str">
            <v>27.77778</v>
          </cell>
          <cell r="GA30" t="str">
            <v>3</v>
          </cell>
          <cell r="GB30" t="str">
            <v>.5</v>
          </cell>
          <cell r="GC30" t="str">
            <v>0</v>
          </cell>
          <cell r="GD30" t="str">
            <v>1.5</v>
          </cell>
          <cell r="GE30">
            <v>147</v>
          </cell>
          <cell r="GF30">
            <v>30.613300000000002</v>
          </cell>
          <cell r="GG30" t="str">
            <v>0</v>
          </cell>
          <cell r="GH30" t="str">
            <v>5</v>
          </cell>
          <cell r="GI30" t="str">
            <v>30</v>
          </cell>
          <cell r="GJ30" t="str">
            <v>7.5</v>
          </cell>
          <cell r="GK30" t="str">
            <v>8.1016</v>
          </cell>
          <cell r="GL30" t="str">
            <v>8.5</v>
          </cell>
          <cell r="GM30" t="str">
            <v>53.125</v>
          </cell>
          <cell r="GN30" t="str">
            <v>2.5</v>
          </cell>
          <cell r="GO30" t="str">
            <v>4</v>
          </cell>
          <cell r="GP30" t="str">
            <v>1</v>
          </cell>
          <cell r="GQ30" t="str">
            <v>1</v>
          </cell>
        </row>
        <row r="31">
          <cell r="A31" t="str">
            <v>CPV</v>
          </cell>
          <cell r="B31" t="str">
            <v>Cabo Verde</v>
          </cell>
          <cell r="C31" t="str">
            <v>Sub-Saharan Africa</v>
          </cell>
          <cell r="D31" t="str">
            <v>Lower middle income</v>
          </cell>
          <cell r="E31">
            <v>2020</v>
          </cell>
          <cell r="F31">
            <v>137</v>
          </cell>
          <cell r="G31">
            <v>55.039250000000003</v>
          </cell>
          <cell r="J31">
            <v>121</v>
          </cell>
          <cell r="K31">
            <v>84.468540000000004</v>
          </cell>
          <cell r="L31" t="str">
            <v>9</v>
          </cell>
          <cell r="M31">
            <v>52.941180000000003</v>
          </cell>
          <cell r="N31" t="str">
            <v>9</v>
          </cell>
          <cell r="O31" t="str">
            <v>91.45729</v>
          </cell>
          <cell r="P31" t="str">
            <v>13</v>
          </cell>
          <cell r="Q31" t="str">
            <v>93.47575</v>
          </cell>
          <cell r="R31" t="str">
            <v>9</v>
          </cell>
          <cell r="S31" t="str">
            <v>52.94118</v>
          </cell>
          <cell r="T31" t="str">
            <v>9</v>
          </cell>
          <cell r="U31" t="str">
            <v>91.45729</v>
          </cell>
          <cell r="V31" t="str">
            <v>13</v>
          </cell>
          <cell r="W31" t="str">
            <v>93.47575</v>
          </cell>
          <cell r="X31" t="str">
            <v>0</v>
          </cell>
          <cell r="Y31" t="str">
            <v>99.99993</v>
          </cell>
          <cell r="Z31">
            <v>50</v>
          </cell>
          <cell r="AA31">
            <v>74.645510000000002</v>
          </cell>
          <cell r="AC31" t="str">
            <v>17</v>
          </cell>
          <cell r="AD31" t="str">
            <v>52</v>
          </cell>
          <cell r="AE31" t="str">
            <v>101</v>
          </cell>
          <cell r="AF31" t="str">
            <v>78.38617</v>
          </cell>
          <cell r="AG31" t="str">
            <v>1</v>
          </cell>
          <cell r="AH31" t="str">
            <v>94.86254</v>
          </cell>
          <cell r="AI31" t="str">
            <v>11</v>
          </cell>
          <cell r="AJ31" t="str">
            <v>73.33333</v>
          </cell>
          <cell r="AK31" t="str">
            <v>1</v>
          </cell>
          <cell r="AL31" t="str">
            <v>1</v>
          </cell>
          <cell r="AM31" t="str">
            <v>2</v>
          </cell>
          <cell r="AN31" t="str">
            <v>3</v>
          </cell>
          <cell r="AO31" t="str">
            <v>2</v>
          </cell>
          <cell r="AP31" t="str">
            <v>2</v>
          </cell>
          <cell r="AQ31">
            <v>154</v>
          </cell>
          <cell r="AR31">
            <v>54.734460000000006</v>
          </cell>
          <cell r="AT31" t="str">
            <v>6</v>
          </cell>
          <cell r="AU31" t="str">
            <v>50</v>
          </cell>
          <cell r="AV31" t="str">
            <v>81</v>
          </cell>
          <cell r="AW31" t="str">
            <v>72.6087</v>
          </cell>
          <cell r="AX31" t="str">
            <v>1309.8</v>
          </cell>
          <cell r="AY31" t="str">
            <v>83.82916</v>
          </cell>
          <cell r="AZ31" t="str">
            <v>1</v>
          </cell>
          <cell r="BA31" t="str">
            <v>12.5</v>
          </cell>
          <cell r="BB31" t="str">
            <v>0</v>
          </cell>
          <cell r="BC31" t="str">
            <v>0</v>
          </cell>
          <cell r="BD31" t="str">
            <v>0</v>
          </cell>
          <cell r="BE31" t="str">
            <v>1</v>
          </cell>
          <cell r="BF31" t="str">
            <v>0</v>
          </cell>
          <cell r="BG31" t="str">
            <v>0</v>
          </cell>
          <cell r="BH31" t="str">
            <v>18.3</v>
          </cell>
          <cell r="BI31" t="str">
            <v>13.1</v>
          </cell>
          <cell r="BJ31" t="str">
            <v>0</v>
          </cell>
          <cell r="BK31" t="str">
            <v>26.3</v>
          </cell>
          <cell r="BL31">
            <v>69</v>
          </cell>
          <cell r="BM31">
            <v>68.809420000000003</v>
          </cell>
          <cell r="BO31" t="str">
            <v>6</v>
          </cell>
          <cell r="BP31" t="str">
            <v>58.33333</v>
          </cell>
          <cell r="BQ31" t="str">
            <v>19</v>
          </cell>
          <cell r="BR31" t="str">
            <v>91.38756</v>
          </cell>
          <cell r="BS31" t="str">
            <v>2.2</v>
          </cell>
          <cell r="BT31" t="str">
            <v>85.51679</v>
          </cell>
          <cell r="BU31" t="str">
            <v>12</v>
          </cell>
          <cell r="BV31" t="str">
            <v>40</v>
          </cell>
          <cell r="BW31" t="str">
            <v>3</v>
          </cell>
          <cell r="BX31" t="str">
            <v>4</v>
          </cell>
          <cell r="BY31" t="str">
            <v>0</v>
          </cell>
          <cell r="BZ31" t="str">
            <v>5</v>
          </cell>
          <cell r="CA31" t="str">
            <v>0</v>
          </cell>
          <cell r="CB31">
            <v>144</v>
          </cell>
          <cell r="CC31">
            <v>35</v>
          </cell>
          <cell r="CE31" t="str">
            <v/>
          </cell>
          <cell r="CF31" t="str">
            <v/>
          </cell>
          <cell r="CG31" t="str">
            <v/>
          </cell>
          <cell r="CH31" t="str">
            <v/>
          </cell>
          <cell r="CJ31" t="str">
            <v>1</v>
          </cell>
          <cell r="CK31" t="str">
            <v>8.33333</v>
          </cell>
          <cell r="CL31" t="str">
            <v>6</v>
          </cell>
          <cell r="CM31" t="str">
            <v>75</v>
          </cell>
          <cell r="CN31">
            <v>7</v>
          </cell>
          <cell r="CO31" t="str">
            <v>20</v>
          </cell>
          <cell r="CP31" t="str">
            <v>0</v>
          </cell>
          <cell r="CQ31">
            <v>170</v>
          </cell>
          <cell r="CR31">
            <v>24.000000000000004</v>
          </cell>
          <cell r="CT31" t="str">
            <v>1</v>
          </cell>
          <cell r="CU31" t="str">
            <v>10</v>
          </cell>
          <cell r="CV31" t="str">
            <v>5</v>
          </cell>
          <cell r="CW31" t="str">
            <v>50</v>
          </cell>
          <cell r="CX31" t="str">
            <v/>
          </cell>
          <cell r="CY31" t="str">
            <v/>
          </cell>
          <cell r="CZ31" t="str">
            <v/>
          </cell>
          <cell r="DA31" t="str">
            <v>6</v>
          </cell>
          <cell r="DB31" t="str">
            <v>60</v>
          </cell>
          <cell r="DC31" t="str">
            <v>0</v>
          </cell>
          <cell r="DD31" t="str">
            <v>0</v>
          </cell>
          <cell r="DE31" t="str">
            <v>0</v>
          </cell>
          <cell r="DF31" t="str">
            <v>0</v>
          </cell>
          <cell r="DG31" t="str">
            <v>0</v>
          </cell>
          <cell r="DH31" t="str">
            <v>0</v>
          </cell>
          <cell r="DI31" t="str">
            <v>12</v>
          </cell>
          <cell r="DJ31">
            <v>87</v>
          </cell>
          <cell r="DK31">
            <v>74.845269999999999</v>
          </cell>
          <cell r="DM31" t="str">
            <v>30</v>
          </cell>
          <cell r="DN31" t="str">
            <v>55</v>
          </cell>
          <cell r="DO31" t="str">
            <v>180</v>
          </cell>
          <cell r="DP31" t="str">
            <v>79.7527</v>
          </cell>
          <cell r="DQ31" t="str">
            <v>37.5</v>
          </cell>
          <cell r="DR31" t="str">
            <v>83.97372</v>
          </cell>
          <cell r="DS31" t="str">
            <v>18.3</v>
          </cell>
          <cell r="DT31" t="str">
            <v>18.7</v>
          </cell>
          <cell r="DU31" t="str">
            <v>.4</v>
          </cell>
          <cell r="DV31" t="str">
            <v>6</v>
          </cell>
          <cell r="DW31" t="str">
            <v>88</v>
          </cell>
          <cell r="DX31" t="str">
            <v>35.16667</v>
          </cell>
          <cell r="DY31" t="str">
            <v>38.28829</v>
          </cell>
          <cell r="DZ31" t="str">
            <v>3.5</v>
          </cell>
          <cell r="EA31" t="str">
            <v>96.33028</v>
          </cell>
          <cell r="EB31" t="str">
            <v>0</v>
          </cell>
          <cell r="EC31" t="str">
            <v>100</v>
          </cell>
          <cell r="ED31" t="str">
            <v>80.65464</v>
          </cell>
          <cell r="EE31">
            <v>109</v>
          </cell>
          <cell r="EF31">
            <v>69.053610000000006</v>
          </cell>
          <cell r="EH31" t="str">
            <v>24</v>
          </cell>
          <cell r="EI31" t="str">
            <v>86.39053</v>
          </cell>
          <cell r="EJ31" t="str">
            <v>24</v>
          </cell>
          <cell r="EK31" t="str">
            <v>90.37657</v>
          </cell>
          <cell r="EL31" t="str">
            <v>72</v>
          </cell>
          <cell r="EM31" t="str">
            <v>55.34591</v>
          </cell>
          <cell r="EN31" t="str">
            <v>60</v>
          </cell>
          <cell r="EO31" t="str">
            <v>78.85305</v>
          </cell>
          <cell r="EP31" t="str">
            <v>125</v>
          </cell>
          <cell r="EQ31" t="str">
            <v>68.75</v>
          </cell>
          <cell r="ER31" t="str">
            <v>125</v>
          </cell>
          <cell r="ES31" t="str">
            <v>82.14286</v>
          </cell>
          <cell r="ET31" t="str">
            <v>641</v>
          </cell>
          <cell r="EU31" t="str">
            <v>39.5283</v>
          </cell>
          <cell r="EV31" t="str">
            <v>587.5</v>
          </cell>
          <cell r="EW31" t="str">
            <v>51.04167</v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 t="str">
            <v/>
          </cell>
          <cell r="FC31" t="str">
            <v/>
          </cell>
          <cell r="FD31" t="str">
            <v/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52</v>
          </cell>
          <cell r="FK31">
            <v>64.835650000000001</v>
          </cell>
          <cell r="FM31" t="str">
            <v/>
          </cell>
          <cell r="FN31" t="str">
            <v/>
          </cell>
          <cell r="FO31" t="str">
            <v>425</v>
          </cell>
          <cell r="FP31" t="str">
            <v>75</v>
          </cell>
          <cell r="FQ31" t="str">
            <v>45</v>
          </cell>
          <cell r="FR31" t="str">
            <v>180</v>
          </cell>
          <cell r="FS31" t="str">
            <v>200</v>
          </cell>
          <cell r="FT31" t="str">
            <v>19.8</v>
          </cell>
          <cell r="FU31" t="str">
            <v>77.84027</v>
          </cell>
          <cell r="FV31" t="str">
            <v>10</v>
          </cell>
          <cell r="FW31" t="str">
            <v>3</v>
          </cell>
          <cell r="FX31" t="str">
            <v>6.8</v>
          </cell>
          <cell r="FY31" t="str">
            <v>7.5</v>
          </cell>
          <cell r="FZ31" t="str">
            <v>41.66667</v>
          </cell>
          <cell r="GA31" t="str">
            <v>2.5</v>
          </cell>
          <cell r="GB31" t="str">
            <v>3</v>
          </cell>
          <cell r="GC31" t="str">
            <v>0</v>
          </cell>
          <cell r="GD31" t="str">
            <v>2</v>
          </cell>
          <cell r="GE31">
            <v>168</v>
          </cell>
          <cell r="GF31">
            <v>0</v>
          </cell>
          <cell r="GG31" t="str">
            <v>0</v>
          </cell>
          <cell r="GH31" t="str">
            <v>No Practice</v>
          </cell>
          <cell r="GI31" t="str">
            <v>No Practice</v>
          </cell>
          <cell r="GJ31" t="str">
            <v>0</v>
          </cell>
          <cell r="GK31" t="str">
            <v>0</v>
          </cell>
          <cell r="GL31" t="str">
            <v>0</v>
          </cell>
          <cell r="GM31" t="str">
            <v>0</v>
          </cell>
          <cell r="GN31" t="str">
            <v>2.5</v>
          </cell>
          <cell r="GO31" t="str">
            <v>4.5</v>
          </cell>
          <cell r="GP31" t="str">
            <v>1</v>
          </cell>
          <cell r="GQ31" t="str">
            <v>2</v>
          </cell>
        </row>
        <row r="32">
          <cell r="A32" t="str">
            <v>KHM</v>
          </cell>
          <cell r="B32" t="str">
            <v>Cambodia</v>
          </cell>
          <cell r="C32" t="str">
            <v>East Asia &amp; Pacific</v>
          </cell>
          <cell r="D32" t="str">
            <v>Lower middle income</v>
          </cell>
          <cell r="E32">
            <v>2020</v>
          </cell>
          <cell r="F32">
            <v>144</v>
          </cell>
          <cell r="G32">
            <v>53.844830000000002</v>
          </cell>
          <cell r="J32">
            <v>187</v>
          </cell>
          <cell r="K32">
            <v>52.420460000000006</v>
          </cell>
          <cell r="L32" t="str">
            <v>9</v>
          </cell>
          <cell r="M32">
            <v>52.941180000000003</v>
          </cell>
          <cell r="N32" t="str">
            <v>99</v>
          </cell>
          <cell r="O32" t="str">
            <v>1.00503</v>
          </cell>
          <cell r="P32" t="str">
            <v>53.4</v>
          </cell>
          <cell r="Q32" t="str">
            <v>73.28387</v>
          </cell>
          <cell r="R32" t="str">
            <v>9</v>
          </cell>
          <cell r="S32" t="str">
            <v>52.94118</v>
          </cell>
          <cell r="T32" t="str">
            <v>99</v>
          </cell>
          <cell r="U32" t="str">
            <v>1.00503</v>
          </cell>
          <cell r="V32" t="str">
            <v>53.4</v>
          </cell>
          <cell r="W32" t="str">
            <v>73.28387</v>
          </cell>
          <cell r="X32" t="str">
            <v>70.2</v>
          </cell>
          <cell r="Y32" t="str">
            <v>82.45178</v>
          </cell>
          <cell r="Z32">
            <v>178</v>
          </cell>
          <cell r="AA32">
            <v>44.552350000000004</v>
          </cell>
          <cell r="AC32" t="str">
            <v>20</v>
          </cell>
          <cell r="AD32" t="str">
            <v>40</v>
          </cell>
          <cell r="AE32" t="str">
            <v>652</v>
          </cell>
          <cell r="AF32" t="str">
            <v>0</v>
          </cell>
          <cell r="AG32" t="str">
            <v>3</v>
          </cell>
          <cell r="AH32" t="str">
            <v>84.87607</v>
          </cell>
          <cell r="AI32" t="str">
            <v>8</v>
          </cell>
          <cell r="AJ32" t="str">
            <v>53.33333</v>
          </cell>
          <cell r="AK32" t="str">
            <v>2</v>
          </cell>
          <cell r="AL32" t="str">
            <v>1</v>
          </cell>
          <cell r="AM32" t="str">
            <v>2</v>
          </cell>
          <cell r="AN32" t="str">
            <v>2</v>
          </cell>
          <cell r="AO32" t="str">
            <v>0</v>
          </cell>
          <cell r="AP32" t="str">
            <v>1</v>
          </cell>
          <cell r="AQ32">
            <v>146</v>
          </cell>
          <cell r="AR32">
            <v>57.455560000000006</v>
          </cell>
          <cell r="AT32" t="str">
            <v>4</v>
          </cell>
          <cell r="AU32" t="str">
            <v>83.33333</v>
          </cell>
          <cell r="AV32" t="str">
            <v>179</v>
          </cell>
          <cell r="AW32" t="str">
            <v>30</v>
          </cell>
          <cell r="AX32" t="str">
            <v>1701.9</v>
          </cell>
          <cell r="AY32" t="str">
            <v>78.98893</v>
          </cell>
          <cell r="AZ32" t="str">
            <v>3</v>
          </cell>
          <cell r="BA32" t="str">
            <v>37.5</v>
          </cell>
          <cell r="BB32" t="str">
            <v>0</v>
          </cell>
          <cell r="BC32" t="str">
            <v>0</v>
          </cell>
          <cell r="BD32" t="str">
            <v>1</v>
          </cell>
          <cell r="BE32" t="str">
            <v>1</v>
          </cell>
          <cell r="BF32" t="str">
            <v>0</v>
          </cell>
          <cell r="BG32" t="str">
            <v>1</v>
          </cell>
          <cell r="BH32" t="str">
            <v>20.78</v>
          </cell>
          <cell r="BI32" t="str">
            <v>15.35</v>
          </cell>
          <cell r="BJ32" t="str">
            <v>1</v>
          </cell>
          <cell r="BK32" t="str">
            <v>18.2</v>
          </cell>
          <cell r="BL32">
            <v>129</v>
          </cell>
          <cell r="BM32">
            <v>55.197000000000003</v>
          </cell>
          <cell r="BO32" t="str">
            <v>7</v>
          </cell>
          <cell r="BP32" t="str">
            <v>50</v>
          </cell>
          <cell r="BQ32" t="str">
            <v>55</v>
          </cell>
          <cell r="BR32" t="str">
            <v>74.16268</v>
          </cell>
          <cell r="BS32" t="str">
            <v>4.3</v>
          </cell>
          <cell r="BT32" t="str">
            <v>71.62531</v>
          </cell>
          <cell r="BU32" t="str">
            <v>7.5</v>
          </cell>
          <cell r="BV32" t="str">
            <v>25</v>
          </cell>
          <cell r="BW32" t="str">
            <v>2</v>
          </cell>
          <cell r="BX32" t="str">
            <v>.5</v>
          </cell>
          <cell r="BY32" t="str">
            <v>0</v>
          </cell>
          <cell r="BZ32" t="str">
            <v>5</v>
          </cell>
          <cell r="CA32" t="str">
            <v>0</v>
          </cell>
          <cell r="CB32">
            <v>25</v>
          </cell>
          <cell r="CC32">
            <v>80</v>
          </cell>
          <cell r="CE32" t="str">
            <v/>
          </cell>
          <cell r="CF32" t="str">
            <v/>
          </cell>
          <cell r="CG32" t="str">
            <v/>
          </cell>
          <cell r="CH32" t="str">
            <v/>
          </cell>
          <cell r="CJ32" t="str">
            <v>10</v>
          </cell>
          <cell r="CK32" t="str">
            <v>83.33333</v>
          </cell>
          <cell r="CL32" t="str">
            <v>6</v>
          </cell>
          <cell r="CM32" t="str">
            <v>75</v>
          </cell>
          <cell r="CN32">
            <v>16</v>
          </cell>
          <cell r="CO32" t="str">
            <v>0</v>
          </cell>
          <cell r="CP32" t="str">
            <v>52.2</v>
          </cell>
          <cell r="CQ32">
            <v>128</v>
          </cell>
          <cell r="CR32">
            <v>40</v>
          </cell>
          <cell r="CT32" t="str">
            <v>6</v>
          </cell>
          <cell r="CU32" t="str">
            <v>60</v>
          </cell>
          <cell r="CV32" t="str">
            <v>10</v>
          </cell>
          <cell r="CW32" t="str">
            <v>100</v>
          </cell>
          <cell r="CX32" t="str">
            <v/>
          </cell>
          <cell r="CY32" t="str">
            <v/>
          </cell>
          <cell r="CZ32" t="str">
            <v/>
          </cell>
          <cell r="DA32" t="str">
            <v>4</v>
          </cell>
          <cell r="DB32" t="str">
            <v>40</v>
          </cell>
          <cell r="DC32" t="str">
            <v>0</v>
          </cell>
          <cell r="DD32" t="str">
            <v>0</v>
          </cell>
          <cell r="DE32" t="str">
            <v>0</v>
          </cell>
          <cell r="DF32" t="str">
            <v>0</v>
          </cell>
          <cell r="DG32" t="str">
            <v>0</v>
          </cell>
          <cell r="DH32" t="str">
            <v>0</v>
          </cell>
          <cell r="DI32" t="str">
            <v>20</v>
          </cell>
          <cell r="DJ32">
            <v>138</v>
          </cell>
          <cell r="DK32">
            <v>61.283960000000008</v>
          </cell>
          <cell r="DM32" t="str">
            <v>40</v>
          </cell>
          <cell r="DN32" t="str">
            <v>38.33333</v>
          </cell>
          <cell r="DO32" t="str">
            <v>173</v>
          </cell>
          <cell r="DP32" t="str">
            <v>80.83462</v>
          </cell>
          <cell r="DQ32" t="str">
            <v>23.1</v>
          </cell>
          <cell r="DR32" t="str">
            <v>100</v>
          </cell>
          <cell r="DS32" t="str">
            <v>19</v>
          </cell>
          <cell r="DT32" t="str">
            <v>2.3</v>
          </cell>
          <cell r="DU32" t="str">
            <v>1.8</v>
          </cell>
          <cell r="DV32" t="str">
            <v>21</v>
          </cell>
          <cell r="DW32" t="str">
            <v>58</v>
          </cell>
          <cell r="DX32" t="str">
            <v>63.88095</v>
          </cell>
          <cell r="DY32" t="str">
            <v>0</v>
          </cell>
          <cell r="DZ32" t="str">
            <v>31</v>
          </cell>
          <cell r="EA32" t="str">
            <v>45.87156</v>
          </cell>
          <cell r="EB32" t="str">
            <v>39.42857</v>
          </cell>
          <cell r="EC32" t="str">
            <v>0</v>
          </cell>
          <cell r="ED32" t="str">
            <v>25.96789</v>
          </cell>
          <cell r="EE32">
            <v>118</v>
          </cell>
          <cell r="EF32">
            <v>67.282970000000006</v>
          </cell>
          <cell r="EH32" t="str">
            <v>132</v>
          </cell>
          <cell r="EI32" t="str">
            <v>22.48521</v>
          </cell>
          <cell r="EJ32" t="str">
            <v>132</v>
          </cell>
          <cell r="EK32" t="str">
            <v>45.18828</v>
          </cell>
          <cell r="EL32" t="str">
            <v>48</v>
          </cell>
          <cell r="EM32" t="str">
            <v>70.44025</v>
          </cell>
          <cell r="EN32" t="str">
            <v>7.5</v>
          </cell>
          <cell r="EO32" t="str">
            <v>97.67025</v>
          </cell>
          <cell r="EP32" t="str">
            <v>100</v>
          </cell>
          <cell r="EQ32" t="str">
            <v>75</v>
          </cell>
          <cell r="ER32" t="str">
            <v>120</v>
          </cell>
          <cell r="ES32" t="str">
            <v>82.85714</v>
          </cell>
          <cell r="ET32" t="str">
            <v>375</v>
          </cell>
          <cell r="EU32" t="str">
            <v>64.62264</v>
          </cell>
          <cell r="EV32" t="str">
            <v>240</v>
          </cell>
          <cell r="EW32" t="str">
            <v>80</v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 t="str">
            <v/>
          </cell>
          <cell r="FC32" t="str">
            <v/>
          </cell>
          <cell r="FD32" t="str">
            <v/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182</v>
          </cell>
          <cell r="FK32">
            <v>31.748630000000002</v>
          </cell>
          <cell r="FM32" t="str">
            <v/>
          </cell>
          <cell r="FN32" t="str">
            <v/>
          </cell>
          <cell r="FO32" t="str">
            <v>483</v>
          </cell>
          <cell r="FP32" t="str">
            <v>70.2459</v>
          </cell>
          <cell r="FQ32" t="str">
            <v>63</v>
          </cell>
          <cell r="FR32" t="str">
            <v>250</v>
          </cell>
          <cell r="FS32" t="str">
            <v>170</v>
          </cell>
          <cell r="FT32" t="str">
            <v>103.4</v>
          </cell>
          <cell r="FU32" t="str">
            <v>0</v>
          </cell>
          <cell r="FV32" t="str">
            <v>95.8</v>
          </cell>
          <cell r="FW32" t="str">
            <v>1</v>
          </cell>
          <cell r="FX32" t="str">
            <v>6.6</v>
          </cell>
          <cell r="FY32" t="str">
            <v>4.5</v>
          </cell>
          <cell r="FZ32" t="str">
            <v>25</v>
          </cell>
          <cell r="GA32" t="str">
            <v>1</v>
          </cell>
          <cell r="GB32" t="str">
            <v>1</v>
          </cell>
          <cell r="GC32" t="str">
            <v>0</v>
          </cell>
          <cell r="GD32" t="str">
            <v>2.5</v>
          </cell>
          <cell r="GE32">
            <v>82</v>
          </cell>
          <cell r="GF32">
            <v>48.507350000000002</v>
          </cell>
          <cell r="GG32" t="str">
            <v>0</v>
          </cell>
          <cell r="GH32" t="str">
            <v>6</v>
          </cell>
          <cell r="GI32" t="str">
            <v>18</v>
          </cell>
          <cell r="GJ32" t="str">
            <v>14.6</v>
          </cell>
          <cell r="GK32" t="str">
            <v>15.7647</v>
          </cell>
          <cell r="GL32" t="str">
            <v>13</v>
          </cell>
          <cell r="GM32" t="str">
            <v>81.25</v>
          </cell>
          <cell r="GN32" t="str">
            <v>3</v>
          </cell>
          <cell r="GO32" t="str">
            <v>4</v>
          </cell>
          <cell r="GP32" t="str">
            <v>3</v>
          </cell>
          <cell r="GQ32" t="str">
            <v>3</v>
          </cell>
        </row>
        <row r="33">
          <cell r="A33" t="str">
            <v>CMR</v>
          </cell>
          <cell r="B33" t="str">
            <v>Cameroon</v>
          </cell>
          <cell r="C33" t="str">
            <v>Sub-Saharan Africa</v>
          </cell>
          <cell r="D33" t="str">
            <v>Lower middle income</v>
          </cell>
          <cell r="E33">
            <v>2020</v>
          </cell>
          <cell r="F33">
            <v>167</v>
          </cell>
          <cell r="G33">
            <v>46.099740000000004</v>
          </cell>
          <cell r="J33">
            <v>104</v>
          </cell>
          <cell r="K33">
            <v>86.270560000000003</v>
          </cell>
          <cell r="L33" t="str">
            <v>5</v>
          </cell>
          <cell r="M33">
            <v>76.470590000000001</v>
          </cell>
          <cell r="N33" t="str">
            <v>13</v>
          </cell>
          <cell r="O33" t="str">
            <v>87.43719</v>
          </cell>
          <cell r="P33" t="str">
            <v>24.6</v>
          </cell>
          <cell r="Q33" t="str">
            <v>87.71379</v>
          </cell>
          <cell r="R33" t="str">
            <v>6</v>
          </cell>
          <cell r="S33" t="str">
            <v>70.58824</v>
          </cell>
          <cell r="T33" t="str">
            <v>14</v>
          </cell>
          <cell r="U33" t="str">
            <v>86.43216</v>
          </cell>
          <cell r="V33" t="str">
            <v>24.9</v>
          </cell>
          <cell r="W33" t="str">
            <v>87.53347</v>
          </cell>
          <cell r="X33" t="str">
            <v>12</v>
          </cell>
          <cell r="Y33" t="str">
            <v>96.99453</v>
          </cell>
          <cell r="Z33">
            <v>154</v>
          </cell>
          <cell r="AA33">
            <v>56.451750000000004</v>
          </cell>
          <cell r="AC33" t="str">
            <v>16</v>
          </cell>
          <cell r="AD33" t="str">
            <v>56</v>
          </cell>
          <cell r="AE33" t="str">
            <v>126</v>
          </cell>
          <cell r="AF33" t="str">
            <v>71.18156</v>
          </cell>
          <cell r="AG33" t="str">
            <v>17.6</v>
          </cell>
          <cell r="AH33" t="str">
            <v>11.95876</v>
          </cell>
          <cell r="AI33" t="str">
            <v>13</v>
          </cell>
          <cell r="AJ33" t="str">
            <v>86.66667</v>
          </cell>
          <cell r="AK33" t="str">
            <v>2</v>
          </cell>
          <cell r="AL33" t="str">
            <v>1</v>
          </cell>
          <cell r="AM33" t="str">
            <v>2</v>
          </cell>
          <cell r="AN33" t="str">
            <v>2</v>
          </cell>
          <cell r="AO33" t="str">
            <v>2</v>
          </cell>
          <cell r="AP33" t="str">
            <v>4</v>
          </cell>
          <cell r="AQ33">
            <v>133</v>
          </cell>
          <cell r="AR33">
            <v>61.294040000000003</v>
          </cell>
          <cell r="AT33" t="str">
            <v>4</v>
          </cell>
          <cell r="AU33" t="str">
            <v>83.33333</v>
          </cell>
          <cell r="AV33" t="str">
            <v>64</v>
          </cell>
          <cell r="AW33" t="str">
            <v>80</v>
          </cell>
          <cell r="AX33" t="str">
            <v>1470.7</v>
          </cell>
          <cell r="AY33" t="str">
            <v>81.84281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  <cell r="BE33" t="str">
            <v>1</v>
          </cell>
          <cell r="BF33" t="str">
            <v>1</v>
          </cell>
          <cell r="BG33" t="str">
            <v>1</v>
          </cell>
          <cell r="BH33" t="str">
            <v>..</v>
          </cell>
          <cell r="BI33" t="str">
            <v>..</v>
          </cell>
          <cell r="BJ33" t="str">
            <v>N/A</v>
          </cell>
          <cell r="BK33" t="str">
            <v>17</v>
          </cell>
          <cell r="BL33">
            <v>175</v>
          </cell>
          <cell r="BM33">
            <v>40.119780000000006</v>
          </cell>
          <cell r="BO33" t="str">
            <v>5</v>
          </cell>
          <cell r="BP33" t="str">
            <v>66.66667</v>
          </cell>
          <cell r="BQ33" t="str">
            <v>81</v>
          </cell>
          <cell r="BR33" t="str">
            <v>61.72249</v>
          </cell>
          <cell r="BS33" t="str">
            <v>13.7</v>
          </cell>
          <cell r="BT33" t="str">
            <v>8.75664</v>
          </cell>
          <cell r="BU33" t="str">
            <v>7</v>
          </cell>
          <cell r="BV33" t="str">
            <v>23.33333</v>
          </cell>
          <cell r="BW33" t="str">
            <v>2</v>
          </cell>
          <cell r="BX33" t="str">
            <v>2.5</v>
          </cell>
          <cell r="BY33" t="str">
            <v>0</v>
          </cell>
          <cell r="BZ33" t="str">
            <v>3.5</v>
          </cell>
          <cell r="CA33" t="str">
            <v>-1</v>
          </cell>
          <cell r="CB33">
            <v>80</v>
          </cell>
          <cell r="CC33">
            <v>60.000000000000007</v>
          </cell>
          <cell r="CE33" t="str">
            <v/>
          </cell>
          <cell r="CF33" t="str">
            <v/>
          </cell>
          <cell r="CG33" t="str">
            <v/>
          </cell>
          <cell r="CH33" t="str">
            <v/>
          </cell>
          <cell r="CJ33" t="str">
            <v>6</v>
          </cell>
          <cell r="CK33" t="str">
            <v>50</v>
          </cell>
          <cell r="CL33" t="str">
            <v>6</v>
          </cell>
          <cell r="CM33" t="str">
            <v>75</v>
          </cell>
          <cell r="CN33">
            <v>12</v>
          </cell>
          <cell r="CO33" t="str">
            <v>40.1</v>
          </cell>
          <cell r="CP33" t="str">
            <v>0</v>
          </cell>
          <cell r="CQ33">
            <v>157</v>
          </cell>
          <cell r="CR33">
            <v>28.000000000000004</v>
          </cell>
          <cell r="CT33" t="str">
            <v>7</v>
          </cell>
          <cell r="CU33" t="str">
            <v>70</v>
          </cell>
          <cell r="CV33" t="str">
            <v>1</v>
          </cell>
          <cell r="CW33" t="str">
            <v>10</v>
          </cell>
          <cell r="CX33" t="str">
            <v/>
          </cell>
          <cell r="CY33" t="str">
            <v/>
          </cell>
          <cell r="CZ33" t="str">
            <v/>
          </cell>
          <cell r="DA33" t="str">
            <v>6</v>
          </cell>
          <cell r="DB33" t="str">
            <v>60</v>
          </cell>
          <cell r="DC33" t="str">
            <v>0</v>
          </cell>
          <cell r="DD33" t="str">
            <v>0</v>
          </cell>
          <cell r="DE33" t="str">
            <v>0</v>
          </cell>
          <cell r="DF33" t="str">
            <v>0</v>
          </cell>
          <cell r="DG33" t="str">
            <v>0</v>
          </cell>
          <cell r="DH33" t="str">
            <v>0</v>
          </cell>
          <cell r="DI33" t="str">
            <v>14</v>
          </cell>
          <cell r="DJ33">
            <v>181</v>
          </cell>
          <cell r="DK33">
            <v>36.336120000000001</v>
          </cell>
          <cell r="DM33" t="str">
            <v>44</v>
          </cell>
          <cell r="DN33" t="str">
            <v>31.66667</v>
          </cell>
          <cell r="DO33" t="str">
            <v>624</v>
          </cell>
          <cell r="DP33" t="str">
            <v>11.12828</v>
          </cell>
          <cell r="DQ33" t="str">
            <v>57.7</v>
          </cell>
          <cell r="DR33" t="str">
            <v>53.23761</v>
          </cell>
          <cell r="DS33" t="str">
            <v>38.9</v>
          </cell>
          <cell r="DT33" t="str">
            <v>18.3</v>
          </cell>
          <cell r="DU33" t="str">
            <v>.5</v>
          </cell>
          <cell r="DV33" t="str">
            <v>No VAT refund per case study scenario</v>
          </cell>
          <cell r="DW33" t="str">
            <v>0</v>
          </cell>
          <cell r="DX33" t="str">
            <v>No VAT refund per case study scenario</v>
          </cell>
          <cell r="DY33" t="str">
            <v>0</v>
          </cell>
          <cell r="DZ33" t="str">
            <v>3</v>
          </cell>
          <cell r="EA33" t="str">
            <v>97.24771</v>
          </cell>
          <cell r="EB33" t="str">
            <v>0</v>
          </cell>
          <cell r="EC33" t="str">
            <v>100</v>
          </cell>
          <cell r="ED33" t="str">
            <v>49.31193</v>
          </cell>
          <cell r="EE33">
            <v>186</v>
          </cell>
          <cell r="EF33">
            <v>15.986820000000002</v>
          </cell>
          <cell r="EH33" t="str">
            <v>66</v>
          </cell>
          <cell r="EI33" t="str">
            <v>61.53846</v>
          </cell>
          <cell r="EJ33" t="str">
            <v>163</v>
          </cell>
          <cell r="EK33" t="str">
            <v>32.21757</v>
          </cell>
          <cell r="EL33" t="str">
            <v>202</v>
          </cell>
          <cell r="EM33" t="str">
            <v>0</v>
          </cell>
          <cell r="EN33" t="str">
            <v>271</v>
          </cell>
          <cell r="EO33" t="str">
            <v>3.22581</v>
          </cell>
          <cell r="EP33" t="str">
            <v>305.5</v>
          </cell>
          <cell r="EQ33" t="str">
            <v>23.625</v>
          </cell>
          <cell r="ER33" t="str">
            <v>849</v>
          </cell>
          <cell r="ES33" t="str">
            <v>0</v>
          </cell>
          <cell r="ET33" t="str">
            <v>982.75</v>
          </cell>
          <cell r="EU33" t="str">
            <v>7.28774</v>
          </cell>
          <cell r="EV33" t="str">
            <v>1406.875</v>
          </cell>
          <cell r="EW33" t="str">
            <v>0</v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 t="str">
            <v/>
          </cell>
          <cell r="FC33" t="str">
            <v/>
          </cell>
          <cell r="FD33" t="str">
            <v/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167</v>
          </cell>
          <cell r="FK33">
            <v>39.911370000000005</v>
          </cell>
          <cell r="FM33" t="str">
            <v/>
          </cell>
          <cell r="FN33" t="str">
            <v/>
          </cell>
          <cell r="FO33" t="str">
            <v>800</v>
          </cell>
          <cell r="FP33" t="str">
            <v>44.2623</v>
          </cell>
          <cell r="FQ33" t="str">
            <v>30</v>
          </cell>
          <cell r="FR33" t="str">
            <v>410</v>
          </cell>
          <cell r="FS33" t="str">
            <v>360</v>
          </cell>
          <cell r="FT33" t="str">
            <v>46.6</v>
          </cell>
          <cell r="FU33" t="str">
            <v>47.69404</v>
          </cell>
          <cell r="FV33" t="str">
            <v>21.3</v>
          </cell>
          <cell r="FW33" t="str">
            <v>11.8</v>
          </cell>
          <cell r="FX33" t="str">
            <v>13.5</v>
          </cell>
          <cell r="FY33" t="str">
            <v>5</v>
          </cell>
          <cell r="FZ33" t="str">
            <v>27.77778</v>
          </cell>
          <cell r="GA33" t="str">
            <v>2.5</v>
          </cell>
          <cell r="GB33" t="str">
            <v>0</v>
          </cell>
          <cell r="GC33" t="str">
            <v>0</v>
          </cell>
          <cell r="GD33" t="str">
            <v>2.5</v>
          </cell>
          <cell r="GE33">
            <v>129</v>
          </cell>
          <cell r="GF33">
            <v>36.626960000000004</v>
          </cell>
          <cell r="GG33" t="str">
            <v>0</v>
          </cell>
          <cell r="GH33" t="str">
            <v>2.8</v>
          </cell>
          <cell r="GI33" t="str">
            <v>33.5</v>
          </cell>
          <cell r="GJ33" t="str">
            <v>15.8</v>
          </cell>
          <cell r="GK33" t="str">
            <v>17.00391</v>
          </cell>
          <cell r="GL33" t="str">
            <v>9</v>
          </cell>
          <cell r="GM33" t="str">
            <v>56.25</v>
          </cell>
          <cell r="GN33" t="str">
            <v>2</v>
          </cell>
          <cell r="GO33" t="str">
            <v>5.5</v>
          </cell>
          <cell r="GP33" t="str">
            <v>.5</v>
          </cell>
          <cell r="GQ33" t="str">
            <v>1</v>
          </cell>
        </row>
        <row r="34">
          <cell r="A34" t="str">
            <v>CAN</v>
          </cell>
          <cell r="B34" t="str">
            <v>Canada</v>
          </cell>
          <cell r="C34" t="str">
            <v>High income: OECD</v>
          </cell>
          <cell r="D34" t="str">
            <v>High income</v>
          </cell>
          <cell r="E34">
            <v>2020</v>
          </cell>
          <cell r="F34">
            <v>23</v>
          </cell>
          <cell r="G34">
            <v>79.640430000000009</v>
          </cell>
          <cell r="J34">
            <v>3</v>
          </cell>
          <cell r="K34">
            <v>98.235810000000015</v>
          </cell>
          <cell r="L34" t="str">
            <v>2</v>
          </cell>
          <cell r="M34">
            <v>94.117649999999998</v>
          </cell>
          <cell r="N34" t="str">
            <v>1.5</v>
          </cell>
          <cell r="O34" t="str">
            <v>98.99497</v>
          </cell>
          <cell r="P34" t="str">
            <v>.3</v>
          </cell>
          <cell r="Q34" t="str">
            <v>99.83061</v>
          </cell>
          <cell r="R34" t="str">
            <v>2</v>
          </cell>
          <cell r="S34" t="str">
            <v>94.11765</v>
          </cell>
          <cell r="T34" t="str">
            <v>1.5</v>
          </cell>
          <cell r="U34" t="str">
            <v>98.99497</v>
          </cell>
          <cell r="V34" t="str">
            <v>.3</v>
          </cell>
          <cell r="W34" t="str">
            <v>99.83061</v>
          </cell>
          <cell r="X34" t="str">
            <v>0</v>
          </cell>
          <cell r="Y34" t="str">
            <v>100</v>
          </cell>
          <cell r="Z34">
            <v>64</v>
          </cell>
          <cell r="AA34">
            <v>72.982210000000009</v>
          </cell>
          <cell r="AC34" t="str">
            <v>12</v>
          </cell>
          <cell r="AD34" t="str">
            <v>72</v>
          </cell>
          <cell r="AE34" t="str">
            <v>249</v>
          </cell>
          <cell r="AF34" t="str">
            <v>35.73487</v>
          </cell>
          <cell r="AG34" t="str">
            <v>1.8</v>
          </cell>
          <cell r="AH34" t="str">
            <v>90.86063</v>
          </cell>
          <cell r="AI34" t="str">
            <v>14</v>
          </cell>
          <cell r="AJ34" t="str">
            <v>93.33333</v>
          </cell>
          <cell r="AK34" t="str">
            <v>2</v>
          </cell>
          <cell r="AL34" t="str">
            <v>1</v>
          </cell>
          <cell r="AM34" t="str">
            <v>2</v>
          </cell>
          <cell r="AN34" t="str">
            <v>3</v>
          </cell>
          <cell r="AO34" t="str">
            <v>2</v>
          </cell>
          <cell r="AP34" t="str">
            <v>4</v>
          </cell>
          <cell r="AQ34">
            <v>124</v>
          </cell>
          <cell r="AR34">
            <v>63.787620000000004</v>
          </cell>
          <cell r="AT34" t="str">
            <v>7</v>
          </cell>
          <cell r="AU34" t="str">
            <v>33.33333</v>
          </cell>
          <cell r="AV34" t="str">
            <v>137</v>
          </cell>
          <cell r="AW34" t="str">
            <v>48.26087</v>
          </cell>
          <cell r="AX34" t="str">
            <v>116.9</v>
          </cell>
          <cell r="AY34" t="str">
            <v>98.55628</v>
          </cell>
          <cell r="AZ34" t="str">
            <v>6</v>
          </cell>
          <cell r="BA34" t="str">
            <v>75</v>
          </cell>
          <cell r="BB34" t="str">
            <v>2</v>
          </cell>
          <cell r="BC34" t="str">
            <v>1</v>
          </cell>
          <cell r="BD34" t="str">
            <v>1</v>
          </cell>
          <cell r="BE34" t="str">
            <v>1</v>
          </cell>
          <cell r="BF34" t="str">
            <v>0</v>
          </cell>
          <cell r="BG34" t="str">
            <v>1</v>
          </cell>
          <cell r="BH34" t="str">
            <v>.98</v>
          </cell>
          <cell r="BI34" t="str">
            <v>1.48</v>
          </cell>
          <cell r="BJ34" t="str">
            <v>1</v>
          </cell>
          <cell r="BK34" t="str">
            <v>12.3</v>
          </cell>
          <cell r="BL34">
            <v>36</v>
          </cell>
          <cell r="BM34">
            <v>77.822700000000012</v>
          </cell>
          <cell r="BO34" t="str">
            <v>5</v>
          </cell>
          <cell r="BP34" t="str">
            <v>66.66667</v>
          </cell>
          <cell r="BQ34" t="str">
            <v>4</v>
          </cell>
          <cell r="BR34" t="str">
            <v>98.56459</v>
          </cell>
          <cell r="BS34" t="str">
            <v>3.8</v>
          </cell>
          <cell r="BT34" t="str">
            <v>74.39288</v>
          </cell>
          <cell r="BU34" t="str">
            <v>21.5</v>
          </cell>
          <cell r="BV34" t="str">
            <v>71.66667</v>
          </cell>
          <cell r="BW34" t="str">
            <v>7</v>
          </cell>
          <cell r="BX34" t="str">
            <v>3</v>
          </cell>
          <cell r="BY34" t="str">
            <v>6</v>
          </cell>
          <cell r="BZ34" t="str">
            <v>5.5</v>
          </cell>
          <cell r="CA34" t="str">
            <v>0</v>
          </cell>
          <cell r="CB34">
            <v>15</v>
          </cell>
          <cell r="CC34">
            <v>85</v>
          </cell>
          <cell r="CE34" t="str">
            <v/>
          </cell>
          <cell r="CF34" t="str">
            <v/>
          </cell>
          <cell r="CG34" t="str">
            <v/>
          </cell>
          <cell r="CH34" t="str">
            <v/>
          </cell>
          <cell r="CJ34" t="str">
            <v>9</v>
          </cell>
          <cell r="CK34" t="str">
            <v>75</v>
          </cell>
          <cell r="CL34" t="str">
            <v>8</v>
          </cell>
          <cell r="CM34" t="str">
            <v>100</v>
          </cell>
          <cell r="CN34">
            <v>17</v>
          </cell>
          <cell r="CO34" t="str">
            <v>0</v>
          </cell>
          <cell r="CP34" t="str">
            <v>100</v>
          </cell>
          <cell r="CQ34">
            <v>7</v>
          </cell>
          <cell r="CR34">
            <v>84</v>
          </cell>
          <cell r="CT34" t="str">
            <v>8</v>
          </cell>
          <cell r="CU34" t="str">
            <v>80</v>
          </cell>
          <cell r="CV34" t="str">
            <v>9</v>
          </cell>
          <cell r="CW34" t="str">
            <v>90</v>
          </cell>
          <cell r="CX34" t="str">
            <v/>
          </cell>
          <cell r="CY34" t="str">
            <v/>
          </cell>
          <cell r="CZ34" t="str">
            <v/>
          </cell>
          <cell r="DA34" t="str">
            <v>9</v>
          </cell>
          <cell r="DB34" t="str">
            <v>90</v>
          </cell>
          <cell r="DC34" t="str">
            <v>4</v>
          </cell>
          <cell r="DD34" t="str">
            <v>66.66667</v>
          </cell>
          <cell r="DE34" t="str">
            <v>6</v>
          </cell>
          <cell r="DF34" t="str">
            <v>85.71429</v>
          </cell>
          <cell r="DG34" t="str">
            <v>6</v>
          </cell>
          <cell r="DH34" t="str">
            <v>85.71429</v>
          </cell>
          <cell r="DI34" t="str">
            <v>42</v>
          </cell>
          <cell r="DJ34">
            <v>19</v>
          </cell>
          <cell r="DK34">
            <v>88.054780000000008</v>
          </cell>
          <cell r="DM34" t="str">
            <v>8</v>
          </cell>
          <cell r="DN34" t="str">
            <v>91.66667</v>
          </cell>
          <cell r="DO34" t="str">
            <v>131</v>
          </cell>
          <cell r="DP34" t="str">
            <v>87.32612</v>
          </cell>
          <cell r="DQ34" t="str">
            <v>24.5</v>
          </cell>
          <cell r="DR34" t="str">
            <v>100</v>
          </cell>
          <cell r="DS34" t="str">
            <v>8</v>
          </cell>
          <cell r="DT34" t="str">
            <v>12.7</v>
          </cell>
          <cell r="DU34" t="str">
            <v>3.8</v>
          </cell>
          <cell r="DV34" t="str">
            <v>7.5</v>
          </cell>
          <cell r="DW34" t="str">
            <v>85</v>
          </cell>
          <cell r="DX34" t="str">
            <v>14.02381</v>
          </cell>
          <cell r="DY34" t="str">
            <v>79.10461</v>
          </cell>
          <cell r="DZ34" t="str">
            <v>15</v>
          </cell>
          <cell r="EA34" t="str">
            <v>75.22936</v>
          </cell>
          <cell r="EB34" t="str">
            <v>14.85714</v>
          </cell>
          <cell r="EC34" t="str">
            <v>53.57143</v>
          </cell>
          <cell r="ED34" t="str">
            <v>73.22635</v>
          </cell>
          <cell r="EE34">
            <v>51</v>
          </cell>
          <cell r="EF34">
            <v>88.357910000000004</v>
          </cell>
          <cell r="EH34" t="str">
            <v>1</v>
          </cell>
          <cell r="EI34" t="str">
            <v>100</v>
          </cell>
          <cell r="EJ34" t="str">
            <v>1</v>
          </cell>
          <cell r="EK34" t="str">
            <v>100</v>
          </cell>
          <cell r="EL34" t="str">
            <v>2</v>
          </cell>
          <cell r="EM34" t="str">
            <v>99.37107</v>
          </cell>
          <cell r="EN34" t="str">
            <v>2</v>
          </cell>
          <cell r="EO34" t="str">
            <v>99.64158</v>
          </cell>
          <cell r="EP34" t="str">
            <v>155.5556</v>
          </cell>
          <cell r="EQ34" t="str">
            <v>61.11111</v>
          </cell>
          <cell r="ER34" t="str">
            <v>162.5</v>
          </cell>
          <cell r="ES34" t="str">
            <v>76.78571</v>
          </cell>
          <cell r="ET34" t="str">
            <v>166.6667</v>
          </cell>
          <cell r="EU34" t="str">
            <v>84.27673</v>
          </cell>
          <cell r="EV34" t="str">
            <v>171.875</v>
          </cell>
          <cell r="EW34" t="str">
            <v>85.67708</v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 t="str">
            <v/>
          </cell>
          <cell r="FC34" t="str">
            <v/>
          </cell>
          <cell r="FD34" t="str">
            <v/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100</v>
          </cell>
          <cell r="FK34">
            <v>57.128380000000007</v>
          </cell>
          <cell r="FM34" t="str">
            <v/>
          </cell>
          <cell r="FN34" t="str">
            <v/>
          </cell>
          <cell r="FO34" t="str">
            <v>910</v>
          </cell>
          <cell r="FP34" t="str">
            <v>35.2459</v>
          </cell>
          <cell r="FQ34" t="str">
            <v>30</v>
          </cell>
          <cell r="FR34" t="str">
            <v>730</v>
          </cell>
          <cell r="FS34" t="str">
            <v>150</v>
          </cell>
          <cell r="FT34" t="str">
            <v>22.3</v>
          </cell>
          <cell r="FU34" t="str">
            <v>75.02812</v>
          </cell>
          <cell r="FV34" t="str">
            <v>15</v>
          </cell>
          <cell r="FW34" t="str">
            <v>5.3</v>
          </cell>
          <cell r="FX34" t="str">
            <v>2</v>
          </cell>
          <cell r="FY34" t="str">
            <v>11</v>
          </cell>
          <cell r="FZ34" t="str">
            <v>61.11111</v>
          </cell>
          <cell r="GA34" t="str">
            <v>4</v>
          </cell>
          <cell r="GB34" t="str">
            <v>2</v>
          </cell>
          <cell r="GC34" t="str">
            <v>3</v>
          </cell>
          <cell r="GD34" t="str">
            <v>2</v>
          </cell>
          <cell r="GE34">
            <v>13</v>
          </cell>
          <cell r="GF34">
            <v>81.034940000000006</v>
          </cell>
          <cell r="GG34" t="str">
            <v>1</v>
          </cell>
          <cell r="GH34" t="str">
            <v>.8</v>
          </cell>
          <cell r="GI34" t="str">
            <v>7</v>
          </cell>
          <cell r="GJ34" t="str">
            <v>86.7</v>
          </cell>
          <cell r="GK34" t="str">
            <v>93.31987</v>
          </cell>
          <cell r="GL34" t="str">
            <v>11</v>
          </cell>
          <cell r="GM34" t="str">
            <v>68.75</v>
          </cell>
          <cell r="GN34" t="str">
            <v>2.5</v>
          </cell>
          <cell r="GO34" t="str">
            <v>4.5</v>
          </cell>
          <cell r="GP34" t="str">
            <v>1</v>
          </cell>
          <cell r="GQ34" t="str">
            <v>3</v>
          </cell>
        </row>
        <row r="35">
          <cell r="A35" t="str">
            <v>CAF</v>
          </cell>
          <cell r="B35" t="str">
            <v>Central African Republic</v>
          </cell>
          <cell r="C35" t="str">
            <v>Sub-Saharan Africa</v>
          </cell>
          <cell r="D35" t="str">
            <v>Low income</v>
          </cell>
          <cell r="E35">
            <v>2020</v>
          </cell>
          <cell r="F35">
            <v>184</v>
          </cell>
          <cell r="G35">
            <v>35.565850000000005</v>
          </cell>
          <cell r="J35">
            <v>180</v>
          </cell>
          <cell r="K35">
            <v>63.191250000000004</v>
          </cell>
          <cell r="L35" t="str">
            <v>10</v>
          </cell>
          <cell r="M35">
            <v>47.058819999999997</v>
          </cell>
          <cell r="N35" t="str">
            <v>22</v>
          </cell>
          <cell r="O35" t="str">
            <v>78.39196</v>
          </cell>
          <cell r="P35" t="str">
            <v>127.8</v>
          </cell>
          <cell r="Q35" t="str">
            <v>36.11586</v>
          </cell>
          <cell r="R35" t="str">
            <v>10</v>
          </cell>
          <cell r="S35" t="str">
            <v>47.05882</v>
          </cell>
          <cell r="T35" t="str">
            <v>22</v>
          </cell>
          <cell r="U35" t="str">
            <v>78.39196</v>
          </cell>
          <cell r="V35" t="str">
            <v>127.8</v>
          </cell>
          <cell r="W35" t="str">
            <v>36.11586</v>
          </cell>
          <cell r="X35" t="str">
            <v>35.2</v>
          </cell>
          <cell r="Y35" t="str">
            <v>91.19836</v>
          </cell>
          <cell r="Z35">
            <v>184</v>
          </cell>
          <cell r="AA35">
            <v>34.095100000000002</v>
          </cell>
          <cell r="AC35" t="str">
            <v>17</v>
          </cell>
          <cell r="AD35" t="str">
            <v>52</v>
          </cell>
          <cell r="AE35" t="str">
            <v>219</v>
          </cell>
          <cell r="AF35" t="str">
            <v>44.3804</v>
          </cell>
          <cell r="AG35" t="str">
            <v>23.2</v>
          </cell>
          <cell r="AH35" t="str">
            <v>0</v>
          </cell>
          <cell r="AI35" t="str">
            <v>6</v>
          </cell>
          <cell r="AJ35" t="str">
            <v>40</v>
          </cell>
          <cell r="AK35" t="str">
            <v>0</v>
          </cell>
          <cell r="AL35" t="str">
            <v>1</v>
          </cell>
          <cell r="AM35" t="str">
            <v>1</v>
          </cell>
          <cell r="AN35" t="str">
            <v>2</v>
          </cell>
          <cell r="AO35" t="str">
            <v>0</v>
          </cell>
          <cell r="AP35" t="str">
            <v>2</v>
          </cell>
          <cell r="AQ35">
            <v>185</v>
          </cell>
          <cell r="AR35">
            <v>24.637680000000003</v>
          </cell>
          <cell r="AT35" t="str">
            <v>7</v>
          </cell>
          <cell r="AU35" t="str">
            <v>33.33333</v>
          </cell>
          <cell r="AV35" t="str">
            <v>98</v>
          </cell>
          <cell r="AW35" t="str">
            <v>65.21739</v>
          </cell>
          <cell r="AX35" t="str">
            <v>10000.5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  <cell r="BE35" t="str">
            <v>0</v>
          </cell>
          <cell r="BF35" t="str">
            <v>0</v>
          </cell>
          <cell r="BG35" t="str">
            <v>0</v>
          </cell>
          <cell r="BH35" t="str">
            <v>..</v>
          </cell>
          <cell r="BI35" t="str">
            <v>..</v>
          </cell>
          <cell r="BJ35" t="str">
            <v>N/A</v>
          </cell>
          <cell r="BK35" t="str">
            <v>10.5</v>
          </cell>
          <cell r="BL35">
            <v>170</v>
          </cell>
          <cell r="BM35">
            <v>41.972290000000001</v>
          </cell>
          <cell r="BO35" t="str">
            <v>5</v>
          </cell>
          <cell r="BP35" t="str">
            <v>66.66667</v>
          </cell>
          <cell r="BQ35" t="str">
            <v>75</v>
          </cell>
          <cell r="BR35" t="str">
            <v>64.5933</v>
          </cell>
          <cell r="BS35" t="str">
            <v>11</v>
          </cell>
          <cell r="BT35" t="str">
            <v>26.6292</v>
          </cell>
          <cell r="BU35" t="str">
            <v>3</v>
          </cell>
          <cell r="BV35" t="str">
            <v>10</v>
          </cell>
          <cell r="BW35" t="str">
            <v>0</v>
          </cell>
          <cell r="BX35" t="str">
            <v>0</v>
          </cell>
          <cell r="BY35" t="str">
            <v>0</v>
          </cell>
          <cell r="BZ35" t="str">
            <v>3</v>
          </cell>
          <cell r="CA35" t="str">
            <v>0</v>
          </cell>
          <cell r="CB35">
            <v>144</v>
          </cell>
          <cell r="CC35">
            <v>35</v>
          </cell>
          <cell r="CE35" t="str">
            <v/>
          </cell>
          <cell r="CF35" t="str">
            <v/>
          </cell>
          <cell r="CG35" t="str">
            <v/>
          </cell>
          <cell r="CH35" t="str">
            <v/>
          </cell>
          <cell r="CJ35" t="str">
            <v>6</v>
          </cell>
          <cell r="CK35" t="str">
            <v>50</v>
          </cell>
          <cell r="CL35" t="str">
            <v>1</v>
          </cell>
          <cell r="CM35" t="str">
            <v>12.5</v>
          </cell>
          <cell r="CN35">
            <v>7</v>
          </cell>
          <cell r="CO35" t="str">
            <v>5.1</v>
          </cell>
          <cell r="CP35" t="str">
            <v>0</v>
          </cell>
          <cell r="CQ35">
            <v>162</v>
          </cell>
          <cell r="CR35">
            <v>26.000000000000004</v>
          </cell>
          <cell r="CT35" t="str">
            <v>7</v>
          </cell>
          <cell r="CU35" t="str">
            <v>70</v>
          </cell>
          <cell r="CV35" t="str">
            <v>1</v>
          </cell>
          <cell r="CW35" t="str">
            <v>10</v>
          </cell>
          <cell r="CX35" t="str">
            <v/>
          </cell>
          <cell r="CY35" t="str">
            <v/>
          </cell>
          <cell r="CZ35" t="str">
            <v/>
          </cell>
          <cell r="DA35" t="str">
            <v>5</v>
          </cell>
          <cell r="DB35" t="str">
            <v>50</v>
          </cell>
          <cell r="DC35" t="str">
            <v>0</v>
          </cell>
          <cell r="DD35" t="str">
            <v>0</v>
          </cell>
          <cell r="DE35" t="str">
            <v>0</v>
          </cell>
          <cell r="DF35" t="str">
            <v>0</v>
          </cell>
          <cell r="DG35" t="str">
            <v>0</v>
          </cell>
          <cell r="DH35" t="str">
            <v>0</v>
          </cell>
          <cell r="DI35" t="str">
            <v>13</v>
          </cell>
          <cell r="DJ35">
            <v>187</v>
          </cell>
          <cell r="DK35">
            <v>18.888170000000002</v>
          </cell>
          <cell r="DM35" t="str">
            <v>56</v>
          </cell>
          <cell r="DN35" t="str">
            <v>11.66667</v>
          </cell>
          <cell r="DO35" t="str">
            <v>483</v>
          </cell>
          <cell r="DP35" t="str">
            <v>32.92117</v>
          </cell>
          <cell r="DQ35" t="str">
            <v>73.3</v>
          </cell>
          <cell r="DR35" t="str">
            <v>25.83093</v>
          </cell>
          <cell r="DS35" t="str">
            <v>0</v>
          </cell>
          <cell r="DT35" t="str">
            <v>19.8</v>
          </cell>
          <cell r="DU35" t="str">
            <v>53.6</v>
          </cell>
          <cell r="DV35" t="str">
            <v>No VAT refund per case study scenario</v>
          </cell>
          <cell r="DW35" t="str">
            <v>0</v>
          </cell>
          <cell r="DX35" t="str">
            <v>No VAT refund per case study scenario</v>
          </cell>
          <cell r="DY35" t="str">
            <v>0</v>
          </cell>
          <cell r="DZ35" t="str">
            <v>66</v>
          </cell>
          <cell r="EA35" t="str">
            <v>0</v>
          </cell>
          <cell r="EB35" t="str">
            <v>25.42857</v>
          </cell>
          <cell r="EC35" t="str">
            <v>20.53571</v>
          </cell>
          <cell r="ED35" t="str">
            <v>5.13393</v>
          </cell>
          <cell r="EE35">
            <v>164</v>
          </cell>
          <cell r="EF35">
            <v>52.359890000000007</v>
          </cell>
          <cell r="EH35" t="str">
            <v>48</v>
          </cell>
          <cell r="EI35" t="str">
            <v>72.18935</v>
          </cell>
          <cell r="EJ35" t="str">
            <v>120</v>
          </cell>
          <cell r="EK35" t="str">
            <v>50.20921</v>
          </cell>
          <cell r="EL35" t="str">
            <v>141.4</v>
          </cell>
          <cell r="EM35" t="str">
            <v>11.69811</v>
          </cell>
          <cell r="EN35" t="str">
            <v>121.7143</v>
          </cell>
          <cell r="EO35" t="str">
            <v>56.73323</v>
          </cell>
          <cell r="EP35" t="str">
            <v>60</v>
          </cell>
          <cell r="EQ35" t="str">
            <v>85</v>
          </cell>
          <cell r="ER35" t="str">
            <v>500</v>
          </cell>
          <cell r="ES35" t="str">
            <v>28.57143</v>
          </cell>
          <cell r="ET35" t="str">
            <v>280</v>
          </cell>
          <cell r="EU35" t="str">
            <v>73.58491</v>
          </cell>
          <cell r="EV35" t="str">
            <v>709.2857</v>
          </cell>
          <cell r="EW35" t="str">
            <v>40.89286</v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 t="str">
            <v/>
          </cell>
          <cell r="FC35" t="str">
            <v/>
          </cell>
          <cell r="FD35" t="str">
            <v/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183</v>
          </cell>
          <cell r="FK35">
            <v>31.389090000000003</v>
          </cell>
          <cell r="FM35" t="str">
            <v/>
          </cell>
          <cell r="FN35" t="str">
            <v/>
          </cell>
          <cell r="FO35" t="str">
            <v>660</v>
          </cell>
          <cell r="FP35" t="str">
            <v>55.7377</v>
          </cell>
          <cell r="FQ35" t="str">
            <v>30</v>
          </cell>
          <cell r="FR35" t="str">
            <v>280</v>
          </cell>
          <cell r="FS35" t="str">
            <v>350</v>
          </cell>
          <cell r="FT35" t="str">
            <v>82</v>
          </cell>
          <cell r="FU35" t="str">
            <v>7.87402</v>
          </cell>
          <cell r="FV35" t="str">
            <v>31.3</v>
          </cell>
          <cell r="FW35" t="str">
            <v>12.4</v>
          </cell>
          <cell r="FX35" t="str">
            <v>38.3</v>
          </cell>
          <cell r="FY35" t="str">
            <v>5.5</v>
          </cell>
          <cell r="FZ35" t="str">
            <v>30.55556</v>
          </cell>
          <cell r="GA35" t="str">
            <v>3</v>
          </cell>
          <cell r="GB35" t="str">
            <v>0</v>
          </cell>
          <cell r="GC35" t="str">
            <v>0</v>
          </cell>
          <cell r="GD35" t="str">
            <v>2.5</v>
          </cell>
          <cell r="GE35">
            <v>155</v>
          </cell>
          <cell r="GF35">
            <v>28.125000000000004</v>
          </cell>
          <cell r="GG35" t="str">
            <v>0</v>
          </cell>
          <cell r="GH35" t="str">
            <v>4.8</v>
          </cell>
          <cell r="GI35" t="str">
            <v>76</v>
          </cell>
          <cell r="GJ35" t="str">
            <v>0</v>
          </cell>
          <cell r="GK35" t="str">
            <v>0</v>
          </cell>
          <cell r="GL35" t="str">
            <v>9</v>
          </cell>
          <cell r="GM35" t="str">
            <v>56.25</v>
          </cell>
          <cell r="GN35" t="str">
            <v>2</v>
          </cell>
          <cell r="GO35" t="str">
            <v>5.5</v>
          </cell>
          <cell r="GP35" t="str">
            <v>.5</v>
          </cell>
          <cell r="GQ35" t="str">
            <v>1</v>
          </cell>
        </row>
        <row r="36">
          <cell r="A36" t="str">
            <v>TCD</v>
          </cell>
          <cell r="B36" t="str">
            <v>Chad</v>
          </cell>
          <cell r="C36" t="str">
            <v>Sub-Saharan Africa</v>
          </cell>
          <cell r="D36" t="str">
            <v>Low income</v>
          </cell>
          <cell r="E36">
            <v>2020</v>
          </cell>
          <cell r="F36">
            <v>182</v>
          </cell>
          <cell r="G36">
            <v>36.935680000000005</v>
          </cell>
          <cell r="J36">
            <v>186</v>
          </cell>
          <cell r="K36">
            <v>52.519760000000005</v>
          </cell>
          <cell r="L36" t="str">
            <v>8</v>
          </cell>
          <cell r="M36">
            <v>58.823529999999998</v>
          </cell>
          <cell r="N36" t="str">
            <v>58</v>
          </cell>
          <cell r="O36" t="str">
            <v>42.21106</v>
          </cell>
          <cell r="P36" t="str">
            <v>169.3</v>
          </cell>
          <cell r="Q36" t="str">
            <v>15.36549</v>
          </cell>
          <cell r="R36" t="str">
            <v>8</v>
          </cell>
          <cell r="S36" t="str">
            <v>58.82353</v>
          </cell>
          <cell r="T36" t="str">
            <v>58</v>
          </cell>
          <cell r="U36" t="str">
            <v>42.21106</v>
          </cell>
          <cell r="V36" t="str">
            <v>169.3</v>
          </cell>
          <cell r="W36" t="str">
            <v>15.36549</v>
          </cell>
          <cell r="X36" t="str">
            <v>25.3</v>
          </cell>
          <cell r="Y36" t="str">
            <v>93.67898</v>
          </cell>
          <cell r="Z36">
            <v>174</v>
          </cell>
          <cell r="AA36">
            <v>47.237920000000003</v>
          </cell>
          <cell r="AC36" t="str">
            <v>14</v>
          </cell>
          <cell r="AD36" t="str">
            <v>64</v>
          </cell>
          <cell r="AE36" t="str">
            <v>226</v>
          </cell>
          <cell r="AF36" t="str">
            <v>42.36311</v>
          </cell>
          <cell r="AG36" t="str">
            <v>18.8</v>
          </cell>
          <cell r="AH36" t="str">
            <v>5.92191</v>
          </cell>
          <cell r="AI36" t="str">
            <v>11.5</v>
          </cell>
          <cell r="AJ36" t="str">
            <v>76.66667</v>
          </cell>
          <cell r="AK36" t="str">
            <v>1.5</v>
          </cell>
          <cell r="AL36" t="str">
            <v>0</v>
          </cell>
          <cell r="AM36" t="str">
            <v>2</v>
          </cell>
          <cell r="AN36" t="str">
            <v>3</v>
          </cell>
          <cell r="AO36" t="str">
            <v>2</v>
          </cell>
          <cell r="AP36" t="str">
            <v>3</v>
          </cell>
          <cell r="AQ36">
            <v>180</v>
          </cell>
          <cell r="AR36">
            <v>32.173909999999999</v>
          </cell>
          <cell r="AT36" t="str">
            <v>6</v>
          </cell>
          <cell r="AU36" t="str">
            <v>50</v>
          </cell>
          <cell r="AV36" t="str">
            <v>67</v>
          </cell>
          <cell r="AW36" t="str">
            <v>78.69565</v>
          </cell>
          <cell r="AX36" t="str">
            <v>9628.6</v>
          </cell>
          <cell r="AY36" t="str">
            <v>0</v>
          </cell>
          <cell r="AZ36" t="str">
            <v>0</v>
          </cell>
          <cell r="BA36" t="str">
            <v>0</v>
          </cell>
          <cell r="BB36" t="str">
            <v>0</v>
          </cell>
          <cell r="BC36" t="str">
            <v>0</v>
          </cell>
          <cell r="BD36" t="str">
            <v>0</v>
          </cell>
          <cell r="BE36" t="str">
            <v>0</v>
          </cell>
          <cell r="BF36" t="str">
            <v>0</v>
          </cell>
          <cell r="BG36" t="str">
            <v>0</v>
          </cell>
          <cell r="BH36" t="str">
            <v>..</v>
          </cell>
          <cell r="BI36" t="str">
            <v>..</v>
          </cell>
          <cell r="BJ36" t="str">
            <v>N/A</v>
          </cell>
          <cell r="BK36" t="str">
            <v>21.2</v>
          </cell>
          <cell r="BL36">
            <v>131</v>
          </cell>
          <cell r="BM36">
            <v>54.828370000000007</v>
          </cell>
          <cell r="BO36" t="str">
            <v>6</v>
          </cell>
          <cell r="BP36" t="str">
            <v>58.33333</v>
          </cell>
          <cell r="BQ36" t="str">
            <v>29</v>
          </cell>
          <cell r="BR36" t="str">
            <v>86.60287</v>
          </cell>
          <cell r="BS36" t="str">
            <v>8.1</v>
          </cell>
          <cell r="BT36" t="str">
            <v>46.04395</v>
          </cell>
          <cell r="BU36" t="str">
            <v>8.5</v>
          </cell>
          <cell r="BV36" t="str">
            <v>28.33333</v>
          </cell>
          <cell r="BW36" t="str">
            <v>3</v>
          </cell>
          <cell r="BX36" t="str">
            <v>1.5</v>
          </cell>
          <cell r="BY36" t="str">
            <v>0</v>
          </cell>
          <cell r="BZ36" t="str">
            <v>5</v>
          </cell>
          <cell r="CA36" t="str">
            <v>-1</v>
          </cell>
          <cell r="CB36">
            <v>152</v>
          </cell>
          <cell r="CC36">
            <v>30.000000000000004</v>
          </cell>
          <cell r="CE36" t="str">
            <v/>
          </cell>
          <cell r="CF36" t="str">
            <v/>
          </cell>
          <cell r="CG36" t="str">
            <v/>
          </cell>
          <cell r="CH36" t="str">
            <v/>
          </cell>
          <cell r="CJ36" t="str">
            <v>6</v>
          </cell>
          <cell r="CK36" t="str">
            <v>50</v>
          </cell>
          <cell r="CL36" t="str">
            <v>0</v>
          </cell>
          <cell r="CM36" t="str">
            <v>0</v>
          </cell>
          <cell r="CN36">
            <v>6</v>
          </cell>
          <cell r="CO36" t="str">
            <v>2.5</v>
          </cell>
          <cell r="CP36" t="str">
            <v>0</v>
          </cell>
          <cell r="CQ36">
            <v>170</v>
          </cell>
          <cell r="CR36">
            <v>24.000000000000004</v>
          </cell>
          <cell r="CT36" t="str">
            <v>7</v>
          </cell>
          <cell r="CU36" t="str">
            <v>70</v>
          </cell>
          <cell r="CV36" t="str">
            <v>1</v>
          </cell>
          <cell r="CW36" t="str">
            <v>10</v>
          </cell>
          <cell r="CX36" t="str">
            <v/>
          </cell>
          <cell r="CY36" t="str">
            <v/>
          </cell>
          <cell r="CZ36" t="str">
            <v/>
          </cell>
          <cell r="DA36" t="str">
            <v>4</v>
          </cell>
          <cell r="DB36" t="str">
            <v>40</v>
          </cell>
          <cell r="DC36" t="str">
            <v>0</v>
          </cell>
          <cell r="DD36" t="str">
            <v>0</v>
          </cell>
          <cell r="DE36" t="str">
            <v>0</v>
          </cell>
          <cell r="DF36" t="str">
            <v>0</v>
          </cell>
          <cell r="DG36" t="str">
            <v>0</v>
          </cell>
          <cell r="DH36" t="str">
            <v>0</v>
          </cell>
          <cell r="DI36" t="str">
            <v>12</v>
          </cell>
          <cell r="DJ36">
            <v>188</v>
          </cell>
          <cell r="DK36">
            <v>17.92042</v>
          </cell>
          <cell r="DM36" t="str">
            <v>54</v>
          </cell>
          <cell r="DN36" t="str">
            <v>15</v>
          </cell>
          <cell r="DO36" t="str">
            <v>834</v>
          </cell>
          <cell r="DP36" t="str">
            <v>0</v>
          </cell>
          <cell r="DQ36" t="str">
            <v>63.5</v>
          </cell>
          <cell r="DR36" t="str">
            <v>43.61237</v>
          </cell>
          <cell r="DS36" t="str">
            <v>31.3</v>
          </cell>
          <cell r="DT36" t="str">
            <v>28.4</v>
          </cell>
          <cell r="DU36" t="str">
            <v>3.8</v>
          </cell>
          <cell r="DV36" t="str">
            <v>No VAT refund per case study scenario</v>
          </cell>
          <cell r="DW36" t="str">
            <v>0</v>
          </cell>
          <cell r="DX36" t="str">
            <v>No VAT refund per case study scenario</v>
          </cell>
          <cell r="DY36" t="str">
            <v>0</v>
          </cell>
          <cell r="DZ36" t="str">
            <v>46</v>
          </cell>
          <cell r="EA36" t="str">
            <v>18.34862</v>
          </cell>
          <cell r="EB36" t="str">
            <v>21.14286</v>
          </cell>
          <cell r="EC36" t="str">
            <v>33.92857</v>
          </cell>
          <cell r="ED36" t="str">
            <v>13.0693</v>
          </cell>
          <cell r="EE36">
            <v>173</v>
          </cell>
          <cell r="EF36">
            <v>37.041510000000002</v>
          </cell>
          <cell r="EH36" t="str">
            <v>87</v>
          </cell>
          <cell r="EI36" t="str">
            <v>49.11243</v>
          </cell>
          <cell r="EJ36" t="str">
            <v>172</v>
          </cell>
          <cell r="EK36" t="str">
            <v>28.45188</v>
          </cell>
          <cell r="EL36" t="str">
            <v>106</v>
          </cell>
          <cell r="EM36" t="str">
            <v>33.96226</v>
          </cell>
          <cell r="EN36" t="str">
            <v>242</v>
          </cell>
          <cell r="EO36" t="str">
            <v>13.62007</v>
          </cell>
          <cell r="EP36" t="str">
            <v>187.5</v>
          </cell>
          <cell r="EQ36" t="str">
            <v>53.125</v>
          </cell>
          <cell r="ER36" t="str">
            <v>500</v>
          </cell>
          <cell r="ES36" t="str">
            <v>28.57143</v>
          </cell>
          <cell r="ET36" t="str">
            <v>319</v>
          </cell>
          <cell r="EU36" t="str">
            <v>69.90566</v>
          </cell>
          <cell r="EV36" t="str">
            <v>965</v>
          </cell>
          <cell r="EW36" t="str">
            <v>19.58333</v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 t="str">
            <v/>
          </cell>
          <cell r="FC36" t="str">
            <v/>
          </cell>
          <cell r="FD36" t="str">
            <v/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153</v>
          </cell>
          <cell r="FK36">
            <v>45.509910000000005</v>
          </cell>
          <cell r="FM36" t="str">
            <v/>
          </cell>
          <cell r="FN36" t="str">
            <v/>
          </cell>
          <cell r="FO36" t="str">
            <v>743</v>
          </cell>
          <cell r="FP36" t="str">
            <v>48.93443</v>
          </cell>
          <cell r="FQ36" t="str">
            <v>35</v>
          </cell>
          <cell r="FR36" t="str">
            <v>320</v>
          </cell>
          <cell r="FS36" t="str">
            <v>388</v>
          </cell>
          <cell r="FT36" t="str">
            <v>45.7</v>
          </cell>
          <cell r="FU36" t="str">
            <v>48.70641</v>
          </cell>
          <cell r="FV36" t="str">
            <v>23.5</v>
          </cell>
          <cell r="FW36" t="str">
            <v>13.8</v>
          </cell>
          <cell r="FX36" t="str">
            <v>8.4</v>
          </cell>
          <cell r="FY36" t="str">
            <v>7</v>
          </cell>
          <cell r="FZ36" t="str">
            <v>38.88889</v>
          </cell>
          <cell r="GA36" t="str">
            <v>4.5</v>
          </cell>
          <cell r="GB36" t="str">
            <v>0</v>
          </cell>
          <cell r="GC36" t="str">
            <v>0</v>
          </cell>
          <cell r="GD36" t="str">
            <v>2.5</v>
          </cell>
          <cell r="GE36">
            <v>155</v>
          </cell>
          <cell r="GF36">
            <v>28.125000000000004</v>
          </cell>
          <cell r="GG36" t="str">
            <v>0</v>
          </cell>
          <cell r="GH36" t="str">
            <v>4</v>
          </cell>
          <cell r="GI36" t="str">
            <v>60</v>
          </cell>
          <cell r="GJ36" t="str">
            <v>0</v>
          </cell>
          <cell r="GK36" t="str">
            <v>0</v>
          </cell>
          <cell r="GL36" t="str">
            <v>9</v>
          </cell>
          <cell r="GM36" t="str">
            <v>56.25</v>
          </cell>
          <cell r="GN36" t="str">
            <v>2</v>
          </cell>
          <cell r="GO36" t="str">
            <v>5.5</v>
          </cell>
          <cell r="GP36" t="str">
            <v>.5</v>
          </cell>
          <cell r="GQ36" t="str">
            <v>1</v>
          </cell>
        </row>
        <row r="37">
          <cell r="A37" t="str">
            <v>CHL</v>
          </cell>
          <cell r="B37" t="str">
            <v>Chile</v>
          </cell>
          <cell r="C37" t="str">
            <v>High income: OECD</v>
          </cell>
          <cell r="D37" t="str">
            <v>High income</v>
          </cell>
          <cell r="E37">
            <v>2020</v>
          </cell>
          <cell r="F37">
            <v>59</v>
          </cell>
          <cell r="G37">
            <v>72.58023</v>
          </cell>
          <cell r="J37">
            <v>57</v>
          </cell>
          <cell r="K37">
            <v>91.427470000000014</v>
          </cell>
          <cell r="L37" t="str">
            <v>6</v>
          </cell>
          <cell r="M37">
            <v>70.588239999999999</v>
          </cell>
          <cell r="N37" t="str">
            <v>4</v>
          </cell>
          <cell r="O37" t="str">
            <v>96.48241</v>
          </cell>
          <cell r="P37" t="str">
            <v>2.7</v>
          </cell>
          <cell r="Q37" t="str">
            <v>98.63923</v>
          </cell>
          <cell r="R37" t="str">
            <v>6</v>
          </cell>
          <cell r="S37" t="str">
            <v>70.58824</v>
          </cell>
          <cell r="T37" t="str">
            <v>4</v>
          </cell>
          <cell r="U37" t="str">
            <v>96.48241</v>
          </cell>
          <cell r="V37" t="str">
            <v>2.7</v>
          </cell>
          <cell r="W37" t="str">
            <v>98.63923</v>
          </cell>
          <cell r="X37" t="str">
            <v>0</v>
          </cell>
          <cell r="Y37" t="str">
            <v>100</v>
          </cell>
          <cell r="Z37">
            <v>41</v>
          </cell>
          <cell r="AA37">
            <v>75.934920000000005</v>
          </cell>
          <cell r="AC37" t="str">
            <v>12</v>
          </cell>
          <cell r="AD37" t="str">
            <v>72</v>
          </cell>
          <cell r="AE37" t="str">
            <v>195</v>
          </cell>
          <cell r="AF37" t="str">
            <v>51.29683</v>
          </cell>
          <cell r="AG37" t="str">
            <v>1.2</v>
          </cell>
          <cell r="AH37" t="str">
            <v>93.77617</v>
          </cell>
          <cell r="AI37" t="str">
            <v>13</v>
          </cell>
          <cell r="AJ37" t="str">
            <v>86.66667</v>
          </cell>
          <cell r="AK37" t="str">
            <v>2</v>
          </cell>
          <cell r="AL37" t="str">
            <v>1</v>
          </cell>
          <cell r="AM37" t="str">
            <v>2</v>
          </cell>
          <cell r="AN37" t="str">
            <v>3</v>
          </cell>
          <cell r="AO37" t="str">
            <v>1</v>
          </cell>
          <cell r="AP37" t="str">
            <v>4</v>
          </cell>
          <cell r="AQ37">
            <v>39</v>
          </cell>
          <cell r="AR37">
            <v>85.67222000000001</v>
          </cell>
          <cell r="AT37" t="str">
            <v>5</v>
          </cell>
          <cell r="AU37" t="str">
            <v>66.66667</v>
          </cell>
          <cell r="AV37" t="str">
            <v>43</v>
          </cell>
          <cell r="AW37" t="str">
            <v>89.13043</v>
          </cell>
          <cell r="AX37" t="str">
            <v>49.3</v>
          </cell>
          <cell r="AY37" t="str">
            <v>99.39179</v>
          </cell>
          <cell r="AZ37" t="str">
            <v>7</v>
          </cell>
          <cell r="BA37" t="str">
            <v>87.5</v>
          </cell>
          <cell r="BB37" t="str">
            <v>2</v>
          </cell>
          <cell r="BC37" t="str">
            <v>1</v>
          </cell>
          <cell r="BD37" t="str">
            <v>1</v>
          </cell>
          <cell r="BE37" t="str">
            <v>1</v>
          </cell>
          <cell r="BF37" t="str">
            <v>1</v>
          </cell>
          <cell r="BG37" t="str">
            <v>1</v>
          </cell>
          <cell r="BH37" t="str">
            <v>2.9</v>
          </cell>
          <cell r="BI37" t="str">
            <v>1.47</v>
          </cell>
          <cell r="BJ37" t="str">
            <v>3</v>
          </cell>
          <cell r="BK37" t="str">
            <v>10.2</v>
          </cell>
          <cell r="BL37">
            <v>63</v>
          </cell>
          <cell r="BM37">
            <v>71.145340000000004</v>
          </cell>
          <cell r="BO37" t="str">
            <v>6</v>
          </cell>
          <cell r="BP37" t="str">
            <v>58.33333</v>
          </cell>
          <cell r="BQ37" t="str">
            <v>28.5</v>
          </cell>
          <cell r="BR37" t="str">
            <v>86.84211</v>
          </cell>
          <cell r="BS37" t="str">
            <v>1.1</v>
          </cell>
          <cell r="BT37" t="str">
            <v>92.73927</v>
          </cell>
          <cell r="BU37" t="str">
            <v>14</v>
          </cell>
          <cell r="BV37" t="str">
            <v>46.66667</v>
          </cell>
          <cell r="BW37" t="str">
            <v>2</v>
          </cell>
          <cell r="BX37" t="str">
            <v>3.5</v>
          </cell>
          <cell r="BY37" t="str">
            <v>4</v>
          </cell>
          <cell r="BZ37" t="str">
            <v>5.5</v>
          </cell>
          <cell r="CA37" t="str">
            <v>-1</v>
          </cell>
          <cell r="CB37">
            <v>94</v>
          </cell>
          <cell r="CC37">
            <v>55.000000000000007</v>
          </cell>
          <cell r="CE37" t="str">
            <v/>
          </cell>
          <cell r="CF37" t="str">
            <v/>
          </cell>
          <cell r="CG37" t="str">
            <v/>
          </cell>
          <cell r="CH37" t="str">
            <v/>
          </cell>
          <cell r="CJ37" t="str">
            <v>4</v>
          </cell>
          <cell r="CK37" t="str">
            <v>33.33333</v>
          </cell>
          <cell r="CL37" t="str">
            <v>7</v>
          </cell>
          <cell r="CM37" t="str">
            <v>87.5</v>
          </cell>
          <cell r="CN37">
            <v>11</v>
          </cell>
          <cell r="CO37" t="str">
            <v>59.1</v>
          </cell>
          <cell r="CP37" t="str">
            <v>44</v>
          </cell>
          <cell r="CQ37">
            <v>51</v>
          </cell>
          <cell r="CR37">
            <v>66</v>
          </cell>
          <cell r="CT37" t="str">
            <v>8</v>
          </cell>
          <cell r="CU37" t="str">
            <v>80</v>
          </cell>
          <cell r="CV37" t="str">
            <v>6</v>
          </cell>
          <cell r="CW37" t="str">
            <v>60</v>
          </cell>
          <cell r="CX37" t="str">
            <v/>
          </cell>
          <cell r="CY37" t="str">
            <v/>
          </cell>
          <cell r="CZ37" t="str">
            <v/>
          </cell>
          <cell r="DA37" t="str">
            <v>7</v>
          </cell>
          <cell r="DB37" t="str">
            <v>70</v>
          </cell>
          <cell r="DC37" t="str">
            <v>6</v>
          </cell>
          <cell r="DD37" t="str">
            <v>100</v>
          </cell>
          <cell r="DE37" t="str">
            <v>4</v>
          </cell>
          <cell r="DF37" t="str">
            <v>57.14286</v>
          </cell>
          <cell r="DG37" t="str">
            <v>2</v>
          </cell>
          <cell r="DH37" t="str">
            <v>28.57143</v>
          </cell>
          <cell r="DI37" t="str">
            <v>33</v>
          </cell>
          <cell r="DJ37">
            <v>86</v>
          </cell>
          <cell r="DK37">
            <v>75.276890000000009</v>
          </cell>
          <cell r="DM37" t="str">
            <v>7</v>
          </cell>
          <cell r="DN37" t="str">
            <v>93.33333</v>
          </cell>
          <cell r="DO37" t="str">
            <v>296</v>
          </cell>
          <cell r="DP37" t="str">
            <v>61.8238</v>
          </cell>
          <cell r="DQ37" t="str">
            <v>34</v>
          </cell>
          <cell r="DR37" t="str">
            <v>88.92213</v>
          </cell>
          <cell r="DS37" t="str">
            <v>26.2</v>
          </cell>
          <cell r="DT37" t="str">
            <v>5.1</v>
          </cell>
          <cell r="DU37" t="str">
            <v>2.6</v>
          </cell>
          <cell r="DV37" t="str">
            <v>26</v>
          </cell>
          <cell r="DW37" t="str">
            <v>48</v>
          </cell>
          <cell r="DX37" t="str">
            <v>37.7381</v>
          </cell>
          <cell r="DY37" t="str">
            <v>33.32414</v>
          </cell>
          <cell r="DZ37" t="str">
            <v>30.5</v>
          </cell>
          <cell r="EA37" t="str">
            <v>46.78899</v>
          </cell>
          <cell r="EB37" t="str">
            <v>0</v>
          </cell>
          <cell r="EC37" t="str">
            <v>100</v>
          </cell>
          <cell r="ED37" t="str">
            <v>57.02828</v>
          </cell>
          <cell r="EE37">
            <v>73</v>
          </cell>
          <cell r="EF37">
            <v>80.559350000000009</v>
          </cell>
          <cell r="EH37" t="str">
            <v>24</v>
          </cell>
          <cell r="EI37" t="str">
            <v>86.39053</v>
          </cell>
          <cell r="EJ37" t="str">
            <v>36</v>
          </cell>
          <cell r="EK37" t="str">
            <v>85.35565</v>
          </cell>
          <cell r="EL37" t="str">
            <v>60</v>
          </cell>
          <cell r="EM37" t="str">
            <v>62.89308</v>
          </cell>
          <cell r="EN37" t="str">
            <v>54</v>
          </cell>
          <cell r="EO37" t="str">
            <v>81.00358</v>
          </cell>
          <cell r="EP37" t="str">
            <v>50</v>
          </cell>
          <cell r="EQ37" t="str">
            <v>87.5</v>
          </cell>
          <cell r="ER37" t="str">
            <v>50</v>
          </cell>
          <cell r="ES37" t="str">
            <v>92.85714</v>
          </cell>
          <cell r="ET37" t="str">
            <v>290</v>
          </cell>
          <cell r="EU37" t="str">
            <v>72.64151</v>
          </cell>
          <cell r="EV37" t="str">
            <v>290</v>
          </cell>
          <cell r="EW37" t="str">
            <v>75.83333</v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 t="str">
            <v/>
          </cell>
          <cell r="FC37" t="str">
            <v/>
          </cell>
          <cell r="FD37" t="str">
            <v/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54</v>
          </cell>
          <cell r="FK37">
            <v>64.722239999999999</v>
          </cell>
          <cell r="FM37" t="str">
            <v/>
          </cell>
          <cell r="FN37" t="str">
            <v/>
          </cell>
          <cell r="FO37" t="str">
            <v>519</v>
          </cell>
          <cell r="FP37" t="str">
            <v>67.29508</v>
          </cell>
          <cell r="FQ37" t="str">
            <v>69</v>
          </cell>
          <cell r="FR37" t="str">
            <v>270</v>
          </cell>
          <cell r="FS37" t="str">
            <v>180</v>
          </cell>
          <cell r="FT37" t="str">
            <v>25.6</v>
          </cell>
          <cell r="FU37" t="str">
            <v>71.31609</v>
          </cell>
          <cell r="FV37" t="str">
            <v>15</v>
          </cell>
          <cell r="FW37" t="str">
            <v>5</v>
          </cell>
          <cell r="FX37" t="str">
            <v>5.6</v>
          </cell>
          <cell r="FY37" t="str">
            <v>10</v>
          </cell>
          <cell r="FZ37" t="str">
            <v>55.55556</v>
          </cell>
          <cell r="GA37" t="str">
            <v>3</v>
          </cell>
          <cell r="GB37" t="str">
            <v>3.5</v>
          </cell>
          <cell r="GC37" t="str">
            <v>2</v>
          </cell>
          <cell r="GD37" t="str">
            <v>1.5</v>
          </cell>
          <cell r="GE37">
            <v>53</v>
          </cell>
          <cell r="GF37">
            <v>60.063870000000001</v>
          </cell>
          <cell r="GG37" t="str">
            <v>0</v>
          </cell>
          <cell r="GH37" t="str">
            <v>2</v>
          </cell>
          <cell r="GI37" t="str">
            <v>14.5</v>
          </cell>
          <cell r="GJ37" t="str">
            <v>41.9</v>
          </cell>
          <cell r="GK37" t="str">
            <v>45.12773</v>
          </cell>
          <cell r="GL37" t="str">
            <v>12</v>
          </cell>
          <cell r="GM37" t="str">
            <v>75</v>
          </cell>
          <cell r="GN37" t="str">
            <v>2.5</v>
          </cell>
          <cell r="GO37" t="str">
            <v>4.5</v>
          </cell>
          <cell r="GP37" t="str">
            <v>2</v>
          </cell>
          <cell r="GQ37" t="str">
            <v>3</v>
          </cell>
        </row>
        <row r="38">
          <cell r="A38" t="str">
            <v>CHIN</v>
          </cell>
          <cell r="B38" t="str">
            <v>China</v>
          </cell>
          <cell r="C38" t="str">
            <v>East Asia &amp; Pacific</v>
          </cell>
          <cell r="D38" t="str">
            <v>Upper middle income</v>
          </cell>
          <cell r="E38">
            <v>2020</v>
          </cell>
          <cell r="F38">
            <v>31</v>
          </cell>
          <cell r="G38">
            <v>77.931300000000007</v>
          </cell>
          <cell r="J38">
            <v>27</v>
          </cell>
          <cell r="K38">
            <v>94.092100000000002</v>
          </cell>
          <cell r="L38" t="str">
            <v>3.55</v>
          </cell>
          <cell r="M38">
            <v>85</v>
          </cell>
          <cell r="N38" t="str">
            <v>8.55</v>
          </cell>
          <cell r="O38" t="str">
            <v>91.90955</v>
          </cell>
          <cell r="P38" t="str">
            <v>1.1</v>
          </cell>
          <cell r="Q38" t="str">
            <v>99.45886</v>
          </cell>
          <cell r="R38" t="str">
            <v>3.55</v>
          </cell>
          <cell r="S38" t="str">
            <v>85</v>
          </cell>
          <cell r="T38" t="str">
            <v>8.55</v>
          </cell>
          <cell r="U38" t="str">
            <v>91.90955</v>
          </cell>
          <cell r="V38" t="str">
            <v>1.1</v>
          </cell>
          <cell r="W38" t="str">
            <v>99.45886</v>
          </cell>
          <cell r="X38" t="str">
            <v>0</v>
          </cell>
          <cell r="Y38" t="str">
            <v>100</v>
          </cell>
          <cell r="Z38">
            <v>33</v>
          </cell>
          <cell r="AA38">
            <v>77.325150000000008</v>
          </cell>
          <cell r="AC38" t="str">
            <v>18</v>
          </cell>
          <cell r="AD38" t="str">
            <v>48</v>
          </cell>
          <cell r="AE38" t="str">
            <v>110.875</v>
          </cell>
          <cell r="AF38" t="str">
            <v>75.54035</v>
          </cell>
          <cell r="AG38" t="str">
            <v>2.8</v>
          </cell>
          <cell r="AH38" t="str">
            <v>85.76024</v>
          </cell>
          <cell r="AI38" t="str">
            <v>15</v>
          </cell>
          <cell r="AJ38" t="str">
            <v>100</v>
          </cell>
          <cell r="AK38" t="str">
            <v>2</v>
          </cell>
          <cell r="AL38" t="str">
            <v>1</v>
          </cell>
          <cell r="AM38" t="str">
            <v>3</v>
          </cell>
          <cell r="AN38" t="str">
            <v>3</v>
          </cell>
          <cell r="AO38" t="str">
            <v>2</v>
          </cell>
          <cell r="AP38" t="str">
            <v>4</v>
          </cell>
          <cell r="AQ38">
            <v>12</v>
          </cell>
          <cell r="AR38">
            <v>95.353260000000006</v>
          </cell>
          <cell r="AT38" t="str">
            <v>2</v>
          </cell>
          <cell r="AU38" t="str">
            <v>100</v>
          </cell>
          <cell r="AV38" t="str">
            <v>32</v>
          </cell>
          <cell r="AW38" t="str">
            <v>93.91304</v>
          </cell>
          <cell r="AX38" t="str">
            <v>0</v>
          </cell>
          <cell r="AY38" t="str">
            <v>100</v>
          </cell>
          <cell r="AZ38" t="str">
            <v>7</v>
          </cell>
          <cell r="BA38" t="str">
            <v>87.5</v>
          </cell>
          <cell r="BB38" t="str">
            <v>3</v>
          </cell>
          <cell r="BC38" t="str">
            <v>1</v>
          </cell>
          <cell r="BD38" t="str">
            <v>1</v>
          </cell>
          <cell r="BE38" t="str">
            <v>1</v>
          </cell>
          <cell r="BF38" t="str">
            <v>0</v>
          </cell>
          <cell r="BG38" t="str">
            <v>1</v>
          </cell>
          <cell r="BH38" t="str">
            <v>.896</v>
          </cell>
          <cell r="BI38" t="str">
            <v>.188</v>
          </cell>
          <cell r="BJ38" t="str">
            <v>3</v>
          </cell>
          <cell r="BK38" t="str">
            <v>14.6</v>
          </cell>
          <cell r="BL38">
            <v>28</v>
          </cell>
          <cell r="BM38">
            <v>80.993770000000012</v>
          </cell>
          <cell r="BO38" t="str">
            <v>3.55</v>
          </cell>
          <cell r="BP38" t="str">
            <v>78.75</v>
          </cell>
          <cell r="BQ38" t="str">
            <v>9</v>
          </cell>
          <cell r="BR38" t="str">
            <v>96.17225</v>
          </cell>
          <cell r="BS38" t="str">
            <v>4.6</v>
          </cell>
          <cell r="BT38" t="str">
            <v>69.2195</v>
          </cell>
          <cell r="BU38" t="str">
            <v>23.95</v>
          </cell>
          <cell r="BV38" t="str">
            <v>79.83333</v>
          </cell>
          <cell r="BW38" t="str">
            <v>8</v>
          </cell>
          <cell r="BX38" t="str">
            <v>3.95</v>
          </cell>
          <cell r="BY38" t="str">
            <v>4</v>
          </cell>
          <cell r="BZ38" t="str">
            <v>8</v>
          </cell>
          <cell r="CA38" t="str">
            <v>0</v>
          </cell>
          <cell r="CB38">
            <v>80</v>
          </cell>
          <cell r="CC38">
            <v>60.000000000000007</v>
          </cell>
          <cell r="CE38" t="str">
            <v/>
          </cell>
          <cell r="CF38" t="str">
            <v/>
          </cell>
          <cell r="CG38" t="str">
            <v/>
          </cell>
          <cell r="CH38" t="str">
            <v/>
          </cell>
          <cell r="CJ38" t="str">
            <v>4</v>
          </cell>
          <cell r="CK38" t="str">
            <v>33.33333</v>
          </cell>
          <cell r="CL38" t="str">
            <v>8</v>
          </cell>
          <cell r="CM38" t="str">
            <v>100</v>
          </cell>
          <cell r="CN38">
            <v>12</v>
          </cell>
          <cell r="CO38" t="str">
            <v>100</v>
          </cell>
          <cell r="CP38" t="str">
            <v>0</v>
          </cell>
          <cell r="CQ38">
            <v>28</v>
          </cell>
          <cell r="CR38">
            <v>72</v>
          </cell>
          <cell r="CT38" t="str">
            <v>10</v>
          </cell>
          <cell r="CU38" t="str">
            <v>100</v>
          </cell>
          <cell r="CV38" t="str">
            <v>4</v>
          </cell>
          <cell r="CW38" t="str">
            <v>40</v>
          </cell>
          <cell r="CX38" t="str">
            <v/>
          </cell>
          <cell r="CY38" t="str">
            <v/>
          </cell>
          <cell r="CZ38" t="str">
            <v/>
          </cell>
          <cell r="DA38" t="str">
            <v>5</v>
          </cell>
          <cell r="DB38" t="str">
            <v>50</v>
          </cell>
          <cell r="DC38" t="str">
            <v>5</v>
          </cell>
          <cell r="DD38" t="str">
            <v>83.33333</v>
          </cell>
          <cell r="DE38" t="str">
            <v>6</v>
          </cell>
          <cell r="DF38" t="str">
            <v>85.71429</v>
          </cell>
          <cell r="DG38" t="str">
            <v>6</v>
          </cell>
          <cell r="DH38" t="str">
            <v>85.71429</v>
          </cell>
          <cell r="DI38" t="str">
            <v>36</v>
          </cell>
          <cell r="DJ38">
            <v>105</v>
          </cell>
          <cell r="DK38">
            <v>70.056950000000001</v>
          </cell>
          <cell r="DM38" t="str">
            <v>7</v>
          </cell>
          <cell r="DN38" t="str">
            <v>93.33333</v>
          </cell>
          <cell r="DO38" t="str">
            <v>138</v>
          </cell>
          <cell r="DP38" t="str">
            <v>86.2442</v>
          </cell>
          <cell r="DQ38" t="str">
            <v>59.2</v>
          </cell>
          <cell r="DR38" t="str">
            <v>50.65027</v>
          </cell>
          <cell r="DS38" t="str">
            <v>6.3</v>
          </cell>
          <cell r="DT38" t="str">
            <v>46.2</v>
          </cell>
          <cell r="DU38" t="str">
            <v>6.8</v>
          </cell>
          <cell r="DV38" t="str">
            <v>No VAT refund per case study scenario</v>
          </cell>
          <cell r="DW38" t="str">
            <v>0</v>
          </cell>
          <cell r="DX38" t="str">
            <v>No VAT refund per case study scenario</v>
          </cell>
          <cell r="DY38" t="str">
            <v>0</v>
          </cell>
          <cell r="DZ38" t="str">
            <v>1</v>
          </cell>
          <cell r="EA38" t="str">
            <v>100</v>
          </cell>
          <cell r="EB38" t="str">
            <v>0</v>
          </cell>
          <cell r="EC38" t="str">
            <v>100</v>
          </cell>
          <cell r="ED38" t="str">
            <v>50</v>
          </cell>
          <cell r="EE38">
            <v>56</v>
          </cell>
          <cell r="EF38">
            <v>86.504820000000009</v>
          </cell>
          <cell r="EH38" t="str">
            <v>8.625</v>
          </cell>
          <cell r="EI38" t="str">
            <v>95.48817</v>
          </cell>
          <cell r="EJ38" t="str">
            <v>12.8</v>
          </cell>
          <cell r="EK38" t="str">
            <v>95.06276</v>
          </cell>
          <cell r="EL38" t="str">
            <v>20.7</v>
          </cell>
          <cell r="EM38" t="str">
            <v>87.61006</v>
          </cell>
          <cell r="EN38" t="str">
            <v>35.65</v>
          </cell>
          <cell r="EO38" t="str">
            <v>87.58065</v>
          </cell>
          <cell r="EP38" t="str">
            <v>73.57353</v>
          </cell>
          <cell r="EQ38" t="str">
            <v>81.60662</v>
          </cell>
          <cell r="ER38" t="str">
            <v>77.25</v>
          </cell>
          <cell r="ES38" t="str">
            <v>88.96429</v>
          </cell>
          <cell r="ET38" t="str">
            <v>256.2</v>
          </cell>
          <cell r="EU38" t="str">
            <v>75.83019</v>
          </cell>
          <cell r="EV38" t="str">
            <v>241.25</v>
          </cell>
          <cell r="EW38" t="str">
            <v>79.89583</v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 t="str">
            <v/>
          </cell>
          <cell r="FC38" t="str">
            <v/>
          </cell>
          <cell r="FD38" t="str">
            <v/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5</v>
          </cell>
          <cell r="FK38">
            <v>80.91292</v>
          </cell>
          <cell r="FM38" t="str">
            <v/>
          </cell>
          <cell r="FN38" t="str">
            <v/>
          </cell>
          <cell r="FO38" t="str">
            <v>496.25</v>
          </cell>
          <cell r="FP38" t="str">
            <v>69.15984</v>
          </cell>
          <cell r="FQ38" t="str">
            <v>32.75</v>
          </cell>
          <cell r="FR38" t="str">
            <v>223.5</v>
          </cell>
          <cell r="FS38" t="str">
            <v>240</v>
          </cell>
          <cell r="FT38" t="str">
            <v>16.2</v>
          </cell>
          <cell r="FU38" t="str">
            <v>81.91226</v>
          </cell>
          <cell r="FV38" t="str">
            <v>8.7</v>
          </cell>
          <cell r="FW38" t="str">
            <v>5</v>
          </cell>
          <cell r="FX38" t="str">
            <v>2.5</v>
          </cell>
          <cell r="FY38" t="str">
            <v>16.5</v>
          </cell>
          <cell r="FZ38" t="str">
            <v>91.66667</v>
          </cell>
          <cell r="GA38" t="str">
            <v>5</v>
          </cell>
          <cell r="GB38" t="str">
            <v>5.5</v>
          </cell>
          <cell r="GC38" t="str">
            <v>3</v>
          </cell>
          <cell r="GD38" t="str">
            <v>3</v>
          </cell>
          <cell r="GE38">
            <v>51</v>
          </cell>
          <cell r="GF38">
            <v>62.074040000000004</v>
          </cell>
          <cell r="GG38" t="str">
            <v>0</v>
          </cell>
          <cell r="GH38" t="str">
            <v>1.7</v>
          </cell>
          <cell r="GI38" t="str">
            <v>22</v>
          </cell>
          <cell r="GJ38" t="str">
            <v>36.9</v>
          </cell>
          <cell r="GK38" t="str">
            <v>39.77308</v>
          </cell>
          <cell r="GL38" t="str">
            <v>13.5</v>
          </cell>
          <cell r="GM38" t="str">
            <v>84.375</v>
          </cell>
          <cell r="GN38" t="str">
            <v>3</v>
          </cell>
          <cell r="GO38" t="str">
            <v>6</v>
          </cell>
          <cell r="GP38" t="str">
            <v>2.5</v>
          </cell>
          <cell r="GQ38" t="str">
            <v>2</v>
          </cell>
        </row>
        <row r="39">
          <cell r="A39" t="str">
            <v>COL</v>
          </cell>
          <cell r="B39" t="str">
            <v>Colombia</v>
          </cell>
          <cell r="C39" t="str">
            <v>Latin America &amp; Caribbean</v>
          </cell>
          <cell r="D39" t="str">
            <v>Upper middle income</v>
          </cell>
          <cell r="E39">
            <v>2020</v>
          </cell>
          <cell r="F39">
            <v>67</v>
          </cell>
          <cell r="G39">
            <v>70.059640000000002</v>
          </cell>
          <cell r="J39">
            <v>95</v>
          </cell>
          <cell r="K39">
            <v>87.024990000000003</v>
          </cell>
          <cell r="L39" t="str">
            <v>7</v>
          </cell>
          <cell r="M39">
            <v>64.705879999999993</v>
          </cell>
          <cell r="N39" t="str">
            <v>10</v>
          </cell>
          <cell r="O39" t="str">
            <v>90.45226</v>
          </cell>
          <cell r="P39" t="str">
            <v>14.1</v>
          </cell>
          <cell r="Q39" t="str">
            <v>92.94182</v>
          </cell>
          <cell r="R39" t="str">
            <v>7</v>
          </cell>
          <cell r="S39" t="str">
            <v>64.70588</v>
          </cell>
          <cell r="T39" t="str">
            <v>10</v>
          </cell>
          <cell r="U39" t="str">
            <v>90.45226</v>
          </cell>
          <cell r="V39" t="str">
            <v>14.1</v>
          </cell>
          <cell r="W39" t="str">
            <v>92.94182</v>
          </cell>
          <cell r="X39" t="str">
            <v>0</v>
          </cell>
          <cell r="Y39" t="str">
            <v>100</v>
          </cell>
          <cell r="Z39">
            <v>89</v>
          </cell>
          <cell r="AA39">
            <v>69.088509999999999</v>
          </cell>
          <cell r="AC39" t="str">
            <v>13</v>
          </cell>
          <cell r="AD39" t="str">
            <v>68</v>
          </cell>
          <cell r="AE39" t="str">
            <v>132</v>
          </cell>
          <cell r="AF39" t="str">
            <v>69.45245</v>
          </cell>
          <cell r="AG39" t="str">
            <v>6.9</v>
          </cell>
          <cell r="AH39" t="str">
            <v>65.56825</v>
          </cell>
          <cell r="AI39" t="str">
            <v>11</v>
          </cell>
          <cell r="AJ39" t="str">
            <v>73.33333</v>
          </cell>
          <cell r="AK39" t="str">
            <v>2</v>
          </cell>
          <cell r="AL39" t="str">
            <v>1</v>
          </cell>
          <cell r="AM39" t="str">
            <v>0</v>
          </cell>
          <cell r="AN39" t="str">
            <v>3</v>
          </cell>
          <cell r="AO39" t="str">
            <v>2</v>
          </cell>
          <cell r="AP39" t="str">
            <v>3</v>
          </cell>
          <cell r="AQ39">
            <v>82</v>
          </cell>
          <cell r="AR39">
            <v>76.28058</v>
          </cell>
          <cell r="AT39" t="str">
            <v>5</v>
          </cell>
          <cell r="AU39" t="str">
            <v>66.66667</v>
          </cell>
          <cell r="AV39" t="str">
            <v>88</v>
          </cell>
          <cell r="AW39" t="str">
            <v>69.56522</v>
          </cell>
          <cell r="AX39" t="str">
            <v>494.9</v>
          </cell>
          <cell r="AY39" t="str">
            <v>93.89043</v>
          </cell>
          <cell r="AZ39" t="str">
            <v>6</v>
          </cell>
          <cell r="BA39" t="str">
            <v>75</v>
          </cell>
          <cell r="BB39" t="str">
            <v>1</v>
          </cell>
          <cell r="BC39" t="str">
            <v>1</v>
          </cell>
          <cell r="BD39" t="str">
            <v>1</v>
          </cell>
          <cell r="BE39" t="str">
            <v>1</v>
          </cell>
          <cell r="BF39" t="str">
            <v>1</v>
          </cell>
          <cell r="BG39" t="str">
            <v>1</v>
          </cell>
          <cell r="BH39" t="str">
            <v>4.5</v>
          </cell>
          <cell r="BI39" t="str">
            <v>3.8</v>
          </cell>
          <cell r="BJ39" t="str">
            <v>3</v>
          </cell>
          <cell r="BK39" t="str">
            <v>19.9</v>
          </cell>
          <cell r="BL39">
            <v>62</v>
          </cell>
          <cell r="BM39">
            <v>71.213740000000001</v>
          </cell>
          <cell r="BO39" t="str">
            <v>7</v>
          </cell>
          <cell r="BP39" t="str">
            <v>50</v>
          </cell>
          <cell r="BQ39" t="str">
            <v>15</v>
          </cell>
          <cell r="BR39" t="str">
            <v>93.30144</v>
          </cell>
          <cell r="BS39" t="str">
            <v>2</v>
          </cell>
          <cell r="BT39" t="str">
            <v>86.55354</v>
          </cell>
          <cell r="BU39" t="str">
            <v>16.5</v>
          </cell>
          <cell r="BV39" t="str">
            <v>55</v>
          </cell>
          <cell r="BW39" t="str">
            <v>6</v>
          </cell>
          <cell r="BX39" t="str">
            <v>3.5</v>
          </cell>
          <cell r="BY39" t="str">
            <v>2</v>
          </cell>
          <cell r="BZ39" t="str">
            <v>5</v>
          </cell>
          <cell r="CA39" t="str">
            <v>0</v>
          </cell>
          <cell r="CB39">
            <v>11</v>
          </cell>
          <cell r="CC39">
            <v>90.000000000000014</v>
          </cell>
          <cell r="CE39" t="str">
            <v/>
          </cell>
          <cell r="CF39" t="str">
            <v/>
          </cell>
          <cell r="CG39" t="str">
            <v/>
          </cell>
          <cell r="CH39" t="str">
            <v/>
          </cell>
          <cell r="CJ39" t="str">
            <v>11</v>
          </cell>
          <cell r="CK39" t="str">
            <v>91.66667</v>
          </cell>
          <cell r="CL39" t="str">
            <v>7</v>
          </cell>
          <cell r="CM39" t="str">
            <v>87.5</v>
          </cell>
          <cell r="CN39">
            <v>18</v>
          </cell>
          <cell r="CO39" t="str">
            <v>0</v>
          </cell>
          <cell r="CP39" t="str">
            <v>82.4</v>
          </cell>
          <cell r="CQ39">
            <v>13</v>
          </cell>
          <cell r="CR39">
            <v>80</v>
          </cell>
          <cell r="CT39" t="str">
            <v>9</v>
          </cell>
          <cell r="CU39" t="str">
            <v>90</v>
          </cell>
          <cell r="CV39" t="str">
            <v>7</v>
          </cell>
          <cell r="CW39" t="str">
            <v>70</v>
          </cell>
          <cell r="CX39" t="str">
            <v/>
          </cell>
          <cell r="CY39" t="str">
            <v/>
          </cell>
          <cell r="CZ39" t="str">
            <v/>
          </cell>
          <cell r="DA39" t="str">
            <v>8</v>
          </cell>
          <cell r="DB39" t="str">
            <v>80</v>
          </cell>
          <cell r="DC39" t="str">
            <v>4</v>
          </cell>
          <cell r="DD39" t="str">
            <v>66.66667</v>
          </cell>
          <cell r="DE39" t="str">
            <v>7</v>
          </cell>
          <cell r="DF39" t="str">
            <v>100</v>
          </cell>
          <cell r="DG39" t="str">
            <v>5</v>
          </cell>
          <cell r="DH39" t="str">
            <v>71.42857</v>
          </cell>
          <cell r="DI39" t="str">
            <v>40</v>
          </cell>
          <cell r="DJ39">
            <v>148</v>
          </cell>
          <cell r="DK39">
            <v>58.616640000000004</v>
          </cell>
          <cell r="DM39" t="str">
            <v>10</v>
          </cell>
          <cell r="DN39" t="str">
            <v>88.33333</v>
          </cell>
          <cell r="DO39" t="str">
            <v>255.5</v>
          </cell>
          <cell r="DP39" t="str">
            <v>68.08346</v>
          </cell>
          <cell r="DQ39" t="str">
            <v>71.2</v>
          </cell>
          <cell r="DR39" t="str">
            <v>29.88464</v>
          </cell>
          <cell r="DS39" t="str">
            <v>21.1</v>
          </cell>
          <cell r="DT39" t="str">
            <v>23.6</v>
          </cell>
          <cell r="DU39" t="str">
            <v>26.6</v>
          </cell>
          <cell r="DV39" t="str">
            <v>No VAT refund per case study scenario</v>
          </cell>
          <cell r="DW39" t="str">
            <v>0</v>
          </cell>
          <cell r="DX39" t="str">
            <v>No VAT refund per case study scenario</v>
          </cell>
          <cell r="DY39" t="str">
            <v>0</v>
          </cell>
          <cell r="DZ39" t="str">
            <v>5.5</v>
          </cell>
          <cell r="EA39" t="str">
            <v>92.66055</v>
          </cell>
          <cell r="EB39" t="str">
            <v>0</v>
          </cell>
          <cell r="EC39" t="str">
            <v>100</v>
          </cell>
          <cell r="ED39" t="str">
            <v>48.16514</v>
          </cell>
          <cell r="EE39">
            <v>133</v>
          </cell>
          <cell r="EF39">
            <v>62.717470000000006</v>
          </cell>
          <cell r="EH39" t="str">
            <v>48</v>
          </cell>
          <cell r="EI39" t="str">
            <v>72.18935</v>
          </cell>
          <cell r="EJ39" t="str">
            <v>64</v>
          </cell>
          <cell r="EK39" t="str">
            <v>73.64017</v>
          </cell>
          <cell r="EL39" t="str">
            <v>112</v>
          </cell>
          <cell r="EM39" t="str">
            <v>30.18868</v>
          </cell>
          <cell r="EN39" t="str">
            <v>112</v>
          </cell>
          <cell r="EO39" t="str">
            <v>60.21505</v>
          </cell>
          <cell r="EP39" t="str">
            <v>90</v>
          </cell>
          <cell r="EQ39" t="str">
            <v>77.5</v>
          </cell>
          <cell r="ER39" t="str">
            <v>50</v>
          </cell>
          <cell r="ES39" t="str">
            <v>92.85714</v>
          </cell>
          <cell r="ET39" t="str">
            <v>630</v>
          </cell>
          <cell r="EU39" t="str">
            <v>40.56604</v>
          </cell>
          <cell r="EV39" t="str">
            <v>545</v>
          </cell>
          <cell r="EW39" t="str">
            <v>54.58333</v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 t="str">
            <v/>
          </cell>
          <cell r="FC39" t="str">
            <v/>
          </cell>
          <cell r="FD39" t="str">
            <v/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177</v>
          </cell>
          <cell r="FK39">
            <v>34.285410000000006</v>
          </cell>
          <cell r="FM39" t="str">
            <v/>
          </cell>
          <cell r="FN39" t="str">
            <v/>
          </cell>
          <cell r="FO39" t="str">
            <v>1288</v>
          </cell>
          <cell r="FP39" t="str">
            <v>4.2623</v>
          </cell>
          <cell r="FQ39" t="str">
            <v>68</v>
          </cell>
          <cell r="FR39" t="str">
            <v>855</v>
          </cell>
          <cell r="FS39" t="str">
            <v>365</v>
          </cell>
          <cell r="FT39" t="str">
            <v>45.8</v>
          </cell>
          <cell r="FU39" t="str">
            <v>48.59393</v>
          </cell>
          <cell r="FV39" t="str">
            <v>23.2</v>
          </cell>
          <cell r="FW39" t="str">
            <v>10.5</v>
          </cell>
          <cell r="FX39" t="str">
            <v>12.1</v>
          </cell>
          <cell r="FY39" t="str">
            <v>9</v>
          </cell>
          <cell r="FZ39" t="str">
            <v>50</v>
          </cell>
          <cell r="GA39" t="str">
            <v>3.5</v>
          </cell>
          <cell r="GB39" t="str">
            <v>1.5</v>
          </cell>
          <cell r="GC39" t="str">
            <v>1.5</v>
          </cell>
          <cell r="GD39" t="str">
            <v>2.5</v>
          </cell>
          <cell r="GE39">
            <v>32</v>
          </cell>
          <cell r="GF39">
            <v>71.369020000000006</v>
          </cell>
          <cell r="GG39" t="str">
            <v>1</v>
          </cell>
          <cell r="GH39" t="str">
            <v>1.7</v>
          </cell>
          <cell r="GI39" t="str">
            <v>8.5</v>
          </cell>
          <cell r="GJ39" t="str">
            <v>68.7</v>
          </cell>
          <cell r="GK39" t="str">
            <v>73.98804</v>
          </cell>
          <cell r="GL39" t="str">
            <v>11</v>
          </cell>
          <cell r="GM39" t="str">
            <v>68.75</v>
          </cell>
          <cell r="GN39" t="str">
            <v>3</v>
          </cell>
          <cell r="GO39" t="str">
            <v>5.5</v>
          </cell>
          <cell r="GP39" t="str">
            <v>.5</v>
          </cell>
          <cell r="GQ39" t="str">
            <v>2</v>
          </cell>
        </row>
        <row r="40">
          <cell r="A40" t="str">
            <v>COM</v>
          </cell>
          <cell r="B40" t="str">
            <v>Comoros</v>
          </cell>
          <cell r="C40" t="str">
            <v>Sub-Saharan Africa</v>
          </cell>
          <cell r="D40" t="str">
            <v>Lower middle income</v>
          </cell>
          <cell r="E40">
            <v>2020</v>
          </cell>
          <cell r="F40">
            <v>160</v>
          </cell>
          <cell r="G40">
            <v>47.872910000000005</v>
          </cell>
          <cell r="J40">
            <v>158</v>
          </cell>
          <cell r="K40">
            <v>76.486530000000002</v>
          </cell>
          <cell r="L40" t="str">
            <v>9</v>
          </cell>
          <cell r="M40">
            <v>52.941180000000003</v>
          </cell>
          <cell r="N40" t="str">
            <v>16</v>
          </cell>
          <cell r="O40" t="str">
            <v>84.42211</v>
          </cell>
          <cell r="P40" t="str">
            <v>54.2</v>
          </cell>
          <cell r="Q40" t="str">
            <v>72.88801</v>
          </cell>
          <cell r="R40" t="str">
            <v>9</v>
          </cell>
          <cell r="S40" t="str">
            <v>52.94118</v>
          </cell>
          <cell r="T40" t="str">
            <v>16</v>
          </cell>
          <cell r="U40" t="str">
            <v>84.42211</v>
          </cell>
          <cell r="V40" t="str">
            <v>54.2</v>
          </cell>
          <cell r="W40" t="str">
            <v>72.88801</v>
          </cell>
          <cell r="X40" t="str">
            <v>17.2</v>
          </cell>
          <cell r="Y40" t="str">
            <v>95.69482</v>
          </cell>
          <cell r="Z40">
            <v>101</v>
          </cell>
          <cell r="AA40">
            <v>67.976480000000009</v>
          </cell>
          <cell r="AC40" t="str">
            <v>11</v>
          </cell>
          <cell r="AD40" t="str">
            <v>76</v>
          </cell>
          <cell r="AE40" t="str">
            <v>107</v>
          </cell>
          <cell r="AF40" t="str">
            <v>76.65706</v>
          </cell>
          <cell r="AG40" t="str">
            <v>1.5</v>
          </cell>
          <cell r="AH40" t="str">
            <v>92.58218</v>
          </cell>
          <cell r="AI40" t="str">
            <v>4</v>
          </cell>
          <cell r="AJ40" t="str">
            <v>26.66667</v>
          </cell>
          <cell r="AK40" t="str">
            <v>0</v>
          </cell>
          <cell r="AL40" t="str">
            <v>1</v>
          </cell>
          <cell r="AM40" t="str">
            <v>0</v>
          </cell>
          <cell r="AN40" t="str">
            <v>2</v>
          </cell>
          <cell r="AO40" t="str">
            <v>1</v>
          </cell>
          <cell r="AP40" t="str">
            <v>0</v>
          </cell>
          <cell r="AQ40">
            <v>136</v>
          </cell>
          <cell r="AR40">
            <v>60.171500000000002</v>
          </cell>
          <cell r="AT40" t="str">
            <v>3</v>
          </cell>
          <cell r="AU40" t="str">
            <v>100</v>
          </cell>
          <cell r="AV40" t="str">
            <v>120</v>
          </cell>
          <cell r="AW40" t="str">
            <v>55.65217</v>
          </cell>
          <cell r="AX40" t="str">
            <v>1212.3</v>
          </cell>
          <cell r="AY40" t="str">
            <v>85.03384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H40" t="str">
            <v>..</v>
          </cell>
          <cell r="BI40" t="str">
            <v>..</v>
          </cell>
          <cell r="BJ40" t="str">
            <v>N/A</v>
          </cell>
          <cell r="BK40" t="str">
            <v>28.1</v>
          </cell>
          <cell r="BL40">
            <v>113</v>
          </cell>
          <cell r="BM40">
            <v>58.391560000000005</v>
          </cell>
          <cell r="BO40" t="str">
            <v>4</v>
          </cell>
          <cell r="BP40" t="str">
            <v>75</v>
          </cell>
          <cell r="BQ40" t="str">
            <v>30</v>
          </cell>
          <cell r="BR40" t="str">
            <v>86.1244</v>
          </cell>
          <cell r="BS40" t="str">
            <v>7.6</v>
          </cell>
          <cell r="BT40" t="str">
            <v>49.10852</v>
          </cell>
          <cell r="BU40" t="str">
            <v>7</v>
          </cell>
          <cell r="BV40" t="str">
            <v>23.33333</v>
          </cell>
          <cell r="BW40" t="str">
            <v>2</v>
          </cell>
          <cell r="BX40" t="str">
            <v>0</v>
          </cell>
          <cell r="BY40" t="str">
            <v>0</v>
          </cell>
          <cell r="BZ40" t="str">
            <v>5</v>
          </cell>
          <cell r="CA40" t="str">
            <v>0</v>
          </cell>
          <cell r="CB40">
            <v>132</v>
          </cell>
          <cell r="CC40">
            <v>40</v>
          </cell>
          <cell r="CE40" t="str">
            <v/>
          </cell>
          <cell r="CF40" t="str">
            <v/>
          </cell>
          <cell r="CG40" t="str">
            <v/>
          </cell>
          <cell r="CH40" t="str">
            <v/>
          </cell>
          <cell r="CJ40" t="str">
            <v>6</v>
          </cell>
          <cell r="CK40" t="str">
            <v>50</v>
          </cell>
          <cell r="CL40" t="str">
            <v>2</v>
          </cell>
          <cell r="CM40" t="str">
            <v>25</v>
          </cell>
          <cell r="CN40">
            <v>8</v>
          </cell>
          <cell r="CO40" t="str">
            <v>11.9</v>
          </cell>
          <cell r="CP40" t="str">
            <v>0</v>
          </cell>
          <cell r="CQ40">
            <v>162</v>
          </cell>
          <cell r="CR40">
            <v>26.000000000000004</v>
          </cell>
          <cell r="CT40" t="str">
            <v>7</v>
          </cell>
          <cell r="CU40" t="str">
            <v>70</v>
          </cell>
          <cell r="CV40" t="str">
            <v>1</v>
          </cell>
          <cell r="CW40" t="str">
            <v>10</v>
          </cell>
          <cell r="CX40" t="str">
            <v/>
          </cell>
          <cell r="CY40" t="str">
            <v/>
          </cell>
          <cell r="CZ40" t="str">
            <v/>
          </cell>
          <cell r="DA40" t="str">
            <v>5</v>
          </cell>
          <cell r="DB40" t="str">
            <v>50</v>
          </cell>
          <cell r="DC40" t="str">
            <v>0</v>
          </cell>
          <cell r="DD40" t="str">
            <v>0</v>
          </cell>
          <cell r="DE40" t="str">
            <v>0</v>
          </cell>
          <cell r="DF40" t="str">
            <v>0</v>
          </cell>
          <cell r="DG40" t="str">
            <v>0</v>
          </cell>
          <cell r="DH40" t="str">
            <v>0</v>
          </cell>
          <cell r="DI40" t="str">
            <v>13</v>
          </cell>
          <cell r="DJ40">
            <v>168</v>
          </cell>
          <cell r="DK40">
            <v>49.862180000000002</v>
          </cell>
          <cell r="DM40" t="str">
            <v>33</v>
          </cell>
          <cell r="DN40" t="str">
            <v>50</v>
          </cell>
          <cell r="DO40" t="str">
            <v>100</v>
          </cell>
          <cell r="DP40" t="str">
            <v>92.11747</v>
          </cell>
          <cell r="DQ40" t="str">
            <v>219.6</v>
          </cell>
          <cell r="DR40" t="str">
            <v>0</v>
          </cell>
          <cell r="DS40" t="str">
            <v>30.4</v>
          </cell>
          <cell r="DT40" t="str">
            <v>0</v>
          </cell>
          <cell r="DU40" t="str">
            <v>189.2</v>
          </cell>
          <cell r="DV40" t="str">
            <v>No VAT</v>
          </cell>
          <cell r="DW40" t="str">
            <v>No VAT</v>
          </cell>
          <cell r="DX40" t="str">
            <v>No VAT</v>
          </cell>
          <cell r="DY40" t="str">
            <v>No VAT</v>
          </cell>
          <cell r="DZ40" t="str">
            <v>12</v>
          </cell>
          <cell r="EA40" t="str">
            <v>80.73394</v>
          </cell>
          <cell r="EB40" t="str">
            <v>21.14286</v>
          </cell>
          <cell r="EC40" t="str">
            <v>33.92857</v>
          </cell>
          <cell r="ED40" t="str">
            <v>57.33126</v>
          </cell>
          <cell r="EE40">
            <v>120</v>
          </cell>
          <cell r="EF40">
            <v>66.868740000000003</v>
          </cell>
          <cell r="EH40" t="str">
            <v>50</v>
          </cell>
          <cell r="EI40" t="str">
            <v>71.00592</v>
          </cell>
          <cell r="EJ40" t="str">
            <v>26</v>
          </cell>
          <cell r="EK40" t="str">
            <v>89.53975</v>
          </cell>
          <cell r="EL40" t="str">
            <v>50.8125</v>
          </cell>
          <cell r="EM40" t="str">
            <v>68.67138</v>
          </cell>
          <cell r="EN40" t="str">
            <v>70.27273</v>
          </cell>
          <cell r="EO40" t="str">
            <v>75.17107</v>
          </cell>
          <cell r="EP40" t="str">
            <v>124</v>
          </cell>
          <cell r="EQ40" t="str">
            <v>69</v>
          </cell>
          <cell r="ER40" t="str">
            <v>92.8</v>
          </cell>
          <cell r="ES40" t="str">
            <v>86.74286</v>
          </cell>
          <cell r="ET40" t="str">
            <v>650.82</v>
          </cell>
          <cell r="EU40" t="str">
            <v>38.60189</v>
          </cell>
          <cell r="EV40" t="str">
            <v>765.3955</v>
          </cell>
          <cell r="EW40" t="str">
            <v>36.21705</v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 t="str">
            <v/>
          </cell>
          <cell r="FC40" t="str">
            <v/>
          </cell>
          <cell r="FD40" t="str">
            <v/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179</v>
          </cell>
          <cell r="FK40">
            <v>32.972070000000002</v>
          </cell>
          <cell r="FM40" t="str">
            <v/>
          </cell>
          <cell r="FN40" t="str">
            <v/>
          </cell>
          <cell r="FO40" t="str">
            <v>506</v>
          </cell>
          <cell r="FP40" t="str">
            <v>68.36066</v>
          </cell>
          <cell r="FQ40" t="str">
            <v>21</v>
          </cell>
          <cell r="FR40" t="str">
            <v>425</v>
          </cell>
          <cell r="FS40" t="str">
            <v>60</v>
          </cell>
          <cell r="FT40" t="str">
            <v>89.4</v>
          </cell>
          <cell r="FU40" t="str">
            <v>0</v>
          </cell>
          <cell r="FV40" t="str">
            <v>30.1</v>
          </cell>
          <cell r="FW40" t="str">
            <v>40.2</v>
          </cell>
          <cell r="FX40" t="str">
            <v>19.1</v>
          </cell>
          <cell r="FY40" t="str">
            <v>5.5</v>
          </cell>
          <cell r="FZ40" t="str">
            <v>30.55556</v>
          </cell>
          <cell r="GA40" t="str">
            <v>3</v>
          </cell>
          <cell r="GB40" t="str">
            <v>0</v>
          </cell>
          <cell r="GC40" t="str">
            <v>0</v>
          </cell>
          <cell r="GD40" t="str">
            <v>2.5</v>
          </cell>
          <cell r="GE40">
            <v>168</v>
          </cell>
          <cell r="GF40">
            <v>0</v>
          </cell>
          <cell r="GG40" t="str">
            <v>0</v>
          </cell>
          <cell r="GH40" t="str">
            <v>No Practice</v>
          </cell>
          <cell r="GI40" t="str">
            <v>No Practice</v>
          </cell>
          <cell r="GJ40" t="str">
            <v>0</v>
          </cell>
          <cell r="GK40" t="str">
            <v>0</v>
          </cell>
          <cell r="GL40" t="str">
            <v>0</v>
          </cell>
          <cell r="GM40" t="str">
            <v>0</v>
          </cell>
          <cell r="GN40" t="str">
            <v>2</v>
          </cell>
          <cell r="GO40" t="str">
            <v>5.5</v>
          </cell>
          <cell r="GP40" t="str">
            <v>.5</v>
          </cell>
          <cell r="GQ40" t="str">
            <v>1</v>
          </cell>
        </row>
        <row r="41">
          <cell r="A41" t="str">
            <v>ZAR</v>
          </cell>
          <cell r="B41" t="str">
            <v>Congo, Dem. Rep.</v>
          </cell>
          <cell r="C41" t="str">
            <v>Sub-Saharan Africa</v>
          </cell>
          <cell r="D41" t="str">
            <v>Low income</v>
          </cell>
          <cell r="E41">
            <v>2020</v>
          </cell>
          <cell r="F41">
            <v>183</v>
          </cell>
          <cell r="G41">
            <v>36.20973</v>
          </cell>
          <cell r="J41">
            <v>54</v>
          </cell>
          <cell r="K41">
            <v>91.62606000000001</v>
          </cell>
          <cell r="L41" t="str">
            <v>4</v>
          </cell>
          <cell r="M41">
            <v>82.352940000000004</v>
          </cell>
          <cell r="N41" t="str">
            <v>7</v>
          </cell>
          <cell r="O41" t="str">
            <v>93.46734</v>
          </cell>
          <cell r="P41" t="str">
            <v>16.3</v>
          </cell>
          <cell r="Q41" t="str">
            <v>91.83673</v>
          </cell>
          <cell r="R41" t="str">
            <v>4</v>
          </cell>
          <cell r="S41" t="str">
            <v>82.35294</v>
          </cell>
          <cell r="T41" t="str">
            <v>7</v>
          </cell>
          <cell r="U41" t="str">
            <v>93.46734</v>
          </cell>
          <cell r="V41" t="str">
            <v>16.3</v>
          </cell>
          <cell r="W41" t="str">
            <v>91.83673</v>
          </cell>
          <cell r="X41" t="str">
            <v>4.6</v>
          </cell>
          <cell r="Y41" t="str">
            <v>98.84722</v>
          </cell>
          <cell r="Z41">
            <v>144</v>
          </cell>
          <cell r="AA41">
            <v>59.511690000000002</v>
          </cell>
          <cell r="AC41" t="str">
            <v>13</v>
          </cell>
          <cell r="AD41" t="str">
            <v>68</v>
          </cell>
          <cell r="AE41" t="str">
            <v>122</v>
          </cell>
          <cell r="AF41" t="str">
            <v>72.33429</v>
          </cell>
          <cell r="AG41" t="str">
            <v>13.8</v>
          </cell>
          <cell r="AH41" t="str">
            <v>31.0458</v>
          </cell>
          <cell r="AI41" t="str">
            <v>10</v>
          </cell>
          <cell r="AJ41" t="str">
            <v>66.66667</v>
          </cell>
          <cell r="AK41" t="str">
            <v>2</v>
          </cell>
          <cell r="AL41" t="str">
            <v>1</v>
          </cell>
          <cell r="AM41" t="str">
            <v>2</v>
          </cell>
          <cell r="AN41" t="str">
            <v>2</v>
          </cell>
          <cell r="AO41" t="str">
            <v>1</v>
          </cell>
          <cell r="AP41" t="str">
            <v>2</v>
          </cell>
          <cell r="AQ41">
            <v>177</v>
          </cell>
          <cell r="AR41">
            <v>34.673909999999999</v>
          </cell>
          <cell r="AT41" t="str">
            <v>6</v>
          </cell>
          <cell r="AU41" t="str">
            <v>50</v>
          </cell>
          <cell r="AV41" t="str">
            <v>44</v>
          </cell>
          <cell r="AW41" t="str">
            <v>88.69565</v>
          </cell>
          <cell r="AX41" t="str">
            <v>13108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 t="str">
            <v>0</v>
          </cell>
          <cell r="BF41" t="str">
            <v>0</v>
          </cell>
          <cell r="BG41" t="str">
            <v>1</v>
          </cell>
          <cell r="BH41" t="str">
            <v>..</v>
          </cell>
          <cell r="BI41" t="str">
            <v>..</v>
          </cell>
          <cell r="BJ41" t="str">
            <v>N/A</v>
          </cell>
          <cell r="BK41" t="str">
            <v>10</v>
          </cell>
          <cell r="BL41">
            <v>159</v>
          </cell>
          <cell r="BM41">
            <v>46.620080000000002</v>
          </cell>
          <cell r="BO41" t="str">
            <v>8</v>
          </cell>
          <cell r="BP41" t="str">
            <v>41.66667</v>
          </cell>
          <cell r="BQ41" t="str">
            <v>38</v>
          </cell>
          <cell r="BR41" t="str">
            <v>82.29665</v>
          </cell>
          <cell r="BS41" t="str">
            <v>10.1</v>
          </cell>
          <cell r="BT41" t="str">
            <v>32.51701</v>
          </cell>
          <cell r="BU41" t="str">
            <v>9</v>
          </cell>
          <cell r="BV41" t="str">
            <v>30</v>
          </cell>
          <cell r="BW41" t="str">
            <v>1</v>
          </cell>
          <cell r="BX41" t="str">
            <v>4</v>
          </cell>
          <cell r="BY41" t="str">
            <v>0</v>
          </cell>
          <cell r="BZ41" t="str">
            <v>5</v>
          </cell>
          <cell r="CA41" t="str">
            <v>-1</v>
          </cell>
          <cell r="CB41">
            <v>152</v>
          </cell>
          <cell r="CC41">
            <v>30.000000000000004</v>
          </cell>
          <cell r="CE41" t="str">
            <v/>
          </cell>
          <cell r="CF41" t="str">
            <v/>
          </cell>
          <cell r="CG41" t="str">
            <v/>
          </cell>
          <cell r="CH41" t="str">
            <v/>
          </cell>
          <cell r="CJ41" t="str">
            <v>6</v>
          </cell>
          <cell r="CK41" t="str">
            <v>50</v>
          </cell>
          <cell r="CL41" t="str">
            <v>0</v>
          </cell>
          <cell r="CM41" t="str">
            <v>0</v>
          </cell>
          <cell r="CN41">
            <v>6</v>
          </cell>
          <cell r="CO41" t="str">
            <v>1.5</v>
          </cell>
          <cell r="CP41" t="str">
            <v>0</v>
          </cell>
          <cell r="CQ41">
            <v>176</v>
          </cell>
          <cell r="CR41">
            <v>22.000000000000004</v>
          </cell>
          <cell r="CT41" t="str">
            <v>7</v>
          </cell>
          <cell r="CU41" t="str">
            <v>70</v>
          </cell>
          <cell r="CV41" t="str">
            <v>1</v>
          </cell>
          <cell r="CW41" t="str">
            <v>10</v>
          </cell>
          <cell r="CX41" t="str">
            <v/>
          </cell>
          <cell r="CY41" t="str">
            <v/>
          </cell>
          <cell r="CZ41" t="str">
            <v/>
          </cell>
          <cell r="DA41" t="str">
            <v>3</v>
          </cell>
          <cell r="DB41" t="str">
            <v>30</v>
          </cell>
          <cell r="DC41" t="str">
            <v>0</v>
          </cell>
          <cell r="DD41" t="str">
            <v>0</v>
          </cell>
          <cell r="DE41" t="str">
            <v>0</v>
          </cell>
          <cell r="DF41" t="str">
            <v>0</v>
          </cell>
          <cell r="DG41" t="str">
            <v>0</v>
          </cell>
          <cell r="DH41" t="str">
            <v>0</v>
          </cell>
          <cell r="DI41" t="str">
            <v>11</v>
          </cell>
          <cell r="DJ41">
            <v>180</v>
          </cell>
          <cell r="DK41">
            <v>40.933570000000003</v>
          </cell>
          <cell r="DM41" t="str">
            <v>52</v>
          </cell>
          <cell r="DN41" t="str">
            <v>18.33333</v>
          </cell>
          <cell r="DO41" t="str">
            <v>346</v>
          </cell>
          <cell r="DP41" t="str">
            <v>54.09583</v>
          </cell>
          <cell r="DQ41" t="str">
            <v>50.7</v>
          </cell>
          <cell r="DR41" t="str">
            <v>64.22552</v>
          </cell>
          <cell r="DS41" t="str">
            <v>23.6</v>
          </cell>
          <cell r="DT41" t="str">
            <v>12.6</v>
          </cell>
          <cell r="DU41" t="str">
            <v>14.5</v>
          </cell>
          <cell r="DV41" t="str">
            <v>No VAT refund per case study scenario</v>
          </cell>
          <cell r="DW41" t="str">
            <v>0</v>
          </cell>
          <cell r="DX41" t="str">
            <v>No VAT refund per case study scenario</v>
          </cell>
          <cell r="DY41" t="str">
            <v>0</v>
          </cell>
          <cell r="DZ41" t="str">
            <v>23</v>
          </cell>
          <cell r="EA41" t="str">
            <v>60.55046</v>
          </cell>
          <cell r="EB41" t="str">
            <v>16.71429</v>
          </cell>
          <cell r="EC41" t="str">
            <v>47.76786</v>
          </cell>
          <cell r="ED41" t="str">
            <v>27.07958</v>
          </cell>
          <cell r="EE41">
            <v>187</v>
          </cell>
          <cell r="EF41">
            <v>3.4518800000000005</v>
          </cell>
          <cell r="EH41" t="str">
            <v>192</v>
          </cell>
          <cell r="EI41" t="str">
            <v>0</v>
          </cell>
          <cell r="EJ41" t="str">
            <v>174</v>
          </cell>
          <cell r="EK41" t="str">
            <v>27.61506</v>
          </cell>
          <cell r="EL41" t="str">
            <v>296</v>
          </cell>
          <cell r="EM41" t="str">
            <v>0</v>
          </cell>
          <cell r="EN41" t="str">
            <v>336</v>
          </cell>
          <cell r="EO41" t="str">
            <v>0</v>
          </cell>
          <cell r="EP41" t="str">
            <v>500</v>
          </cell>
          <cell r="EQ41" t="str">
            <v>0</v>
          </cell>
          <cell r="ER41" t="str">
            <v>765</v>
          </cell>
          <cell r="ES41" t="str">
            <v>0</v>
          </cell>
          <cell r="ET41" t="str">
            <v>2222.692</v>
          </cell>
          <cell r="EU41" t="str">
            <v>0</v>
          </cell>
          <cell r="EV41" t="str">
            <v>3039</v>
          </cell>
          <cell r="EW41" t="str">
            <v>0</v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 t="str">
            <v/>
          </cell>
          <cell r="FC41" t="str">
            <v/>
          </cell>
          <cell r="FD41" t="str">
            <v/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178</v>
          </cell>
          <cell r="FK41">
            <v>33.280150000000006</v>
          </cell>
          <cell r="FM41" t="str">
            <v/>
          </cell>
          <cell r="FN41" t="str">
            <v/>
          </cell>
          <cell r="FO41" t="str">
            <v>610</v>
          </cell>
          <cell r="FP41" t="str">
            <v>59.83607</v>
          </cell>
          <cell r="FQ41" t="str">
            <v>20</v>
          </cell>
          <cell r="FR41" t="str">
            <v>300</v>
          </cell>
          <cell r="FS41" t="str">
            <v>290</v>
          </cell>
          <cell r="FT41" t="str">
            <v>80.6</v>
          </cell>
          <cell r="FU41" t="str">
            <v>9.44882</v>
          </cell>
          <cell r="FV41" t="str">
            <v>70</v>
          </cell>
          <cell r="FW41" t="str">
            <v>7.8</v>
          </cell>
          <cell r="FX41" t="str">
            <v>2.8</v>
          </cell>
          <cell r="FY41" t="str">
            <v>5.5</v>
          </cell>
          <cell r="FZ41" t="str">
            <v>30.55556</v>
          </cell>
          <cell r="GA41" t="str">
            <v>2.5</v>
          </cell>
          <cell r="GB41" t="str">
            <v>.5</v>
          </cell>
          <cell r="GC41" t="str">
            <v>0</v>
          </cell>
          <cell r="GD41" t="str">
            <v>2.5</v>
          </cell>
          <cell r="GE41">
            <v>168</v>
          </cell>
          <cell r="GF41">
            <v>0</v>
          </cell>
          <cell r="GG41" t="str">
            <v>0</v>
          </cell>
          <cell r="GH41" t="str">
            <v>No Practice</v>
          </cell>
          <cell r="GI41" t="str">
            <v>No Practice</v>
          </cell>
          <cell r="GJ41" t="str">
            <v>0</v>
          </cell>
          <cell r="GK41" t="str">
            <v>0</v>
          </cell>
          <cell r="GL41" t="str">
            <v>0</v>
          </cell>
          <cell r="GM41" t="str">
            <v>0</v>
          </cell>
          <cell r="GN41" t="str">
            <v>2</v>
          </cell>
          <cell r="GO41" t="str">
            <v>5.5</v>
          </cell>
          <cell r="GP41" t="str">
            <v>.5</v>
          </cell>
          <cell r="GQ41" t="str">
            <v>1</v>
          </cell>
        </row>
        <row r="42">
          <cell r="A42" t="str">
            <v>COG</v>
          </cell>
          <cell r="B42" t="str">
            <v>Congo, Rep.</v>
          </cell>
          <cell r="C42" t="str">
            <v>Sub-Saharan Africa</v>
          </cell>
          <cell r="D42" t="str">
            <v>Lower middle income</v>
          </cell>
          <cell r="E42">
            <v>2020</v>
          </cell>
          <cell r="F42">
            <v>180</v>
          </cell>
          <cell r="G42">
            <v>39.533590000000004</v>
          </cell>
          <cell r="J42">
            <v>179</v>
          </cell>
          <cell r="K42">
            <v>65.79674</v>
          </cell>
          <cell r="L42" t="str">
            <v>10</v>
          </cell>
          <cell r="M42">
            <v>47.058819999999997</v>
          </cell>
          <cell r="N42" t="str">
            <v>49</v>
          </cell>
          <cell r="O42" t="str">
            <v>51.25628</v>
          </cell>
          <cell r="P42" t="str">
            <v>62.2</v>
          </cell>
          <cell r="Q42" t="str">
            <v>68.90274</v>
          </cell>
          <cell r="R42" t="str">
            <v>11</v>
          </cell>
          <cell r="S42" t="str">
            <v>41.17647</v>
          </cell>
          <cell r="T42" t="str">
            <v>50</v>
          </cell>
          <cell r="U42" t="str">
            <v>50.25126</v>
          </cell>
          <cell r="V42" t="str">
            <v>62.2</v>
          </cell>
          <cell r="W42" t="str">
            <v>68.90274</v>
          </cell>
          <cell r="X42" t="str">
            <v>2.3</v>
          </cell>
          <cell r="Y42" t="str">
            <v>99.41282</v>
          </cell>
          <cell r="Z42">
            <v>134</v>
          </cell>
          <cell r="AA42">
            <v>61.276270000000004</v>
          </cell>
          <cell r="AC42" t="str">
            <v>13</v>
          </cell>
          <cell r="AD42" t="str">
            <v>68</v>
          </cell>
          <cell r="AE42" t="str">
            <v>164</v>
          </cell>
          <cell r="AF42" t="str">
            <v>60.23055</v>
          </cell>
          <cell r="AG42" t="str">
            <v>9.3</v>
          </cell>
          <cell r="AH42" t="str">
            <v>53.54121</v>
          </cell>
          <cell r="AI42" t="str">
            <v>9.5</v>
          </cell>
          <cell r="AJ42" t="str">
            <v>63.33333</v>
          </cell>
          <cell r="AK42" t="str">
            <v>.5</v>
          </cell>
          <cell r="AL42" t="str">
            <v>1</v>
          </cell>
          <cell r="AM42" t="str">
            <v>2</v>
          </cell>
          <cell r="AN42" t="str">
            <v>2</v>
          </cell>
          <cell r="AO42" t="str">
            <v>2</v>
          </cell>
          <cell r="AP42" t="str">
            <v>2</v>
          </cell>
          <cell r="AQ42">
            <v>179</v>
          </cell>
          <cell r="AR42">
            <v>32.701990000000002</v>
          </cell>
          <cell r="AT42" t="str">
            <v>6</v>
          </cell>
          <cell r="AU42" t="str">
            <v>50</v>
          </cell>
          <cell r="AV42" t="str">
            <v>134</v>
          </cell>
          <cell r="AW42" t="str">
            <v>49.56522</v>
          </cell>
          <cell r="AX42" t="str">
            <v>5569.3</v>
          </cell>
          <cell r="AY42" t="str">
            <v>31.24276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 t="str">
            <v>0</v>
          </cell>
          <cell r="BF42" t="str">
            <v>0</v>
          </cell>
          <cell r="BG42" t="str">
            <v>0</v>
          </cell>
          <cell r="BH42" t="str">
            <v>..</v>
          </cell>
          <cell r="BI42" t="str">
            <v>..</v>
          </cell>
          <cell r="BJ42" t="str">
            <v>N/A</v>
          </cell>
          <cell r="BK42" t="str">
            <v>8.1</v>
          </cell>
          <cell r="BL42">
            <v>174</v>
          </cell>
          <cell r="BM42">
            <v>40.555760000000006</v>
          </cell>
          <cell r="BO42" t="str">
            <v>5</v>
          </cell>
          <cell r="BP42" t="str">
            <v>66.66667</v>
          </cell>
          <cell r="BQ42" t="str">
            <v>54</v>
          </cell>
          <cell r="BR42" t="str">
            <v>74.64115</v>
          </cell>
          <cell r="BS42" t="str">
            <v>13.6</v>
          </cell>
          <cell r="BT42" t="str">
            <v>9.24854</v>
          </cell>
          <cell r="BU42" t="str">
            <v>3.5</v>
          </cell>
          <cell r="BV42" t="str">
            <v>11.66667</v>
          </cell>
          <cell r="BW42" t="str">
            <v>0</v>
          </cell>
          <cell r="BX42" t="str">
            <v>1</v>
          </cell>
          <cell r="BY42" t="str">
            <v>0</v>
          </cell>
          <cell r="BZ42" t="str">
            <v>3.5</v>
          </cell>
          <cell r="CA42" t="str">
            <v>-1</v>
          </cell>
          <cell r="CB42">
            <v>132</v>
          </cell>
          <cell r="CC42">
            <v>40</v>
          </cell>
          <cell r="CE42" t="str">
            <v/>
          </cell>
          <cell r="CF42" t="str">
            <v/>
          </cell>
          <cell r="CG42" t="str">
            <v/>
          </cell>
          <cell r="CH42" t="str">
            <v/>
          </cell>
          <cell r="CJ42" t="str">
            <v>6</v>
          </cell>
          <cell r="CK42" t="str">
            <v>50</v>
          </cell>
          <cell r="CL42" t="str">
            <v>2</v>
          </cell>
          <cell r="CM42" t="str">
            <v>25</v>
          </cell>
          <cell r="CN42">
            <v>8</v>
          </cell>
          <cell r="CO42" t="str">
            <v>13.2</v>
          </cell>
          <cell r="CP42" t="str">
            <v>0</v>
          </cell>
          <cell r="CQ42">
            <v>162</v>
          </cell>
          <cell r="CR42">
            <v>26.000000000000004</v>
          </cell>
          <cell r="CT42" t="str">
            <v>7</v>
          </cell>
          <cell r="CU42" t="str">
            <v>70</v>
          </cell>
          <cell r="CV42" t="str">
            <v>1</v>
          </cell>
          <cell r="CW42" t="str">
            <v>10</v>
          </cell>
          <cell r="CX42" t="str">
            <v/>
          </cell>
          <cell r="CY42" t="str">
            <v/>
          </cell>
          <cell r="CZ42" t="str">
            <v/>
          </cell>
          <cell r="DA42" t="str">
            <v>5</v>
          </cell>
          <cell r="DB42" t="str">
            <v>50</v>
          </cell>
          <cell r="DC42" t="str">
            <v>0</v>
          </cell>
          <cell r="DD42" t="str">
            <v>0</v>
          </cell>
          <cell r="DE42" t="str">
            <v>0</v>
          </cell>
          <cell r="DF42" t="str">
            <v>0</v>
          </cell>
          <cell r="DG42" t="str">
            <v>0</v>
          </cell>
          <cell r="DH42" t="str">
            <v>0</v>
          </cell>
          <cell r="DI42" t="str">
            <v>13</v>
          </cell>
          <cell r="DJ42">
            <v>185</v>
          </cell>
          <cell r="DK42">
            <v>26.785370000000004</v>
          </cell>
          <cell r="DM42" t="str">
            <v>50</v>
          </cell>
          <cell r="DN42" t="str">
            <v>21.66667</v>
          </cell>
          <cell r="DO42" t="str">
            <v>602</v>
          </cell>
          <cell r="DP42" t="str">
            <v>14.52859</v>
          </cell>
          <cell r="DQ42" t="str">
            <v>54.3</v>
          </cell>
          <cell r="DR42" t="str">
            <v>58.65306</v>
          </cell>
          <cell r="DS42" t="str">
            <v>0</v>
          </cell>
          <cell r="DT42" t="str">
            <v>31.3</v>
          </cell>
          <cell r="DU42" t="str">
            <v>22.9</v>
          </cell>
          <cell r="DV42" t="str">
            <v>No VAT refund per case study scenario</v>
          </cell>
          <cell r="DW42" t="str">
            <v>0</v>
          </cell>
          <cell r="DX42" t="str">
            <v>No VAT refund per case study scenario</v>
          </cell>
          <cell r="DY42" t="str">
            <v>0</v>
          </cell>
          <cell r="DZ42" t="str">
            <v>36.5</v>
          </cell>
          <cell r="EA42" t="str">
            <v>35.77982</v>
          </cell>
          <cell r="EB42" t="str">
            <v>27.71429</v>
          </cell>
          <cell r="EC42" t="str">
            <v>13.39286</v>
          </cell>
          <cell r="ED42" t="str">
            <v>12.29317</v>
          </cell>
          <cell r="EE42">
            <v>183</v>
          </cell>
          <cell r="EF42">
            <v>19.6799</v>
          </cell>
          <cell r="EH42" t="str">
            <v>120</v>
          </cell>
          <cell r="EI42" t="str">
            <v>29.5858</v>
          </cell>
          <cell r="EJ42" t="str">
            <v>208</v>
          </cell>
          <cell r="EK42" t="str">
            <v>13.38912</v>
          </cell>
          <cell r="EL42" t="str">
            <v>276</v>
          </cell>
          <cell r="EM42" t="str">
            <v>0</v>
          </cell>
          <cell r="EN42" t="str">
            <v>397.3333</v>
          </cell>
          <cell r="EO42" t="str">
            <v>0</v>
          </cell>
          <cell r="EP42" t="str">
            <v>165</v>
          </cell>
          <cell r="EQ42" t="str">
            <v>58.75</v>
          </cell>
          <cell r="ER42" t="str">
            <v>310</v>
          </cell>
          <cell r="ES42" t="str">
            <v>55.71429</v>
          </cell>
          <cell r="ET42" t="str">
            <v>1975</v>
          </cell>
          <cell r="EU42" t="str">
            <v>0</v>
          </cell>
          <cell r="EV42" t="str">
            <v>1580.556</v>
          </cell>
          <cell r="EW42" t="str">
            <v>0</v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 t="str">
            <v/>
          </cell>
          <cell r="FC42" t="str">
            <v/>
          </cell>
          <cell r="FD42" t="str">
            <v/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155</v>
          </cell>
          <cell r="FK42">
            <v>43.994060000000005</v>
          </cell>
          <cell r="FM42" t="str">
            <v/>
          </cell>
          <cell r="FN42" t="str">
            <v/>
          </cell>
          <cell r="FO42" t="str">
            <v>560</v>
          </cell>
          <cell r="FP42" t="str">
            <v>63.93443</v>
          </cell>
          <cell r="FQ42" t="str">
            <v>18</v>
          </cell>
          <cell r="FR42" t="str">
            <v>242</v>
          </cell>
          <cell r="FS42" t="str">
            <v>300</v>
          </cell>
          <cell r="FT42" t="str">
            <v>53.2</v>
          </cell>
          <cell r="FU42" t="str">
            <v>40.26997</v>
          </cell>
          <cell r="FV42" t="str">
            <v>34.7</v>
          </cell>
          <cell r="FW42" t="str">
            <v>12.5</v>
          </cell>
          <cell r="FX42" t="str">
            <v>6</v>
          </cell>
          <cell r="FY42" t="str">
            <v>5</v>
          </cell>
          <cell r="FZ42" t="str">
            <v>27.77778</v>
          </cell>
          <cell r="GA42" t="str">
            <v>2.5</v>
          </cell>
          <cell r="GB42" t="str">
            <v>0</v>
          </cell>
          <cell r="GC42" t="str">
            <v>0</v>
          </cell>
          <cell r="GD42" t="str">
            <v>2.5</v>
          </cell>
          <cell r="GE42">
            <v>119</v>
          </cell>
          <cell r="GF42">
            <v>38.545770000000005</v>
          </cell>
          <cell r="GG42" t="str">
            <v>0</v>
          </cell>
          <cell r="GH42" t="str">
            <v>3.3</v>
          </cell>
          <cell r="GI42" t="str">
            <v>25</v>
          </cell>
          <cell r="GJ42" t="str">
            <v>19.4</v>
          </cell>
          <cell r="GK42" t="str">
            <v>20.84155</v>
          </cell>
          <cell r="GL42" t="str">
            <v>9</v>
          </cell>
          <cell r="GM42" t="str">
            <v>56.25</v>
          </cell>
          <cell r="GN42" t="str">
            <v>2</v>
          </cell>
          <cell r="GO42" t="str">
            <v>5.5</v>
          </cell>
          <cell r="GP42" t="str">
            <v>.5</v>
          </cell>
          <cell r="GQ42" t="str">
            <v>1</v>
          </cell>
        </row>
        <row r="43">
          <cell r="A43" t="str">
            <v>CRI</v>
          </cell>
          <cell r="B43" t="str">
            <v>Costa Rica</v>
          </cell>
          <cell r="C43" t="str">
            <v>Latin America &amp; Caribbean</v>
          </cell>
          <cell r="D43" t="str">
            <v>Upper middle income</v>
          </cell>
          <cell r="E43">
            <v>2020</v>
          </cell>
          <cell r="F43">
            <v>74</v>
          </cell>
          <cell r="G43">
            <v>69.23830000000001</v>
          </cell>
          <cell r="J43">
            <v>144</v>
          </cell>
          <cell r="K43">
            <v>79.914000000000001</v>
          </cell>
          <cell r="L43" t="str">
            <v>10</v>
          </cell>
          <cell r="M43">
            <v>47.058819999999997</v>
          </cell>
          <cell r="N43" t="str">
            <v>23</v>
          </cell>
          <cell r="O43" t="str">
            <v>77.38693</v>
          </cell>
          <cell r="P43" t="str">
            <v>9.6</v>
          </cell>
          <cell r="Q43" t="str">
            <v>95.21025</v>
          </cell>
          <cell r="R43" t="str">
            <v>10</v>
          </cell>
          <cell r="S43" t="str">
            <v>47.05882</v>
          </cell>
          <cell r="T43" t="str">
            <v>23</v>
          </cell>
          <cell r="U43" t="str">
            <v>77.38693</v>
          </cell>
          <cell r="V43" t="str">
            <v>9.6</v>
          </cell>
          <cell r="W43" t="str">
            <v>95.21025</v>
          </cell>
          <cell r="X43" t="str">
            <v>0</v>
          </cell>
          <cell r="Y43" t="str">
            <v>100</v>
          </cell>
          <cell r="Z43">
            <v>78</v>
          </cell>
          <cell r="AA43">
            <v>70.797200000000004</v>
          </cell>
          <cell r="AC43" t="str">
            <v>17</v>
          </cell>
          <cell r="AD43" t="str">
            <v>52</v>
          </cell>
          <cell r="AE43" t="str">
            <v>138</v>
          </cell>
          <cell r="AF43" t="str">
            <v>67.72334</v>
          </cell>
          <cell r="AG43" t="str">
            <v>2</v>
          </cell>
          <cell r="AH43" t="str">
            <v>90.13213</v>
          </cell>
          <cell r="AI43" t="str">
            <v>11</v>
          </cell>
          <cell r="AJ43" t="str">
            <v>73.33333</v>
          </cell>
          <cell r="AK43" t="str">
            <v>2</v>
          </cell>
          <cell r="AL43" t="str">
            <v>1</v>
          </cell>
          <cell r="AM43" t="str">
            <v>2</v>
          </cell>
          <cell r="AN43" t="str">
            <v>3</v>
          </cell>
          <cell r="AO43" t="str">
            <v>1</v>
          </cell>
          <cell r="AP43" t="str">
            <v>2</v>
          </cell>
          <cell r="AQ43">
            <v>25</v>
          </cell>
          <cell r="AR43">
            <v>88.896560000000008</v>
          </cell>
          <cell r="AT43" t="str">
            <v>5</v>
          </cell>
          <cell r="AU43" t="str">
            <v>66.66667</v>
          </cell>
          <cell r="AV43" t="str">
            <v>39</v>
          </cell>
          <cell r="AW43" t="str">
            <v>90.86957</v>
          </cell>
          <cell r="AX43" t="str">
            <v>158</v>
          </cell>
          <cell r="AY43" t="str">
            <v>98.04999</v>
          </cell>
          <cell r="AZ43" t="str">
            <v>8</v>
          </cell>
          <cell r="BA43" t="str">
            <v>100</v>
          </cell>
          <cell r="BB43" t="str">
            <v>3</v>
          </cell>
          <cell r="BC43" t="str">
            <v>1</v>
          </cell>
          <cell r="BD43" t="str">
            <v>1</v>
          </cell>
          <cell r="BE43" t="str">
            <v>1</v>
          </cell>
          <cell r="BF43" t="str">
            <v>1</v>
          </cell>
          <cell r="BG43" t="str">
            <v>1</v>
          </cell>
          <cell r="BH43" t="str">
            <v>.54</v>
          </cell>
          <cell r="BI43" t="str">
            <v>.21</v>
          </cell>
          <cell r="BJ43" t="str">
            <v>5</v>
          </cell>
          <cell r="BK43" t="str">
            <v>14.4</v>
          </cell>
          <cell r="BL43">
            <v>49</v>
          </cell>
          <cell r="BM43">
            <v>74.362990000000011</v>
          </cell>
          <cell r="BO43" t="str">
            <v>5</v>
          </cell>
          <cell r="BP43" t="str">
            <v>66.66667</v>
          </cell>
          <cell r="BQ43" t="str">
            <v>11</v>
          </cell>
          <cell r="BR43" t="str">
            <v>95.21531</v>
          </cell>
          <cell r="BS43" t="str">
            <v>3.4</v>
          </cell>
          <cell r="BT43" t="str">
            <v>77.23664</v>
          </cell>
          <cell r="BU43" t="str">
            <v>17.5</v>
          </cell>
          <cell r="BV43" t="str">
            <v>58.33333</v>
          </cell>
          <cell r="BW43" t="str">
            <v>5</v>
          </cell>
          <cell r="BX43" t="str">
            <v>3.5</v>
          </cell>
          <cell r="BY43" t="str">
            <v>4</v>
          </cell>
          <cell r="BZ43" t="str">
            <v>5</v>
          </cell>
          <cell r="CA43" t="str">
            <v>0</v>
          </cell>
          <cell r="CB43">
            <v>15</v>
          </cell>
          <cell r="CC43">
            <v>85</v>
          </cell>
          <cell r="CE43" t="str">
            <v/>
          </cell>
          <cell r="CF43" t="str">
            <v/>
          </cell>
          <cell r="CG43" t="str">
            <v/>
          </cell>
          <cell r="CH43" t="str">
            <v/>
          </cell>
          <cell r="CJ43" t="str">
            <v>10</v>
          </cell>
          <cell r="CK43" t="str">
            <v>83.33333</v>
          </cell>
          <cell r="CL43" t="str">
            <v>7</v>
          </cell>
          <cell r="CM43" t="str">
            <v>87.5</v>
          </cell>
          <cell r="CN43">
            <v>17</v>
          </cell>
          <cell r="CO43" t="str">
            <v>36.4</v>
          </cell>
          <cell r="CP43" t="str">
            <v>86</v>
          </cell>
          <cell r="CQ43">
            <v>110</v>
          </cell>
          <cell r="CR43">
            <v>48.000000000000007</v>
          </cell>
          <cell r="CT43" t="str">
            <v>5</v>
          </cell>
          <cell r="CU43" t="str">
            <v>50</v>
          </cell>
          <cell r="CV43" t="str">
            <v>5</v>
          </cell>
          <cell r="CW43" t="str">
            <v>50</v>
          </cell>
          <cell r="CX43" t="str">
            <v/>
          </cell>
          <cell r="CY43" t="str">
            <v/>
          </cell>
          <cell r="CZ43" t="str">
            <v/>
          </cell>
          <cell r="DA43" t="str">
            <v>8</v>
          </cell>
          <cell r="DB43" t="str">
            <v>80</v>
          </cell>
          <cell r="DC43" t="str">
            <v>2</v>
          </cell>
          <cell r="DD43" t="str">
            <v>33.33333</v>
          </cell>
          <cell r="DE43" t="str">
            <v>3</v>
          </cell>
          <cell r="DF43" t="str">
            <v>42.85714</v>
          </cell>
          <cell r="DG43" t="str">
            <v>1</v>
          </cell>
          <cell r="DH43" t="str">
            <v>14.28571</v>
          </cell>
          <cell r="DI43" t="str">
            <v>24</v>
          </cell>
          <cell r="DJ43">
            <v>66</v>
          </cell>
          <cell r="DK43">
            <v>77.987700000000004</v>
          </cell>
          <cell r="DM43" t="str">
            <v>10</v>
          </cell>
          <cell r="DN43" t="str">
            <v>88.33333</v>
          </cell>
          <cell r="DO43" t="str">
            <v>151</v>
          </cell>
          <cell r="DP43" t="str">
            <v>84.23493</v>
          </cell>
          <cell r="DQ43" t="str">
            <v>58.3</v>
          </cell>
          <cell r="DR43" t="str">
            <v>52.22767</v>
          </cell>
          <cell r="DS43" t="str">
            <v>19.2</v>
          </cell>
          <cell r="DT43" t="str">
            <v>32.7</v>
          </cell>
          <cell r="DU43" t="str">
            <v>6.4</v>
          </cell>
          <cell r="DV43" t="str">
            <v>5.5</v>
          </cell>
          <cell r="DW43" t="str">
            <v>89</v>
          </cell>
          <cell r="DX43" t="str">
            <v>23.16667</v>
          </cell>
          <cell r="DY43" t="str">
            <v>61.45431</v>
          </cell>
          <cell r="DZ43" t="str">
            <v>2.5</v>
          </cell>
          <cell r="EA43" t="str">
            <v>98.16514</v>
          </cell>
          <cell r="EB43" t="str">
            <v>0</v>
          </cell>
          <cell r="EC43" t="str">
            <v>100</v>
          </cell>
          <cell r="ED43" t="str">
            <v>87.15486</v>
          </cell>
          <cell r="EE43">
            <v>80</v>
          </cell>
          <cell r="EF43">
            <v>77.603930000000005</v>
          </cell>
          <cell r="EH43" t="str">
            <v>24</v>
          </cell>
          <cell r="EI43" t="str">
            <v>86.39053</v>
          </cell>
          <cell r="EJ43" t="str">
            <v>26</v>
          </cell>
          <cell r="EK43" t="str">
            <v>89.53975</v>
          </cell>
          <cell r="EL43" t="str">
            <v>20</v>
          </cell>
          <cell r="EM43" t="str">
            <v>88.05031</v>
          </cell>
          <cell r="EN43" t="str">
            <v>80</v>
          </cell>
          <cell r="EO43" t="str">
            <v>71.68459</v>
          </cell>
          <cell r="EP43" t="str">
            <v>80</v>
          </cell>
          <cell r="EQ43" t="str">
            <v>80</v>
          </cell>
          <cell r="ER43" t="str">
            <v>75</v>
          </cell>
          <cell r="ES43" t="str">
            <v>89.28571</v>
          </cell>
          <cell r="ET43" t="str">
            <v>450</v>
          </cell>
          <cell r="EU43" t="str">
            <v>57.54717</v>
          </cell>
          <cell r="EV43" t="str">
            <v>500</v>
          </cell>
          <cell r="EW43" t="str">
            <v>58.33333</v>
          </cell>
          <cell r="EX43" t="str">
            <v/>
          </cell>
          <cell r="EY43" t="str">
            <v/>
          </cell>
          <cell r="EZ43" t="str">
            <v/>
          </cell>
          <cell r="FA43" t="str">
            <v/>
          </cell>
          <cell r="FB43" t="str">
            <v/>
          </cell>
          <cell r="FC43" t="str">
            <v/>
          </cell>
          <cell r="FD43" t="str">
            <v/>
          </cell>
          <cell r="FE43" t="str">
            <v/>
          </cell>
          <cell r="FF43" t="str">
            <v/>
          </cell>
          <cell r="FG43" t="str">
            <v/>
          </cell>
          <cell r="FH43" t="str">
            <v/>
          </cell>
          <cell r="FI43" t="str">
            <v/>
          </cell>
          <cell r="FJ43">
            <v>111</v>
          </cell>
          <cell r="FK43">
            <v>55.185390000000005</v>
          </cell>
          <cell r="FM43" t="str">
            <v/>
          </cell>
          <cell r="FN43" t="str">
            <v/>
          </cell>
          <cell r="FO43" t="str">
            <v>852</v>
          </cell>
          <cell r="FP43" t="str">
            <v>40</v>
          </cell>
          <cell r="FQ43" t="str">
            <v>45</v>
          </cell>
          <cell r="FR43" t="str">
            <v>547</v>
          </cell>
          <cell r="FS43" t="str">
            <v>260</v>
          </cell>
          <cell r="FT43" t="str">
            <v>24.3</v>
          </cell>
          <cell r="FU43" t="str">
            <v>72.7784</v>
          </cell>
          <cell r="FV43" t="str">
            <v>20</v>
          </cell>
          <cell r="FW43" t="str">
            <v>1.4</v>
          </cell>
          <cell r="FX43" t="str">
            <v>2.9</v>
          </cell>
          <cell r="FY43" t="str">
            <v>9.5</v>
          </cell>
          <cell r="FZ43" t="str">
            <v>52.77778</v>
          </cell>
          <cell r="GA43" t="str">
            <v>3</v>
          </cell>
          <cell r="GB43" t="str">
            <v>3.5</v>
          </cell>
          <cell r="GC43" t="str">
            <v>.5</v>
          </cell>
          <cell r="GD43" t="str">
            <v>2.5</v>
          </cell>
          <cell r="GE43">
            <v>137</v>
          </cell>
          <cell r="GF43">
            <v>34.635250000000006</v>
          </cell>
          <cell r="GG43" t="str">
            <v>0</v>
          </cell>
          <cell r="GH43" t="str">
            <v>3</v>
          </cell>
          <cell r="GI43" t="str">
            <v>14.5</v>
          </cell>
          <cell r="GJ43" t="str">
            <v>29.5</v>
          </cell>
          <cell r="GK43" t="str">
            <v>31.7705</v>
          </cell>
          <cell r="GL43" t="str">
            <v>6</v>
          </cell>
          <cell r="GM43" t="str">
            <v>37.5</v>
          </cell>
          <cell r="GN43" t="str">
            <v>3</v>
          </cell>
          <cell r="GO43" t="str">
            <v>2</v>
          </cell>
          <cell r="GP43" t="str">
            <v>0</v>
          </cell>
          <cell r="GQ43" t="str">
            <v>1</v>
          </cell>
        </row>
        <row r="44">
          <cell r="A44" t="str">
            <v>CIV</v>
          </cell>
          <cell r="B44" t="str">
            <v>Côte d'Ivoire</v>
          </cell>
          <cell r="C44" t="str">
            <v>Sub-Saharan Africa</v>
          </cell>
          <cell r="D44" t="str">
            <v>Lower middle income</v>
          </cell>
          <cell r="E44">
            <v>2020</v>
          </cell>
          <cell r="F44">
            <v>110</v>
          </cell>
          <cell r="G44">
            <v>60.687960000000004</v>
          </cell>
          <cell r="J44">
            <v>29</v>
          </cell>
          <cell r="K44">
            <v>93.693560000000005</v>
          </cell>
          <cell r="L44" t="str">
            <v>4</v>
          </cell>
          <cell r="M44">
            <v>82.352940000000004</v>
          </cell>
          <cell r="N44" t="str">
            <v>6</v>
          </cell>
          <cell r="O44" t="str">
            <v>94.47236</v>
          </cell>
          <cell r="P44" t="str">
            <v>2.7</v>
          </cell>
          <cell r="Q44" t="str">
            <v>98.63262</v>
          </cell>
          <cell r="R44" t="str">
            <v>4</v>
          </cell>
          <cell r="S44" t="str">
            <v>82.35294</v>
          </cell>
          <cell r="T44" t="str">
            <v>6</v>
          </cell>
          <cell r="U44" t="str">
            <v>94.47236</v>
          </cell>
          <cell r="V44" t="str">
            <v>2.7</v>
          </cell>
          <cell r="W44" t="str">
            <v>98.63262</v>
          </cell>
          <cell r="X44" t="str">
            <v>2.7</v>
          </cell>
          <cell r="Y44" t="str">
            <v>99.31631</v>
          </cell>
          <cell r="Z44">
            <v>152</v>
          </cell>
          <cell r="AA44">
            <v>57.410580000000003</v>
          </cell>
          <cell r="AC44" t="str">
            <v>22</v>
          </cell>
          <cell r="AD44" t="str">
            <v>32</v>
          </cell>
          <cell r="AE44" t="str">
            <v>163</v>
          </cell>
          <cell r="AF44" t="str">
            <v>60.51873</v>
          </cell>
          <cell r="AG44" t="str">
            <v>5.9</v>
          </cell>
          <cell r="AH44" t="str">
            <v>70.45692</v>
          </cell>
          <cell r="AI44" t="str">
            <v>10</v>
          </cell>
          <cell r="AJ44" t="str">
            <v>66.66667</v>
          </cell>
          <cell r="AK44" t="str">
            <v>2</v>
          </cell>
          <cell r="AL44" t="str">
            <v>1</v>
          </cell>
          <cell r="AM44" t="str">
            <v>2</v>
          </cell>
          <cell r="AN44" t="str">
            <v>2</v>
          </cell>
          <cell r="AO44" t="str">
            <v>1</v>
          </cell>
          <cell r="AP44" t="str">
            <v>2</v>
          </cell>
          <cell r="AQ44">
            <v>141</v>
          </cell>
          <cell r="AR44">
            <v>59.215450000000004</v>
          </cell>
          <cell r="AT44" t="str">
            <v>8</v>
          </cell>
          <cell r="AU44" t="str">
            <v>16.66667</v>
          </cell>
          <cell r="AV44" t="str">
            <v>53</v>
          </cell>
          <cell r="AW44" t="str">
            <v>84.78261</v>
          </cell>
          <cell r="AX44" t="str">
            <v>2194.1</v>
          </cell>
          <cell r="AY44" t="str">
            <v>72.91253</v>
          </cell>
          <cell r="AZ44" t="str">
            <v>5</v>
          </cell>
          <cell r="BA44" t="str">
            <v>62.5</v>
          </cell>
          <cell r="BB44" t="str">
            <v>0</v>
          </cell>
          <cell r="BC44" t="str">
            <v>1</v>
          </cell>
          <cell r="BD44" t="str">
            <v>1</v>
          </cell>
          <cell r="BE44" t="str">
            <v>1</v>
          </cell>
          <cell r="BF44" t="str">
            <v>1</v>
          </cell>
          <cell r="BG44" t="str">
            <v>1</v>
          </cell>
          <cell r="BH44" t="str">
            <v>14.42</v>
          </cell>
          <cell r="BI44" t="str">
            <v>18</v>
          </cell>
          <cell r="BJ44" t="str">
            <v>5</v>
          </cell>
          <cell r="BK44" t="str">
            <v>12.6</v>
          </cell>
          <cell r="BL44">
            <v>112</v>
          </cell>
          <cell r="BM44">
            <v>58.586100000000002</v>
          </cell>
          <cell r="BO44" t="str">
            <v>5</v>
          </cell>
          <cell r="BP44" t="str">
            <v>66.66667</v>
          </cell>
          <cell r="BQ44" t="str">
            <v>39</v>
          </cell>
          <cell r="BR44" t="str">
            <v>81.81818</v>
          </cell>
          <cell r="BS44" t="str">
            <v>7.1</v>
          </cell>
          <cell r="BT44" t="str">
            <v>52.5262</v>
          </cell>
          <cell r="BU44" t="str">
            <v>10</v>
          </cell>
          <cell r="BV44" t="str">
            <v>33.33333</v>
          </cell>
          <cell r="BW44" t="str">
            <v>3</v>
          </cell>
          <cell r="BX44" t="str">
            <v>2</v>
          </cell>
          <cell r="BY44" t="str">
            <v>0</v>
          </cell>
          <cell r="BZ44" t="str">
            <v>6</v>
          </cell>
          <cell r="CA44" t="str">
            <v>-1</v>
          </cell>
          <cell r="CB44">
            <v>48</v>
          </cell>
          <cell r="CC44">
            <v>70</v>
          </cell>
          <cell r="CE44" t="str">
            <v/>
          </cell>
          <cell r="CF44" t="str">
            <v/>
          </cell>
          <cell r="CG44" t="str">
            <v/>
          </cell>
          <cell r="CH44" t="str">
            <v/>
          </cell>
          <cell r="CJ44" t="str">
            <v>6</v>
          </cell>
          <cell r="CK44" t="str">
            <v>50</v>
          </cell>
          <cell r="CL44" t="str">
            <v>8</v>
          </cell>
          <cell r="CM44" t="str">
            <v>100</v>
          </cell>
          <cell r="CN44">
            <v>14</v>
          </cell>
          <cell r="CO44" t="str">
            <v>0</v>
          </cell>
          <cell r="CP44" t="str">
            <v>22.1</v>
          </cell>
          <cell r="CQ44">
            <v>120</v>
          </cell>
          <cell r="CR44">
            <v>42</v>
          </cell>
          <cell r="CT44" t="str">
            <v>7</v>
          </cell>
          <cell r="CU44" t="str">
            <v>70</v>
          </cell>
          <cell r="CV44" t="str">
            <v>1</v>
          </cell>
          <cell r="CW44" t="str">
            <v>10</v>
          </cell>
          <cell r="CX44" t="str">
            <v/>
          </cell>
          <cell r="CY44" t="str">
            <v/>
          </cell>
          <cell r="CZ44" t="str">
            <v/>
          </cell>
          <cell r="DA44" t="str">
            <v>5</v>
          </cell>
          <cell r="DB44" t="str">
            <v>50</v>
          </cell>
          <cell r="DC44" t="str">
            <v>4</v>
          </cell>
          <cell r="DD44" t="str">
            <v>66.66667</v>
          </cell>
          <cell r="DE44" t="str">
            <v>2</v>
          </cell>
          <cell r="DF44" t="str">
            <v>28.57143</v>
          </cell>
          <cell r="DG44" t="str">
            <v>2</v>
          </cell>
          <cell r="DH44" t="str">
            <v>28.57143</v>
          </cell>
          <cell r="DI44" t="str">
            <v>21</v>
          </cell>
          <cell r="DJ44">
            <v>114</v>
          </cell>
          <cell r="DK44">
            <v>67.998930000000001</v>
          </cell>
          <cell r="DM44" t="str">
            <v>25</v>
          </cell>
          <cell r="DN44" t="str">
            <v>63.33333</v>
          </cell>
          <cell r="DO44" t="str">
            <v>187</v>
          </cell>
          <cell r="DP44" t="str">
            <v>78.67079</v>
          </cell>
          <cell r="DQ44" t="str">
            <v>50.1</v>
          </cell>
          <cell r="DR44" t="str">
            <v>65.16847</v>
          </cell>
          <cell r="DS44" t="str">
            <v>8.8</v>
          </cell>
          <cell r="DT44" t="str">
            <v>23.3</v>
          </cell>
          <cell r="DU44" t="str">
            <v>17.9</v>
          </cell>
          <cell r="DV44" t="str">
            <v>64</v>
          </cell>
          <cell r="DW44" t="str">
            <v>0</v>
          </cell>
          <cell r="DX44" t="str">
            <v>12.88095</v>
          </cell>
          <cell r="DY44" t="str">
            <v>81.3109</v>
          </cell>
          <cell r="DZ44" t="str">
            <v>13.5</v>
          </cell>
          <cell r="EA44" t="str">
            <v>77.98165</v>
          </cell>
          <cell r="EB44" t="str">
            <v>0</v>
          </cell>
          <cell r="EC44" t="str">
            <v>100</v>
          </cell>
          <cell r="ED44" t="str">
            <v>64.82314</v>
          </cell>
          <cell r="EE44">
            <v>163</v>
          </cell>
          <cell r="EF44">
            <v>52.443450000000006</v>
          </cell>
          <cell r="EH44" t="str">
            <v>84</v>
          </cell>
          <cell r="EI44" t="str">
            <v>50.88757</v>
          </cell>
          <cell r="EJ44" t="str">
            <v>89.14286</v>
          </cell>
          <cell r="EK44" t="str">
            <v>63.12014</v>
          </cell>
          <cell r="EL44" t="str">
            <v>238.7143</v>
          </cell>
          <cell r="EM44" t="str">
            <v>0</v>
          </cell>
          <cell r="EN44" t="str">
            <v>125.1429</v>
          </cell>
          <cell r="EO44" t="str">
            <v>55.50435</v>
          </cell>
          <cell r="EP44" t="str">
            <v>136.1111</v>
          </cell>
          <cell r="EQ44" t="str">
            <v>65.97222</v>
          </cell>
          <cell r="ER44" t="str">
            <v>266.6667</v>
          </cell>
          <cell r="ES44" t="str">
            <v>61.90476</v>
          </cell>
          <cell r="ET44" t="str">
            <v>422.5714</v>
          </cell>
          <cell r="EU44" t="str">
            <v>60.13477</v>
          </cell>
          <cell r="EV44" t="str">
            <v>455.7143</v>
          </cell>
          <cell r="EW44" t="str">
            <v>62.02381</v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 t="str">
            <v/>
          </cell>
          <cell r="FC44" t="str">
            <v/>
          </cell>
          <cell r="FD44" t="str">
            <v/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94</v>
          </cell>
          <cell r="FK44">
            <v>57.595640000000003</v>
          </cell>
          <cell r="FM44" t="str">
            <v/>
          </cell>
          <cell r="FN44" t="str">
            <v/>
          </cell>
          <cell r="FO44" t="str">
            <v>525</v>
          </cell>
          <cell r="FP44" t="str">
            <v>66.80328</v>
          </cell>
          <cell r="FQ44" t="str">
            <v>25</v>
          </cell>
          <cell r="FR44" t="str">
            <v>150</v>
          </cell>
          <cell r="FS44" t="str">
            <v>350</v>
          </cell>
          <cell r="FT44" t="str">
            <v>41.7</v>
          </cell>
          <cell r="FU44" t="str">
            <v>53.20585</v>
          </cell>
          <cell r="FV44" t="str">
            <v>16.7</v>
          </cell>
          <cell r="FW44" t="str">
            <v>15</v>
          </cell>
          <cell r="FX44" t="str">
            <v>10</v>
          </cell>
          <cell r="FY44" t="str">
            <v>9.5</v>
          </cell>
          <cell r="FZ44" t="str">
            <v>52.77778</v>
          </cell>
          <cell r="GA44" t="str">
            <v>4.5</v>
          </cell>
          <cell r="GB44" t="str">
            <v>2.5</v>
          </cell>
          <cell r="GC44" t="str">
            <v>0</v>
          </cell>
          <cell r="GD44" t="str">
            <v>2.5</v>
          </cell>
          <cell r="GE44">
            <v>85</v>
          </cell>
          <cell r="GF44">
            <v>47.935940000000002</v>
          </cell>
          <cell r="GG44" t="str">
            <v>0</v>
          </cell>
          <cell r="GH44" t="str">
            <v>2.2</v>
          </cell>
          <cell r="GI44" t="str">
            <v>18</v>
          </cell>
          <cell r="GJ44" t="str">
            <v>36.8</v>
          </cell>
          <cell r="GK44" t="str">
            <v>39.62189</v>
          </cell>
          <cell r="GL44" t="str">
            <v>9</v>
          </cell>
          <cell r="GM44" t="str">
            <v>56.25</v>
          </cell>
          <cell r="GN44" t="str">
            <v>2</v>
          </cell>
          <cell r="GO44" t="str">
            <v>5.5</v>
          </cell>
          <cell r="GP44" t="str">
            <v>.5</v>
          </cell>
          <cell r="GQ44" t="str">
            <v>1</v>
          </cell>
        </row>
        <row r="45">
          <cell r="A45" t="str">
            <v>HRV</v>
          </cell>
          <cell r="B45" t="str">
            <v>Croatia</v>
          </cell>
          <cell r="C45" t="str">
            <v>Europe &amp; Central Asia</v>
          </cell>
          <cell r="D45" t="str">
            <v>High income</v>
          </cell>
          <cell r="E45">
            <v>2020</v>
          </cell>
          <cell r="F45">
            <v>51</v>
          </cell>
          <cell r="G45">
            <v>73.620960000000011</v>
          </cell>
          <cell r="J45">
            <v>114</v>
          </cell>
          <cell r="K45">
            <v>85.281070000000014</v>
          </cell>
          <cell r="L45" t="str">
            <v>7</v>
          </cell>
          <cell r="M45">
            <v>64.705879999999993</v>
          </cell>
          <cell r="N45" t="str">
            <v>19.5</v>
          </cell>
          <cell r="O45" t="str">
            <v>80.90452</v>
          </cell>
          <cell r="P45" t="str">
            <v>6.2</v>
          </cell>
          <cell r="Q45" t="str">
            <v>96.88595</v>
          </cell>
          <cell r="R45" t="str">
            <v>7</v>
          </cell>
          <cell r="S45" t="str">
            <v>64.70588</v>
          </cell>
          <cell r="T45" t="str">
            <v>19.5</v>
          </cell>
          <cell r="U45" t="str">
            <v>80.90452</v>
          </cell>
          <cell r="V45" t="str">
            <v>6.2</v>
          </cell>
          <cell r="W45" t="str">
            <v>96.88595</v>
          </cell>
          <cell r="X45" t="str">
            <v>5.5</v>
          </cell>
          <cell r="Y45" t="str">
            <v>98.62793</v>
          </cell>
          <cell r="Z45">
            <v>150</v>
          </cell>
          <cell r="AA45">
            <v>57.820720000000001</v>
          </cell>
          <cell r="AC45" t="str">
            <v>22</v>
          </cell>
          <cell r="AD45" t="str">
            <v>32</v>
          </cell>
          <cell r="AE45" t="str">
            <v>146</v>
          </cell>
          <cell r="AF45" t="str">
            <v>65.41787</v>
          </cell>
          <cell r="AG45" t="str">
            <v>9.2</v>
          </cell>
          <cell r="AH45" t="str">
            <v>53.86502</v>
          </cell>
          <cell r="AI45" t="str">
            <v>12</v>
          </cell>
          <cell r="AJ45" t="str">
            <v>80</v>
          </cell>
          <cell r="AK45" t="str">
            <v>2</v>
          </cell>
          <cell r="AL45" t="str">
            <v>0</v>
          </cell>
          <cell r="AM45" t="str">
            <v>2</v>
          </cell>
          <cell r="AN45" t="str">
            <v>3</v>
          </cell>
          <cell r="AO45" t="str">
            <v>1</v>
          </cell>
          <cell r="AP45" t="str">
            <v>4</v>
          </cell>
          <cell r="AQ45">
            <v>37</v>
          </cell>
          <cell r="AR45">
            <v>86.792710000000014</v>
          </cell>
          <cell r="AT45" t="str">
            <v>4</v>
          </cell>
          <cell r="AU45" t="str">
            <v>83.33333</v>
          </cell>
          <cell r="AV45" t="str">
            <v>65</v>
          </cell>
          <cell r="AW45" t="str">
            <v>79.56522</v>
          </cell>
          <cell r="AX45" t="str">
            <v>261.4</v>
          </cell>
          <cell r="AY45" t="str">
            <v>96.77229</v>
          </cell>
          <cell r="AZ45" t="str">
            <v>7</v>
          </cell>
          <cell r="BA45" t="str">
            <v>87.5</v>
          </cell>
          <cell r="BB45" t="str">
            <v>2</v>
          </cell>
          <cell r="BC45" t="str">
            <v>1</v>
          </cell>
          <cell r="BD45" t="str">
            <v>1</v>
          </cell>
          <cell r="BE45" t="str">
            <v>1</v>
          </cell>
          <cell r="BF45" t="str">
            <v>1</v>
          </cell>
          <cell r="BG45" t="str">
            <v>1</v>
          </cell>
          <cell r="BH45" t="str">
            <v>3.3</v>
          </cell>
          <cell r="BI45" t="str">
            <v>1.58</v>
          </cell>
          <cell r="BJ45" t="str">
            <v>3</v>
          </cell>
          <cell r="BK45" t="str">
            <v>16.8</v>
          </cell>
          <cell r="BL45">
            <v>38</v>
          </cell>
          <cell r="BM45">
            <v>77.410910000000001</v>
          </cell>
          <cell r="BO45" t="str">
            <v>5</v>
          </cell>
          <cell r="BP45" t="str">
            <v>66.66667</v>
          </cell>
          <cell r="BQ45" t="str">
            <v>33</v>
          </cell>
          <cell r="BR45" t="str">
            <v>84.689</v>
          </cell>
          <cell r="BS45" t="str">
            <v>3</v>
          </cell>
          <cell r="BT45" t="str">
            <v>79.95463</v>
          </cell>
          <cell r="BU45" t="str">
            <v>23.5</v>
          </cell>
          <cell r="BV45" t="str">
            <v>78.33333</v>
          </cell>
          <cell r="BW45" t="str">
            <v>6</v>
          </cell>
          <cell r="BX45" t="str">
            <v>3.5</v>
          </cell>
          <cell r="BY45" t="str">
            <v>8</v>
          </cell>
          <cell r="BZ45" t="str">
            <v>6</v>
          </cell>
          <cell r="CA45" t="str">
            <v>0</v>
          </cell>
          <cell r="CB45">
            <v>104</v>
          </cell>
          <cell r="CC45">
            <v>50.000000000000007</v>
          </cell>
          <cell r="CE45" t="str">
            <v/>
          </cell>
          <cell r="CF45" t="str">
            <v/>
          </cell>
          <cell r="CG45" t="str">
            <v/>
          </cell>
          <cell r="CH45" t="str">
            <v/>
          </cell>
          <cell r="CJ45" t="str">
            <v>5</v>
          </cell>
          <cell r="CK45" t="str">
            <v>41.66667</v>
          </cell>
          <cell r="CL45" t="str">
            <v>5</v>
          </cell>
          <cell r="CM45" t="str">
            <v>62.5</v>
          </cell>
          <cell r="CN45">
            <v>10</v>
          </cell>
          <cell r="CO45" t="str">
            <v>0</v>
          </cell>
          <cell r="CP45" t="str">
            <v>6.1</v>
          </cell>
          <cell r="CQ45">
            <v>37</v>
          </cell>
          <cell r="CR45">
            <v>70</v>
          </cell>
          <cell r="CT45" t="str">
            <v>5</v>
          </cell>
          <cell r="CU45" t="str">
            <v>50</v>
          </cell>
          <cell r="CV45" t="str">
            <v>6</v>
          </cell>
          <cell r="CW45" t="str">
            <v>60</v>
          </cell>
          <cell r="CX45" t="str">
            <v/>
          </cell>
          <cell r="CY45" t="str">
            <v/>
          </cell>
          <cell r="CZ45" t="str">
            <v/>
          </cell>
          <cell r="DA45" t="str">
            <v>6</v>
          </cell>
          <cell r="DB45" t="str">
            <v>60</v>
          </cell>
          <cell r="DC45" t="str">
            <v>6</v>
          </cell>
          <cell r="DD45" t="str">
            <v>100</v>
          </cell>
          <cell r="DE45" t="str">
            <v>7</v>
          </cell>
          <cell r="DF45" t="str">
            <v>100</v>
          </cell>
          <cell r="DG45" t="str">
            <v>5</v>
          </cell>
          <cell r="DH45" t="str">
            <v>71.42857</v>
          </cell>
          <cell r="DI45" t="str">
            <v>35</v>
          </cell>
          <cell r="DJ45">
            <v>49</v>
          </cell>
          <cell r="DK45">
            <v>81.84978000000001</v>
          </cell>
          <cell r="DM45" t="str">
            <v>12</v>
          </cell>
          <cell r="DN45" t="str">
            <v>85</v>
          </cell>
          <cell r="DO45" t="str">
            <v>206</v>
          </cell>
          <cell r="DP45" t="str">
            <v>75.73416</v>
          </cell>
          <cell r="DQ45" t="str">
            <v>20.5</v>
          </cell>
          <cell r="DR45" t="str">
            <v>100</v>
          </cell>
          <cell r="DS45" t="str">
            <v>0</v>
          </cell>
          <cell r="DT45" t="str">
            <v>19.4</v>
          </cell>
          <cell r="DU45" t="str">
            <v>1.1</v>
          </cell>
          <cell r="DV45" t="str">
            <v>0</v>
          </cell>
          <cell r="DW45" t="str">
            <v>100</v>
          </cell>
          <cell r="DX45" t="str">
            <v>6.166667</v>
          </cell>
          <cell r="DY45" t="str">
            <v>94.27284</v>
          </cell>
          <cell r="DZ45" t="str">
            <v>36.5</v>
          </cell>
          <cell r="EA45" t="str">
            <v>35.77982</v>
          </cell>
          <cell r="EB45" t="str">
            <v>20.28571</v>
          </cell>
          <cell r="EC45" t="str">
            <v>36.60714</v>
          </cell>
          <cell r="ED45" t="str">
            <v>66.66495</v>
          </cell>
          <cell r="EE45">
            <v>1</v>
          </cell>
          <cell r="EF45">
            <v>100.00000000000001</v>
          </cell>
          <cell r="EH45" t="str">
            <v>.5</v>
          </cell>
          <cell r="EI45" t="str">
            <v>100</v>
          </cell>
          <cell r="EJ45" t="str">
            <v>.5</v>
          </cell>
          <cell r="EK45" t="str">
            <v>100</v>
          </cell>
          <cell r="EL45" t="str">
            <v>.1285714</v>
          </cell>
          <cell r="EM45" t="str">
            <v>100</v>
          </cell>
          <cell r="EN45" t="str">
            <v>.1444444</v>
          </cell>
          <cell r="EO45" t="str">
            <v>100</v>
          </cell>
          <cell r="EP45" t="str">
            <v>0</v>
          </cell>
          <cell r="EQ45" t="str">
            <v>100</v>
          </cell>
          <cell r="ER45" t="str">
            <v>0</v>
          </cell>
          <cell r="ES45" t="str">
            <v>100</v>
          </cell>
          <cell r="ET45" t="str">
            <v>0</v>
          </cell>
          <cell r="EU45" t="str">
            <v>100</v>
          </cell>
          <cell r="EV45" t="str">
            <v>0</v>
          </cell>
          <cell r="EW45" t="str">
            <v>100</v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 t="str">
            <v/>
          </cell>
          <cell r="FC45" t="str">
            <v/>
          </cell>
          <cell r="FD45" t="str">
            <v/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27</v>
          </cell>
          <cell r="FK45">
            <v>70.598070000000007</v>
          </cell>
          <cell r="FM45" t="str">
            <v/>
          </cell>
          <cell r="FN45" t="str">
            <v/>
          </cell>
          <cell r="FO45" t="str">
            <v>650</v>
          </cell>
          <cell r="FP45" t="str">
            <v>56.55738</v>
          </cell>
          <cell r="FQ45" t="str">
            <v>50</v>
          </cell>
          <cell r="FR45" t="str">
            <v>365</v>
          </cell>
          <cell r="FS45" t="str">
            <v>235</v>
          </cell>
          <cell r="FT45" t="str">
            <v>15.2</v>
          </cell>
          <cell r="FU45" t="str">
            <v>83.01462</v>
          </cell>
          <cell r="FV45" t="str">
            <v>8.6</v>
          </cell>
          <cell r="FW45" t="str">
            <v>4</v>
          </cell>
          <cell r="FX45" t="str">
            <v>2.6</v>
          </cell>
          <cell r="FY45" t="str">
            <v>13</v>
          </cell>
          <cell r="FZ45" t="str">
            <v>72.22222</v>
          </cell>
          <cell r="GA45" t="str">
            <v>5</v>
          </cell>
          <cell r="GB45" t="str">
            <v>3.5</v>
          </cell>
          <cell r="GC45" t="str">
            <v>2</v>
          </cell>
          <cell r="GD45" t="str">
            <v>2.5</v>
          </cell>
          <cell r="GE45">
            <v>63</v>
          </cell>
          <cell r="GF45">
            <v>56.456380000000003</v>
          </cell>
          <cell r="GG45" t="str">
            <v>0</v>
          </cell>
          <cell r="GH45" t="str">
            <v>3.1</v>
          </cell>
          <cell r="GI45" t="str">
            <v>14.5</v>
          </cell>
          <cell r="GJ45" t="str">
            <v>35.2</v>
          </cell>
          <cell r="GK45" t="str">
            <v>37.91277</v>
          </cell>
          <cell r="GL45" t="str">
            <v>12</v>
          </cell>
          <cell r="GM45" t="str">
            <v>75</v>
          </cell>
          <cell r="GN45" t="str">
            <v>3</v>
          </cell>
          <cell r="GO45" t="str">
            <v>4</v>
          </cell>
          <cell r="GP45" t="str">
            <v>3</v>
          </cell>
          <cell r="GQ45" t="str">
            <v>2</v>
          </cell>
        </row>
        <row r="46">
          <cell r="A46" t="str">
            <v>CYP</v>
          </cell>
          <cell r="B46" t="str">
            <v>Cyprus</v>
          </cell>
          <cell r="C46" t="str">
            <v>Europe &amp; Central Asia</v>
          </cell>
          <cell r="D46" t="str">
            <v>High income</v>
          </cell>
          <cell r="E46">
            <v>2020</v>
          </cell>
          <cell r="F46">
            <v>54</v>
          </cell>
          <cell r="G46">
            <v>73.351050000000001</v>
          </cell>
          <cell r="J46">
            <v>50</v>
          </cell>
          <cell r="K46">
            <v>92.038440000000008</v>
          </cell>
          <cell r="L46" t="str">
            <v>5</v>
          </cell>
          <cell r="M46">
            <v>76.470590000000001</v>
          </cell>
          <cell r="N46" t="str">
            <v>6</v>
          </cell>
          <cell r="O46" t="str">
            <v>94.47236</v>
          </cell>
          <cell r="P46" t="str">
            <v>5.6</v>
          </cell>
          <cell r="Q46" t="str">
            <v>97.21081</v>
          </cell>
          <cell r="R46" t="str">
            <v>5</v>
          </cell>
          <cell r="S46" t="str">
            <v>76.47059</v>
          </cell>
          <cell r="T46" t="str">
            <v>6</v>
          </cell>
          <cell r="U46" t="str">
            <v>94.47236</v>
          </cell>
          <cell r="V46" t="str">
            <v>5.6</v>
          </cell>
          <cell r="W46" t="str">
            <v>97.21081</v>
          </cell>
          <cell r="X46" t="str">
            <v>0</v>
          </cell>
          <cell r="Y46" t="str">
            <v>100</v>
          </cell>
          <cell r="Z46">
            <v>125</v>
          </cell>
          <cell r="AA46">
            <v>64.152750000000012</v>
          </cell>
          <cell r="AC46" t="str">
            <v>8</v>
          </cell>
          <cell r="AD46" t="str">
            <v>88</v>
          </cell>
          <cell r="AE46" t="str">
            <v>507</v>
          </cell>
          <cell r="AF46" t="str">
            <v>0</v>
          </cell>
          <cell r="AG46" t="str">
            <v>.9</v>
          </cell>
          <cell r="AH46" t="str">
            <v>95.27766</v>
          </cell>
          <cell r="AI46" t="str">
            <v>11</v>
          </cell>
          <cell r="AJ46" t="str">
            <v>73.33333</v>
          </cell>
          <cell r="AK46" t="str">
            <v>1</v>
          </cell>
          <cell r="AL46" t="str">
            <v>1</v>
          </cell>
          <cell r="AM46" t="str">
            <v>2</v>
          </cell>
          <cell r="AN46" t="str">
            <v>3</v>
          </cell>
          <cell r="AO46" t="str">
            <v>0</v>
          </cell>
          <cell r="AP46" t="str">
            <v>4</v>
          </cell>
          <cell r="AQ46">
            <v>75</v>
          </cell>
          <cell r="AR46">
            <v>78.371900000000011</v>
          </cell>
          <cell r="AT46" t="str">
            <v>5</v>
          </cell>
          <cell r="AU46" t="str">
            <v>66.66667</v>
          </cell>
          <cell r="AV46" t="str">
            <v>137</v>
          </cell>
          <cell r="AW46" t="str">
            <v>48.26087</v>
          </cell>
          <cell r="AX46" t="str">
            <v>116.6</v>
          </cell>
          <cell r="AY46" t="str">
            <v>98.56008</v>
          </cell>
          <cell r="AZ46" t="str">
            <v>8</v>
          </cell>
          <cell r="BA46" t="str">
            <v>100</v>
          </cell>
          <cell r="BB46" t="str">
            <v>3</v>
          </cell>
          <cell r="BC46" t="str">
            <v>1</v>
          </cell>
          <cell r="BD46" t="str">
            <v>1</v>
          </cell>
          <cell r="BE46" t="str">
            <v>1</v>
          </cell>
          <cell r="BF46" t="str">
            <v>1</v>
          </cell>
          <cell r="BG46" t="str">
            <v>1</v>
          </cell>
          <cell r="BH46" t="str">
            <v>.55</v>
          </cell>
          <cell r="BI46" t="str">
            <v>.22</v>
          </cell>
          <cell r="BJ46" t="str">
            <v>5</v>
          </cell>
          <cell r="BK46" t="str">
            <v>19.1</v>
          </cell>
          <cell r="BL46">
            <v>71</v>
          </cell>
          <cell r="BM46">
            <v>67.910710000000009</v>
          </cell>
          <cell r="BO46" t="str">
            <v>7</v>
          </cell>
          <cell r="BP46" t="str">
            <v>50</v>
          </cell>
          <cell r="BQ46" t="str">
            <v>9</v>
          </cell>
          <cell r="BR46" t="str">
            <v>96.17225</v>
          </cell>
          <cell r="BS46" t="str">
            <v>7.7</v>
          </cell>
          <cell r="BT46" t="str">
            <v>48.80392</v>
          </cell>
          <cell r="BU46" t="str">
            <v>23</v>
          </cell>
          <cell r="BV46" t="str">
            <v>76.66667</v>
          </cell>
          <cell r="BW46" t="str">
            <v>7</v>
          </cell>
          <cell r="BX46" t="str">
            <v>2.5</v>
          </cell>
          <cell r="BY46" t="str">
            <v>8</v>
          </cell>
          <cell r="BZ46" t="str">
            <v>5.5</v>
          </cell>
          <cell r="CA46" t="str">
            <v>0</v>
          </cell>
          <cell r="CB46">
            <v>80</v>
          </cell>
          <cell r="CC46">
            <v>60.000000000000007</v>
          </cell>
          <cell r="CE46" t="str">
            <v/>
          </cell>
          <cell r="CF46" t="str">
            <v/>
          </cell>
          <cell r="CG46" t="str">
            <v/>
          </cell>
          <cell r="CH46" t="str">
            <v/>
          </cell>
          <cell r="CJ46" t="str">
            <v>7</v>
          </cell>
          <cell r="CK46" t="str">
            <v>58.33333</v>
          </cell>
          <cell r="CL46" t="str">
            <v>5</v>
          </cell>
          <cell r="CM46" t="str">
            <v>62.5</v>
          </cell>
          <cell r="CN46">
            <v>12</v>
          </cell>
          <cell r="CO46" t="str">
            <v>0</v>
          </cell>
          <cell r="CP46" t="str">
            <v>81.4</v>
          </cell>
          <cell r="CQ46">
            <v>21</v>
          </cell>
          <cell r="CR46">
            <v>76</v>
          </cell>
          <cell r="CT46" t="str">
            <v>9</v>
          </cell>
          <cell r="CU46" t="str">
            <v>90</v>
          </cell>
          <cell r="CV46" t="str">
            <v>4</v>
          </cell>
          <cell r="CW46" t="str">
            <v>40</v>
          </cell>
          <cell r="CX46" t="str">
            <v/>
          </cell>
          <cell r="CY46" t="str">
            <v/>
          </cell>
          <cell r="CZ46" t="str">
            <v/>
          </cell>
          <cell r="DA46" t="str">
            <v>7</v>
          </cell>
          <cell r="DB46" t="str">
            <v>70</v>
          </cell>
          <cell r="DC46" t="str">
            <v>6</v>
          </cell>
          <cell r="DD46" t="str">
            <v>100</v>
          </cell>
          <cell r="DE46" t="str">
            <v>5</v>
          </cell>
          <cell r="DF46" t="str">
            <v>71.42857</v>
          </cell>
          <cell r="DG46" t="str">
            <v>7</v>
          </cell>
          <cell r="DH46" t="str">
            <v>100</v>
          </cell>
          <cell r="DI46" t="str">
            <v>38</v>
          </cell>
          <cell r="DJ46">
            <v>29</v>
          </cell>
          <cell r="DK46">
            <v>85.47778000000001</v>
          </cell>
          <cell r="DM46" t="str">
            <v>16</v>
          </cell>
          <cell r="DN46" t="str">
            <v>78.33333</v>
          </cell>
          <cell r="DO46" t="str">
            <v>119.5</v>
          </cell>
          <cell r="DP46" t="str">
            <v>89.10355</v>
          </cell>
          <cell r="DQ46" t="str">
            <v>22.4</v>
          </cell>
          <cell r="DR46" t="str">
            <v>100</v>
          </cell>
          <cell r="DS46" t="str">
            <v>8.3</v>
          </cell>
          <cell r="DT46" t="str">
            <v>13</v>
          </cell>
          <cell r="DU46" t="str">
            <v>1.1</v>
          </cell>
          <cell r="DV46" t="str">
            <v>10.5</v>
          </cell>
          <cell r="DW46" t="str">
            <v>79</v>
          </cell>
          <cell r="DX46" t="str">
            <v>43.78571</v>
          </cell>
          <cell r="DY46" t="str">
            <v>21.6492</v>
          </cell>
          <cell r="DZ46" t="str">
            <v>3</v>
          </cell>
          <cell r="EA46" t="str">
            <v>97.24771</v>
          </cell>
          <cell r="EB46" t="str">
            <v>0</v>
          </cell>
          <cell r="EC46" t="str">
            <v>100</v>
          </cell>
          <cell r="ED46" t="str">
            <v>74.47423</v>
          </cell>
          <cell r="EE46">
            <v>50</v>
          </cell>
          <cell r="EF46">
            <v>88.442270000000008</v>
          </cell>
          <cell r="EH46" t="str">
            <v>2</v>
          </cell>
          <cell r="EI46" t="str">
            <v>99.40828</v>
          </cell>
          <cell r="EJ46" t="str">
            <v>2</v>
          </cell>
          <cell r="EK46" t="str">
            <v>99.58159</v>
          </cell>
          <cell r="EL46" t="str">
            <v>18</v>
          </cell>
          <cell r="EM46" t="str">
            <v>89.30818</v>
          </cell>
          <cell r="EN46" t="str">
            <v>14.66667</v>
          </cell>
          <cell r="EO46" t="str">
            <v>95.10155</v>
          </cell>
          <cell r="EP46" t="str">
            <v>50</v>
          </cell>
          <cell r="EQ46" t="str">
            <v>87.5</v>
          </cell>
          <cell r="ER46" t="str">
            <v>50</v>
          </cell>
          <cell r="ES46" t="str">
            <v>92.85714</v>
          </cell>
          <cell r="ET46" t="str">
            <v>300</v>
          </cell>
          <cell r="EU46" t="str">
            <v>71.69811</v>
          </cell>
          <cell r="EV46" t="str">
            <v>335</v>
          </cell>
          <cell r="EW46" t="str">
            <v>72.08333</v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 t="str">
            <v/>
          </cell>
          <cell r="FC46" t="str">
            <v/>
          </cell>
          <cell r="FD46" t="str">
            <v/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142</v>
          </cell>
          <cell r="FK46">
            <v>48.593790000000006</v>
          </cell>
          <cell r="FM46" t="str">
            <v/>
          </cell>
          <cell r="FN46" t="str">
            <v/>
          </cell>
          <cell r="FO46" t="str">
            <v>1100</v>
          </cell>
          <cell r="FP46" t="str">
            <v>19.67213</v>
          </cell>
          <cell r="FQ46" t="str">
            <v>20</v>
          </cell>
          <cell r="FR46" t="str">
            <v>900</v>
          </cell>
          <cell r="FS46" t="str">
            <v>180</v>
          </cell>
          <cell r="FT46" t="str">
            <v>16.4</v>
          </cell>
          <cell r="FU46" t="str">
            <v>81.66479</v>
          </cell>
          <cell r="FV46" t="str">
            <v>10.8</v>
          </cell>
          <cell r="FW46" t="str">
            <v>.5</v>
          </cell>
          <cell r="FX46" t="str">
            <v>5.1</v>
          </cell>
          <cell r="FY46" t="str">
            <v>8</v>
          </cell>
          <cell r="FZ46" t="str">
            <v>44.44444</v>
          </cell>
          <cell r="GA46" t="str">
            <v>3</v>
          </cell>
          <cell r="GB46" t="str">
            <v>1.5</v>
          </cell>
          <cell r="GC46" t="str">
            <v>1</v>
          </cell>
          <cell r="GD46" t="str">
            <v>2.5</v>
          </cell>
          <cell r="GE46">
            <v>31</v>
          </cell>
          <cell r="GF46">
            <v>72.522829999999999</v>
          </cell>
          <cell r="GG46" t="str">
            <v>1</v>
          </cell>
          <cell r="GH46" t="str">
            <v>1.5</v>
          </cell>
          <cell r="GI46" t="str">
            <v>14.5</v>
          </cell>
          <cell r="GJ46" t="str">
            <v>73.8</v>
          </cell>
          <cell r="GK46" t="str">
            <v>79.42066</v>
          </cell>
          <cell r="GL46" t="str">
            <v>10.5</v>
          </cell>
          <cell r="GM46" t="str">
            <v>65.625</v>
          </cell>
          <cell r="GN46" t="str">
            <v>3</v>
          </cell>
          <cell r="GO46" t="str">
            <v>5</v>
          </cell>
          <cell r="GP46" t="str">
            <v>1.5</v>
          </cell>
          <cell r="GQ46" t="str">
            <v>1</v>
          </cell>
        </row>
        <row r="47">
          <cell r="A47" t="str">
            <v>CZE</v>
          </cell>
          <cell r="B47" t="str">
            <v>Czech Republic</v>
          </cell>
          <cell r="C47" t="str">
            <v>High income: OECD</v>
          </cell>
          <cell r="D47" t="str">
            <v>High income</v>
          </cell>
          <cell r="E47">
            <v>2020</v>
          </cell>
          <cell r="F47">
            <v>41</v>
          </cell>
          <cell r="G47">
            <v>76.340540000000004</v>
          </cell>
          <cell r="J47">
            <v>134</v>
          </cell>
          <cell r="K47">
            <v>82.064090000000007</v>
          </cell>
          <cell r="L47" t="str">
            <v>9</v>
          </cell>
          <cell r="M47">
            <v>52.941180000000003</v>
          </cell>
          <cell r="N47" t="str">
            <v>24.5</v>
          </cell>
          <cell r="O47" t="str">
            <v>75.8794</v>
          </cell>
          <cell r="P47" t="str">
            <v>1.1</v>
          </cell>
          <cell r="Q47" t="str">
            <v>99.43605</v>
          </cell>
          <cell r="R47" t="str">
            <v>9</v>
          </cell>
          <cell r="S47" t="str">
            <v>52.94118</v>
          </cell>
          <cell r="T47" t="str">
            <v>24.5</v>
          </cell>
          <cell r="U47" t="str">
            <v>75.8794</v>
          </cell>
          <cell r="V47" t="str">
            <v>1.1</v>
          </cell>
          <cell r="W47" t="str">
            <v>99.43605</v>
          </cell>
          <cell r="X47" t="str">
            <v>0</v>
          </cell>
          <cell r="Y47" t="str">
            <v>99.99974</v>
          </cell>
          <cell r="Z47">
            <v>157</v>
          </cell>
          <cell r="AA47">
            <v>56.208090000000006</v>
          </cell>
          <cell r="AC47" t="str">
            <v>21</v>
          </cell>
          <cell r="AD47" t="str">
            <v>36</v>
          </cell>
          <cell r="AE47" t="str">
            <v>246</v>
          </cell>
          <cell r="AF47" t="str">
            <v>36.59942</v>
          </cell>
          <cell r="AG47" t="str">
            <v>.2</v>
          </cell>
          <cell r="AH47" t="str">
            <v>98.89961</v>
          </cell>
          <cell r="AI47" t="str">
            <v>8</v>
          </cell>
          <cell r="AJ47" t="str">
            <v>53.33333</v>
          </cell>
          <cell r="AK47" t="str">
            <v>2</v>
          </cell>
          <cell r="AL47" t="str">
            <v>0</v>
          </cell>
          <cell r="AM47" t="str">
            <v>2</v>
          </cell>
          <cell r="AN47" t="str">
            <v>3</v>
          </cell>
          <cell r="AO47" t="str">
            <v>1</v>
          </cell>
          <cell r="AP47" t="str">
            <v>0</v>
          </cell>
          <cell r="AQ47">
            <v>11</v>
          </cell>
          <cell r="AR47">
            <v>95.580980000000011</v>
          </cell>
          <cell r="AT47" t="str">
            <v>3</v>
          </cell>
          <cell r="AU47" t="str">
            <v>100</v>
          </cell>
          <cell r="AV47" t="str">
            <v>58</v>
          </cell>
          <cell r="AW47" t="str">
            <v>82.6087</v>
          </cell>
          <cell r="AX47" t="str">
            <v>23.1</v>
          </cell>
          <cell r="AY47" t="str">
            <v>99.71524</v>
          </cell>
          <cell r="AZ47" t="str">
            <v>8</v>
          </cell>
          <cell r="BA47" t="str">
            <v>100</v>
          </cell>
          <cell r="BB47" t="str">
            <v>3</v>
          </cell>
          <cell r="BC47" t="str">
            <v>1</v>
          </cell>
          <cell r="BD47" t="str">
            <v>1</v>
          </cell>
          <cell r="BE47" t="str">
            <v>1</v>
          </cell>
          <cell r="BF47" t="str">
            <v>1</v>
          </cell>
          <cell r="BG47" t="str">
            <v>1</v>
          </cell>
          <cell r="BH47" t="str">
            <v>.48</v>
          </cell>
          <cell r="BI47" t="str">
            <v>.35</v>
          </cell>
          <cell r="BJ47" t="str">
            <v>3</v>
          </cell>
          <cell r="BK47" t="str">
            <v>13.8</v>
          </cell>
          <cell r="BL47">
            <v>32</v>
          </cell>
          <cell r="BM47">
            <v>79.738630000000001</v>
          </cell>
          <cell r="BO47" t="str">
            <v>4</v>
          </cell>
          <cell r="BP47" t="str">
            <v>75</v>
          </cell>
          <cell r="BQ47" t="str">
            <v>27.5</v>
          </cell>
          <cell r="BR47" t="str">
            <v>87.32057</v>
          </cell>
          <cell r="BS47" t="str">
            <v>4</v>
          </cell>
          <cell r="BT47" t="str">
            <v>73.3006</v>
          </cell>
          <cell r="BU47" t="str">
            <v>25</v>
          </cell>
          <cell r="BV47" t="str">
            <v>83.33333</v>
          </cell>
          <cell r="BW47" t="str">
            <v>8</v>
          </cell>
          <cell r="BX47" t="str">
            <v>4</v>
          </cell>
          <cell r="BY47" t="str">
            <v>8</v>
          </cell>
          <cell r="BZ47" t="str">
            <v>5</v>
          </cell>
          <cell r="CA47" t="str">
            <v>0</v>
          </cell>
          <cell r="CB47">
            <v>48</v>
          </cell>
          <cell r="CC47">
            <v>70</v>
          </cell>
          <cell r="CE47" t="str">
            <v/>
          </cell>
          <cell r="CF47" t="str">
            <v/>
          </cell>
          <cell r="CG47" t="str">
            <v/>
          </cell>
          <cell r="CH47" t="str">
            <v/>
          </cell>
          <cell r="CJ47" t="str">
            <v>7</v>
          </cell>
          <cell r="CK47" t="str">
            <v>58.33333</v>
          </cell>
          <cell r="CL47" t="str">
            <v>7</v>
          </cell>
          <cell r="CM47" t="str">
            <v>87.5</v>
          </cell>
          <cell r="CN47">
            <v>14</v>
          </cell>
          <cell r="CO47" t="str">
            <v>7.3</v>
          </cell>
          <cell r="CP47" t="str">
            <v>81.1</v>
          </cell>
          <cell r="CQ47">
            <v>61</v>
          </cell>
          <cell r="CR47">
            <v>62.000000000000007</v>
          </cell>
          <cell r="CT47" t="str">
            <v>2</v>
          </cell>
          <cell r="CU47" t="str">
            <v>20</v>
          </cell>
          <cell r="CV47" t="str">
            <v>6</v>
          </cell>
          <cell r="CW47" t="str">
            <v>60</v>
          </cell>
          <cell r="CX47" t="str">
            <v/>
          </cell>
          <cell r="CY47" t="str">
            <v/>
          </cell>
          <cell r="CZ47" t="str">
            <v/>
          </cell>
          <cell r="DA47" t="str">
            <v>9</v>
          </cell>
          <cell r="DB47" t="str">
            <v>90</v>
          </cell>
          <cell r="DC47" t="str">
            <v>5</v>
          </cell>
          <cell r="DD47" t="str">
            <v>83.33333</v>
          </cell>
          <cell r="DE47" t="str">
            <v>5</v>
          </cell>
          <cell r="DF47" t="str">
            <v>71.42857</v>
          </cell>
          <cell r="DG47" t="str">
            <v>4</v>
          </cell>
          <cell r="DH47" t="str">
            <v>57.14286</v>
          </cell>
          <cell r="DI47" t="str">
            <v>31</v>
          </cell>
          <cell r="DJ47">
            <v>53</v>
          </cell>
          <cell r="DK47">
            <v>81.353170000000006</v>
          </cell>
          <cell r="DM47" t="str">
            <v>8</v>
          </cell>
          <cell r="DN47" t="str">
            <v>91.66667</v>
          </cell>
          <cell r="DO47" t="str">
            <v>230</v>
          </cell>
          <cell r="DP47" t="str">
            <v>72.02473</v>
          </cell>
          <cell r="DQ47" t="str">
            <v>46.1</v>
          </cell>
          <cell r="DR47" t="str">
            <v>71.2171</v>
          </cell>
          <cell r="DS47" t="str">
            <v>5.2</v>
          </cell>
          <cell r="DT47" t="str">
            <v>38.4</v>
          </cell>
          <cell r="DU47" t="str">
            <v>2.6</v>
          </cell>
          <cell r="DV47" t="str">
            <v>4.5</v>
          </cell>
          <cell r="DW47" t="str">
            <v>91</v>
          </cell>
          <cell r="DX47" t="str">
            <v>17.7381</v>
          </cell>
          <cell r="DY47" t="str">
            <v>71.93418</v>
          </cell>
          <cell r="DZ47" t="str">
            <v>2</v>
          </cell>
          <cell r="EA47" t="str">
            <v>99.08257</v>
          </cell>
          <cell r="EB47" t="str">
            <v>0</v>
          </cell>
          <cell r="EC47" t="str">
            <v>100</v>
          </cell>
          <cell r="ED47" t="str">
            <v>90.50419</v>
          </cell>
          <cell r="EE47">
            <v>1</v>
          </cell>
          <cell r="EF47">
            <v>100.00000000000001</v>
          </cell>
          <cell r="EH47" t="str">
            <v>.5</v>
          </cell>
          <cell r="EI47" t="str">
            <v>100</v>
          </cell>
          <cell r="EJ47" t="str">
            <v>.5</v>
          </cell>
          <cell r="EK47" t="str">
            <v>100</v>
          </cell>
          <cell r="EL47" t="str">
            <v>0</v>
          </cell>
          <cell r="EM47" t="str">
            <v>100</v>
          </cell>
          <cell r="EN47" t="str">
            <v>0</v>
          </cell>
          <cell r="EO47" t="str">
            <v>100</v>
          </cell>
          <cell r="EP47" t="str">
            <v>0</v>
          </cell>
          <cell r="EQ47" t="str">
            <v>100</v>
          </cell>
          <cell r="ER47" t="str">
            <v>0</v>
          </cell>
          <cell r="ES47" t="str">
            <v>100</v>
          </cell>
          <cell r="ET47" t="str">
            <v>0</v>
          </cell>
          <cell r="EU47" t="str">
            <v>100</v>
          </cell>
          <cell r="EV47" t="str">
            <v>0</v>
          </cell>
          <cell r="EW47" t="str">
            <v>100</v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 t="str">
            <v/>
          </cell>
          <cell r="FC47" t="str">
            <v/>
          </cell>
          <cell r="FD47" t="str">
            <v/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103</v>
          </cell>
          <cell r="FK47">
            <v>56.377440000000007</v>
          </cell>
          <cell r="FM47" t="str">
            <v/>
          </cell>
          <cell r="FN47" t="str">
            <v/>
          </cell>
          <cell r="FO47" t="str">
            <v>678</v>
          </cell>
          <cell r="FP47" t="str">
            <v>54.2623</v>
          </cell>
          <cell r="FQ47" t="str">
            <v>88</v>
          </cell>
          <cell r="FR47" t="str">
            <v>410</v>
          </cell>
          <cell r="FS47" t="str">
            <v>180</v>
          </cell>
          <cell r="FT47" t="str">
            <v>33.8</v>
          </cell>
          <cell r="FU47" t="str">
            <v>62.09224</v>
          </cell>
          <cell r="FV47" t="str">
            <v>13.1</v>
          </cell>
          <cell r="FW47" t="str">
            <v>5.7</v>
          </cell>
          <cell r="FX47" t="str">
            <v>15</v>
          </cell>
          <cell r="FY47" t="str">
            <v>9.5</v>
          </cell>
          <cell r="FZ47" t="str">
            <v>52.77778</v>
          </cell>
          <cell r="GA47" t="str">
            <v>1.5</v>
          </cell>
          <cell r="GB47" t="str">
            <v>3</v>
          </cell>
          <cell r="GC47" t="str">
            <v>3</v>
          </cell>
          <cell r="GD47" t="str">
            <v>2</v>
          </cell>
          <cell r="GE47">
            <v>16</v>
          </cell>
          <cell r="GF47">
            <v>80.083040000000011</v>
          </cell>
          <cell r="GG47" t="str">
            <v>1</v>
          </cell>
          <cell r="GH47" t="str">
            <v>2.1</v>
          </cell>
          <cell r="GI47" t="str">
            <v>17</v>
          </cell>
          <cell r="GJ47" t="str">
            <v>67.5</v>
          </cell>
          <cell r="GK47" t="str">
            <v>72.66608</v>
          </cell>
          <cell r="GL47" t="str">
            <v>14</v>
          </cell>
          <cell r="GM47" t="str">
            <v>87.5</v>
          </cell>
          <cell r="GN47" t="str">
            <v>2.5</v>
          </cell>
          <cell r="GO47" t="str">
            <v>5.5</v>
          </cell>
          <cell r="GP47" t="str">
            <v>3</v>
          </cell>
          <cell r="GQ47" t="str">
            <v>3</v>
          </cell>
        </row>
        <row r="48">
          <cell r="A48" t="str">
            <v>DNK</v>
          </cell>
          <cell r="B48" t="str">
            <v>Denmark</v>
          </cell>
          <cell r="C48" t="str">
            <v>High income: OECD</v>
          </cell>
          <cell r="D48" t="str">
            <v>High income</v>
          </cell>
          <cell r="E48">
            <v>2020</v>
          </cell>
          <cell r="F48">
            <v>4</v>
          </cell>
          <cell r="G48">
            <v>85.288560000000004</v>
          </cell>
          <cell r="J48">
            <v>45</v>
          </cell>
          <cell r="K48">
            <v>92.704530000000005</v>
          </cell>
          <cell r="L48" t="str">
            <v>5</v>
          </cell>
          <cell r="M48">
            <v>76.470590000000001</v>
          </cell>
          <cell r="N48" t="str">
            <v>3.5</v>
          </cell>
          <cell r="O48" t="str">
            <v>96.98492</v>
          </cell>
          <cell r="P48" t="str">
            <v>.2</v>
          </cell>
          <cell r="Q48" t="str">
            <v>99.91451</v>
          </cell>
          <cell r="R48" t="str">
            <v>5</v>
          </cell>
          <cell r="S48" t="str">
            <v>76.47059</v>
          </cell>
          <cell r="T48" t="str">
            <v>3.5</v>
          </cell>
          <cell r="U48" t="str">
            <v>96.98492</v>
          </cell>
          <cell r="V48" t="str">
            <v>.2</v>
          </cell>
          <cell r="W48" t="str">
            <v>99.91451</v>
          </cell>
          <cell r="X48" t="str">
            <v>10.2</v>
          </cell>
          <cell r="Y48" t="str">
            <v>97.44808</v>
          </cell>
          <cell r="Z48">
            <v>4</v>
          </cell>
          <cell r="AA48">
            <v>87.879700000000014</v>
          </cell>
          <cell r="AC48" t="str">
            <v>7</v>
          </cell>
          <cell r="AD48" t="str">
            <v>92</v>
          </cell>
          <cell r="AE48" t="str">
            <v>64</v>
          </cell>
          <cell r="AF48" t="str">
            <v>89.04899</v>
          </cell>
          <cell r="AG48" t="str">
            <v>.6</v>
          </cell>
          <cell r="AH48" t="str">
            <v>97.13647</v>
          </cell>
          <cell r="AI48" t="str">
            <v>11</v>
          </cell>
          <cell r="AJ48" t="str">
            <v>73.33333</v>
          </cell>
          <cell r="AK48" t="str">
            <v>2</v>
          </cell>
          <cell r="AL48" t="str">
            <v>1</v>
          </cell>
          <cell r="AM48" t="str">
            <v>3</v>
          </cell>
          <cell r="AN48" t="str">
            <v>3</v>
          </cell>
          <cell r="AO48" t="str">
            <v>1</v>
          </cell>
          <cell r="AP48" t="str">
            <v>1</v>
          </cell>
          <cell r="AQ48">
            <v>21</v>
          </cell>
          <cell r="AR48">
            <v>90.225500000000011</v>
          </cell>
          <cell r="AT48" t="str">
            <v>4</v>
          </cell>
          <cell r="AU48" t="str">
            <v>83.33333</v>
          </cell>
          <cell r="AV48" t="str">
            <v>38</v>
          </cell>
          <cell r="AW48" t="str">
            <v>91.30435</v>
          </cell>
          <cell r="AX48" t="str">
            <v>100.1</v>
          </cell>
          <cell r="AY48" t="str">
            <v>98.76431</v>
          </cell>
          <cell r="AZ48" t="str">
            <v>7</v>
          </cell>
          <cell r="BA48" t="str">
            <v>87.5</v>
          </cell>
          <cell r="BB48" t="str">
            <v>3</v>
          </cell>
          <cell r="BC48" t="str">
            <v>1</v>
          </cell>
          <cell r="BD48" t="str">
            <v>1</v>
          </cell>
          <cell r="BE48" t="str">
            <v>1</v>
          </cell>
          <cell r="BF48" t="str">
            <v>0</v>
          </cell>
          <cell r="BG48" t="str">
            <v>1</v>
          </cell>
          <cell r="BH48" t="str">
            <v>.5</v>
          </cell>
          <cell r="BI48" t="str">
            <v>.5</v>
          </cell>
          <cell r="BJ48" t="str">
            <v>1</v>
          </cell>
          <cell r="BK48" t="str">
            <v>24.2</v>
          </cell>
          <cell r="BL48">
            <v>11</v>
          </cell>
          <cell r="BM48">
            <v>89.876680000000007</v>
          </cell>
          <cell r="BO48" t="str">
            <v>3</v>
          </cell>
          <cell r="BP48" t="str">
            <v>83.33333</v>
          </cell>
          <cell r="BQ48" t="str">
            <v>4</v>
          </cell>
          <cell r="BR48" t="str">
            <v>98.56459</v>
          </cell>
          <cell r="BS48" t="str">
            <v>.6</v>
          </cell>
          <cell r="BT48" t="str">
            <v>95.94211</v>
          </cell>
          <cell r="BU48" t="str">
            <v>24.5</v>
          </cell>
          <cell r="BV48" t="str">
            <v>81.66667</v>
          </cell>
          <cell r="BW48" t="str">
            <v>7</v>
          </cell>
          <cell r="BX48" t="str">
            <v>3</v>
          </cell>
          <cell r="BY48" t="str">
            <v>8</v>
          </cell>
          <cell r="BZ48" t="str">
            <v>6.5</v>
          </cell>
          <cell r="CA48" t="str">
            <v>0</v>
          </cell>
          <cell r="CB48">
            <v>48</v>
          </cell>
          <cell r="CC48">
            <v>70</v>
          </cell>
          <cell r="CE48" t="str">
            <v/>
          </cell>
          <cell r="CF48" t="str">
            <v/>
          </cell>
          <cell r="CG48" t="str">
            <v/>
          </cell>
          <cell r="CH48" t="str">
            <v/>
          </cell>
          <cell r="CJ48" t="str">
            <v>8</v>
          </cell>
          <cell r="CK48" t="str">
            <v>66.66667</v>
          </cell>
          <cell r="CL48" t="str">
            <v>6</v>
          </cell>
          <cell r="CM48" t="str">
            <v>75</v>
          </cell>
          <cell r="CN48">
            <v>14</v>
          </cell>
          <cell r="CO48" t="str">
            <v>0</v>
          </cell>
          <cell r="CP48" t="str">
            <v>7.3</v>
          </cell>
          <cell r="CQ48">
            <v>28</v>
          </cell>
          <cell r="CR48">
            <v>72</v>
          </cell>
          <cell r="CT48" t="str">
            <v>7</v>
          </cell>
          <cell r="CU48" t="str">
            <v>70</v>
          </cell>
          <cell r="CV48" t="str">
            <v>5</v>
          </cell>
          <cell r="CW48" t="str">
            <v>50</v>
          </cell>
          <cell r="CX48" t="str">
            <v/>
          </cell>
          <cell r="CY48" t="str">
            <v/>
          </cell>
          <cell r="CZ48" t="str">
            <v/>
          </cell>
          <cell r="DA48" t="str">
            <v>8</v>
          </cell>
          <cell r="DB48" t="str">
            <v>80</v>
          </cell>
          <cell r="DC48" t="str">
            <v>5</v>
          </cell>
          <cell r="DD48" t="str">
            <v>83.33333</v>
          </cell>
          <cell r="DE48" t="str">
            <v>5</v>
          </cell>
          <cell r="DF48" t="str">
            <v>71.42857</v>
          </cell>
          <cell r="DG48" t="str">
            <v>6</v>
          </cell>
          <cell r="DH48" t="str">
            <v>85.71429</v>
          </cell>
          <cell r="DI48" t="str">
            <v>36</v>
          </cell>
          <cell r="DJ48">
            <v>8</v>
          </cell>
          <cell r="DK48">
            <v>91.142200000000003</v>
          </cell>
          <cell r="DM48" t="str">
            <v>10</v>
          </cell>
          <cell r="DN48" t="str">
            <v>88.33333</v>
          </cell>
          <cell r="DO48" t="str">
            <v>132</v>
          </cell>
          <cell r="DP48" t="str">
            <v>87.17156</v>
          </cell>
          <cell r="DQ48" t="str">
            <v>23.8</v>
          </cell>
          <cell r="DR48" t="str">
            <v>100</v>
          </cell>
          <cell r="DS48" t="str">
            <v>17.1</v>
          </cell>
          <cell r="DT48" t="str">
            <v>4</v>
          </cell>
          <cell r="DU48" t="str">
            <v>2.8</v>
          </cell>
          <cell r="DV48" t="str">
            <v>8</v>
          </cell>
          <cell r="DW48" t="str">
            <v>84</v>
          </cell>
          <cell r="DX48" t="str">
            <v>10.09524</v>
          </cell>
          <cell r="DY48" t="str">
            <v>86.68873</v>
          </cell>
          <cell r="DZ48" t="str">
            <v>4.5</v>
          </cell>
          <cell r="EA48" t="str">
            <v>94.49541</v>
          </cell>
          <cell r="EB48" t="str">
            <v>2.857143</v>
          </cell>
          <cell r="EC48" t="str">
            <v>91.07143</v>
          </cell>
          <cell r="ED48" t="str">
            <v>89.06389</v>
          </cell>
          <cell r="EE48">
            <v>1</v>
          </cell>
          <cell r="EF48">
            <v>100.00000000000001</v>
          </cell>
          <cell r="EH48" t="str">
            <v>.5</v>
          </cell>
          <cell r="EI48" t="str">
            <v>100</v>
          </cell>
          <cell r="EJ48" t="str">
            <v>.5</v>
          </cell>
          <cell r="EK48" t="str">
            <v>100</v>
          </cell>
          <cell r="EL48" t="str">
            <v>0</v>
          </cell>
          <cell r="EM48" t="str">
            <v>100</v>
          </cell>
          <cell r="EN48" t="str">
            <v>0</v>
          </cell>
          <cell r="EO48" t="str">
            <v>100</v>
          </cell>
          <cell r="EP48" t="str">
            <v>0</v>
          </cell>
          <cell r="EQ48" t="str">
            <v>100</v>
          </cell>
          <cell r="ER48" t="str">
            <v>0</v>
          </cell>
          <cell r="ES48" t="str">
            <v>100</v>
          </cell>
          <cell r="ET48" t="str">
            <v>0</v>
          </cell>
          <cell r="EU48" t="str">
            <v>100</v>
          </cell>
          <cell r="EV48" t="str">
            <v>0</v>
          </cell>
          <cell r="EW48" t="str">
            <v>100</v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 t="str">
            <v/>
          </cell>
          <cell r="FC48" t="str">
            <v/>
          </cell>
          <cell r="FD48" t="str">
            <v/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14</v>
          </cell>
          <cell r="FK48">
            <v>73.921000000000006</v>
          </cell>
          <cell r="FM48" t="str">
            <v/>
          </cell>
          <cell r="FN48" t="str">
            <v/>
          </cell>
          <cell r="FO48" t="str">
            <v>485</v>
          </cell>
          <cell r="FP48" t="str">
            <v>70.08197</v>
          </cell>
          <cell r="FQ48" t="str">
            <v>30</v>
          </cell>
          <cell r="FR48" t="str">
            <v>365</v>
          </cell>
          <cell r="FS48" t="str">
            <v>90</v>
          </cell>
          <cell r="FT48" t="str">
            <v>23.3</v>
          </cell>
          <cell r="FU48" t="str">
            <v>73.90326</v>
          </cell>
          <cell r="FV48" t="str">
            <v>5</v>
          </cell>
          <cell r="FW48" t="str">
            <v>3.3</v>
          </cell>
          <cell r="FX48" t="str">
            <v>15</v>
          </cell>
          <cell r="FY48" t="str">
            <v>14</v>
          </cell>
          <cell r="FZ48" t="str">
            <v>77.77778</v>
          </cell>
          <cell r="GA48" t="str">
            <v>3.5</v>
          </cell>
          <cell r="GB48" t="str">
            <v>4.5</v>
          </cell>
          <cell r="GC48" t="str">
            <v>3.5</v>
          </cell>
          <cell r="GD48" t="str">
            <v>2.5</v>
          </cell>
          <cell r="GE48">
            <v>6</v>
          </cell>
          <cell r="GF48">
            <v>85.13597</v>
          </cell>
          <cell r="GG48" t="str">
            <v>1</v>
          </cell>
          <cell r="GH48" t="str">
            <v>1</v>
          </cell>
          <cell r="GI48" t="str">
            <v>4</v>
          </cell>
          <cell r="GJ48" t="str">
            <v>88.5</v>
          </cell>
          <cell r="GK48" t="str">
            <v>95.27193</v>
          </cell>
          <cell r="GL48" t="str">
            <v>12</v>
          </cell>
          <cell r="GM48" t="str">
            <v>75</v>
          </cell>
          <cell r="GN48" t="str">
            <v>3</v>
          </cell>
          <cell r="GO48" t="str">
            <v>6</v>
          </cell>
          <cell r="GP48" t="str">
            <v>1</v>
          </cell>
          <cell r="GQ48" t="str">
            <v>2</v>
          </cell>
        </row>
        <row r="49">
          <cell r="A49" t="str">
            <v>DJI</v>
          </cell>
          <cell r="B49" t="str">
            <v>Djibouti</v>
          </cell>
          <cell r="C49" t="str">
            <v>Middle East &amp; North Africa</v>
          </cell>
          <cell r="D49" t="str">
            <v>Lower middle income</v>
          </cell>
          <cell r="E49">
            <v>2020</v>
          </cell>
          <cell r="F49">
            <v>112</v>
          </cell>
          <cell r="G49">
            <v>60.496740000000003</v>
          </cell>
          <cell r="J49">
            <v>123</v>
          </cell>
          <cell r="K49">
            <v>84.298740000000009</v>
          </cell>
          <cell r="L49" t="str">
            <v>6</v>
          </cell>
          <cell r="M49">
            <v>70.588239999999999</v>
          </cell>
          <cell r="N49" t="str">
            <v>14</v>
          </cell>
          <cell r="O49" t="str">
            <v>86.43216</v>
          </cell>
          <cell r="P49" t="str">
            <v>39.7</v>
          </cell>
          <cell r="Q49" t="str">
            <v>80.17456</v>
          </cell>
          <cell r="R49" t="str">
            <v>6</v>
          </cell>
          <cell r="S49" t="str">
            <v>70.58824</v>
          </cell>
          <cell r="T49" t="str">
            <v>14</v>
          </cell>
          <cell r="U49" t="str">
            <v>86.43216</v>
          </cell>
          <cell r="V49" t="str">
            <v>39.7</v>
          </cell>
          <cell r="W49" t="str">
            <v>80.17456</v>
          </cell>
          <cell r="X49" t="str">
            <v>0</v>
          </cell>
          <cell r="Y49" t="str">
            <v>100</v>
          </cell>
          <cell r="Z49">
            <v>87</v>
          </cell>
          <cell r="AA49">
            <v>69.404360000000011</v>
          </cell>
          <cell r="AC49" t="str">
            <v>16</v>
          </cell>
          <cell r="AD49" t="str">
            <v>56</v>
          </cell>
          <cell r="AE49" t="str">
            <v>146</v>
          </cell>
          <cell r="AF49" t="str">
            <v>65.41787</v>
          </cell>
          <cell r="AG49" t="str">
            <v>4.8</v>
          </cell>
          <cell r="AH49" t="str">
            <v>76.19956</v>
          </cell>
          <cell r="AI49" t="str">
            <v>12</v>
          </cell>
          <cell r="AJ49" t="str">
            <v>80</v>
          </cell>
          <cell r="AK49" t="str">
            <v>2</v>
          </cell>
          <cell r="AL49" t="str">
            <v>1</v>
          </cell>
          <cell r="AM49" t="str">
            <v>3</v>
          </cell>
          <cell r="AN49" t="str">
            <v>3</v>
          </cell>
          <cell r="AO49" t="str">
            <v>1</v>
          </cell>
          <cell r="AP49" t="str">
            <v>2</v>
          </cell>
          <cell r="AQ49">
            <v>121</v>
          </cell>
          <cell r="AR49">
            <v>64.572270000000003</v>
          </cell>
          <cell r="AT49" t="str">
            <v>4</v>
          </cell>
          <cell r="AU49" t="str">
            <v>83.33333</v>
          </cell>
          <cell r="AV49" t="str">
            <v>52</v>
          </cell>
          <cell r="AW49" t="str">
            <v>85.21739</v>
          </cell>
          <cell r="AX49" t="str">
            <v>831.2</v>
          </cell>
          <cell r="AY49" t="str">
            <v>89.73837</v>
          </cell>
          <cell r="AZ49" t="str">
            <v>0</v>
          </cell>
          <cell r="BA49" t="str">
            <v>0</v>
          </cell>
          <cell r="BB49" t="str">
            <v>0</v>
          </cell>
          <cell r="BC49" t="str">
            <v>1</v>
          </cell>
          <cell r="BD49" t="str">
            <v>1</v>
          </cell>
          <cell r="BE49" t="str">
            <v>0</v>
          </cell>
          <cell r="BF49" t="str">
            <v>0</v>
          </cell>
          <cell r="BG49" t="str">
            <v>1</v>
          </cell>
          <cell r="BH49" t="str">
            <v>..</v>
          </cell>
          <cell r="BI49" t="str">
            <v>..</v>
          </cell>
          <cell r="BJ49" t="str">
            <v>N/A</v>
          </cell>
          <cell r="BK49" t="str">
            <v>26.2</v>
          </cell>
          <cell r="BL49">
            <v>117</v>
          </cell>
          <cell r="BM49">
            <v>58.305110000000006</v>
          </cell>
          <cell r="BO49" t="str">
            <v>6</v>
          </cell>
          <cell r="BP49" t="str">
            <v>58.33333</v>
          </cell>
          <cell r="BQ49" t="str">
            <v>24</v>
          </cell>
          <cell r="BR49" t="str">
            <v>88.99522</v>
          </cell>
          <cell r="BS49" t="str">
            <v>5.6</v>
          </cell>
          <cell r="BT49" t="str">
            <v>62.55858</v>
          </cell>
          <cell r="BU49" t="str">
            <v>7</v>
          </cell>
          <cell r="BV49" t="str">
            <v>23.33333</v>
          </cell>
          <cell r="BW49" t="str">
            <v>3</v>
          </cell>
          <cell r="BX49" t="str">
            <v>1.5</v>
          </cell>
          <cell r="BY49" t="str">
            <v>0</v>
          </cell>
          <cell r="BZ49" t="str">
            <v>2.5</v>
          </cell>
          <cell r="CA49" t="str">
            <v>0</v>
          </cell>
          <cell r="CB49">
            <v>132</v>
          </cell>
          <cell r="CC49">
            <v>40</v>
          </cell>
          <cell r="CE49" t="str">
            <v/>
          </cell>
          <cell r="CF49" t="str">
            <v/>
          </cell>
          <cell r="CG49" t="str">
            <v/>
          </cell>
          <cell r="CH49" t="str">
            <v/>
          </cell>
          <cell r="CJ49" t="str">
            <v>8</v>
          </cell>
          <cell r="CK49" t="str">
            <v>66.66667</v>
          </cell>
          <cell r="CL49" t="str">
            <v>0</v>
          </cell>
          <cell r="CM49" t="str">
            <v>0</v>
          </cell>
          <cell r="CN49">
            <v>8</v>
          </cell>
          <cell r="CO49" t="str">
            <v>.4</v>
          </cell>
          <cell r="CP49" t="str">
            <v>0</v>
          </cell>
          <cell r="CQ49">
            <v>103</v>
          </cell>
          <cell r="CR49">
            <v>52.000000000000007</v>
          </cell>
          <cell r="CT49" t="str">
            <v>8</v>
          </cell>
          <cell r="CU49" t="str">
            <v>80</v>
          </cell>
          <cell r="CV49" t="str">
            <v>8</v>
          </cell>
          <cell r="CW49" t="str">
            <v>80</v>
          </cell>
          <cell r="CX49" t="str">
            <v/>
          </cell>
          <cell r="CY49" t="str">
            <v/>
          </cell>
          <cell r="CZ49" t="str">
            <v/>
          </cell>
          <cell r="DA49" t="str">
            <v>10</v>
          </cell>
          <cell r="DB49" t="str">
            <v>100</v>
          </cell>
          <cell r="DC49" t="str">
            <v>0</v>
          </cell>
          <cell r="DD49" t="str">
            <v>0</v>
          </cell>
          <cell r="DE49" t="str">
            <v>0</v>
          </cell>
          <cell r="DF49" t="str">
            <v>0</v>
          </cell>
          <cell r="DG49" t="str">
            <v>0</v>
          </cell>
          <cell r="DH49" t="str">
            <v>0</v>
          </cell>
          <cell r="DI49" t="str">
            <v>26</v>
          </cell>
          <cell r="DJ49">
            <v>133</v>
          </cell>
          <cell r="DK49">
            <v>62.731530000000006</v>
          </cell>
          <cell r="DM49" t="str">
            <v>35</v>
          </cell>
          <cell r="DN49" t="str">
            <v>46.66667</v>
          </cell>
          <cell r="DO49" t="str">
            <v>76</v>
          </cell>
          <cell r="DP49" t="str">
            <v>95.82689</v>
          </cell>
          <cell r="DQ49" t="str">
            <v>37.9</v>
          </cell>
          <cell r="DR49" t="str">
            <v>83.26363</v>
          </cell>
          <cell r="DS49" t="str">
            <v>17.7</v>
          </cell>
          <cell r="DT49" t="str">
            <v>17.7</v>
          </cell>
          <cell r="DU49" t="str">
            <v>2.6</v>
          </cell>
          <cell r="DV49" t="str">
            <v>No VAT refund per case study scenario</v>
          </cell>
          <cell r="DW49" t="str">
            <v>0</v>
          </cell>
          <cell r="DX49" t="str">
            <v>No VAT refund per case study scenario</v>
          </cell>
          <cell r="DY49" t="str">
            <v>0</v>
          </cell>
          <cell r="DZ49" t="str">
            <v>15</v>
          </cell>
          <cell r="EA49" t="str">
            <v>75.22936</v>
          </cell>
          <cell r="EB49" t="str">
            <v>23.85714</v>
          </cell>
          <cell r="EC49" t="str">
            <v>25.44643</v>
          </cell>
          <cell r="ED49" t="str">
            <v>25.16895</v>
          </cell>
          <cell r="EE49">
            <v>147</v>
          </cell>
          <cell r="EF49">
            <v>59.367790000000007</v>
          </cell>
          <cell r="EH49" t="str">
            <v>60</v>
          </cell>
          <cell r="EI49" t="str">
            <v>65.08876</v>
          </cell>
          <cell r="EJ49" t="str">
            <v>50</v>
          </cell>
          <cell r="EK49" t="str">
            <v>79.49791</v>
          </cell>
          <cell r="EL49" t="str">
            <v>72</v>
          </cell>
          <cell r="EM49" t="str">
            <v>55.34591</v>
          </cell>
          <cell r="EN49" t="str">
            <v>118</v>
          </cell>
          <cell r="EO49" t="str">
            <v>58.06452</v>
          </cell>
          <cell r="EP49" t="str">
            <v>95</v>
          </cell>
          <cell r="EQ49" t="str">
            <v>76.25</v>
          </cell>
          <cell r="ER49" t="str">
            <v>100</v>
          </cell>
          <cell r="ES49" t="str">
            <v>85.71429</v>
          </cell>
          <cell r="ET49" t="str">
            <v>605.2857</v>
          </cell>
          <cell r="EU49" t="str">
            <v>42.89757</v>
          </cell>
          <cell r="EV49" t="str">
            <v>1055</v>
          </cell>
          <cell r="EW49" t="str">
            <v>12.08333</v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 t="str">
            <v/>
          </cell>
          <cell r="FC49" t="str">
            <v/>
          </cell>
          <cell r="FD49" t="str">
            <v/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144</v>
          </cell>
          <cell r="FK49">
            <v>48.430560000000007</v>
          </cell>
          <cell r="FM49" t="str">
            <v/>
          </cell>
          <cell r="FN49" t="str">
            <v/>
          </cell>
          <cell r="FO49" t="str">
            <v>695</v>
          </cell>
          <cell r="FP49" t="str">
            <v>52.86885</v>
          </cell>
          <cell r="FQ49" t="str">
            <v>30</v>
          </cell>
          <cell r="FR49" t="str">
            <v>365</v>
          </cell>
          <cell r="FS49" t="str">
            <v>300</v>
          </cell>
          <cell r="FT49" t="str">
            <v>34</v>
          </cell>
          <cell r="FU49" t="str">
            <v>61.86727</v>
          </cell>
          <cell r="FV49" t="str">
            <v>17</v>
          </cell>
          <cell r="FW49" t="str">
            <v>10</v>
          </cell>
          <cell r="FX49" t="str">
            <v>7</v>
          </cell>
          <cell r="FY49" t="str">
            <v>5.5</v>
          </cell>
          <cell r="FZ49" t="str">
            <v>30.55556</v>
          </cell>
          <cell r="GA49" t="str">
            <v>3</v>
          </cell>
          <cell r="GB49" t="str">
            <v>.5</v>
          </cell>
          <cell r="GC49" t="str">
            <v>0</v>
          </cell>
          <cell r="GD49" t="str">
            <v>2</v>
          </cell>
          <cell r="GE49">
            <v>44</v>
          </cell>
          <cell r="GF49">
            <v>65.857070000000007</v>
          </cell>
          <cell r="GG49" t="str">
            <v>0</v>
          </cell>
          <cell r="GH49" t="str">
            <v>1.5</v>
          </cell>
          <cell r="GI49" t="str">
            <v>11</v>
          </cell>
          <cell r="GJ49" t="str">
            <v>44</v>
          </cell>
          <cell r="GK49" t="str">
            <v>47.33915</v>
          </cell>
          <cell r="GL49" t="str">
            <v>13.5</v>
          </cell>
          <cell r="GM49" t="str">
            <v>84.375</v>
          </cell>
          <cell r="GN49" t="str">
            <v>2.5</v>
          </cell>
          <cell r="GO49" t="str">
            <v>5.5</v>
          </cell>
          <cell r="GP49" t="str">
            <v>1.5</v>
          </cell>
          <cell r="GQ49" t="str">
            <v>4</v>
          </cell>
        </row>
        <row r="50">
          <cell r="A50" t="str">
            <v>DMA</v>
          </cell>
          <cell r="B50" t="str">
            <v>Dominica</v>
          </cell>
          <cell r="C50" t="str">
            <v>Latin America &amp; Caribbean</v>
          </cell>
          <cell r="D50" t="str">
            <v>Upper middle income</v>
          </cell>
          <cell r="E50">
            <v>2020</v>
          </cell>
          <cell r="F50">
            <v>111</v>
          </cell>
          <cell r="G50">
            <v>60.547970000000007</v>
          </cell>
          <cell r="J50">
            <v>71</v>
          </cell>
          <cell r="K50">
            <v>89.323690000000013</v>
          </cell>
          <cell r="L50" t="str">
            <v>5</v>
          </cell>
          <cell r="M50">
            <v>76.470590000000001</v>
          </cell>
          <cell r="N50" t="str">
            <v>12</v>
          </cell>
          <cell r="O50" t="str">
            <v>88.44221</v>
          </cell>
          <cell r="P50" t="str">
            <v>15.2</v>
          </cell>
          <cell r="Q50" t="str">
            <v>92.38194</v>
          </cell>
          <cell r="R50" t="str">
            <v>5</v>
          </cell>
          <cell r="S50" t="str">
            <v>76.47059</v>
          </cell>
          <cell r="T50" t="str">
            <v>12</v>
          </cell>
          <cell r="U50" t="str">
            <v>88.44221</v>
          </cell>
          <cell r="V50" t="str">
            <v>15.2</v>
          </cell>
          <cell r="W50" t="str">
            <v>92.38194</v>
          </cell>
          <cell r="X50" t="str">
            <v>0</v>
          </cell>
          <cell r="Y50" t="str">
            <v>100</v>
          </cell>
          <cell r="Z50">
            <v>83</v>
          </cell>
          <cell r="AA50">
            <v>70.079270000000008</v>
          </cell>
          <cell r="AC50" t="str">
            <v>11</v>
          </cell>
          <cell r="AD50" t="str">
            <v>76</v>
          </cell>
          <cell r="AE50" t="str">
            <v>191</v>
          </cell>
          <cell r="AF50" t="str">
            <v>52.44957</v>
          </cell>
          <cell r="AG50" t="str">
            <v>.3</v>
          </cell>
          <cell r="AH50" t="str">
            <v>98.53418</v>
          </cell>
          <cell r="AI50" t="str">
            <v>8</v>
          </cell>
          <cell r="AJ50" t="str">
            <v>53.33333</v>
          </cell>
          <cell r="AK50" t="str">
            <v>2</v>
          </cell>
          <cell r="AL50" t="str">
            <v>1</v>
          </cell>
          <cell r="AM50" t="str">
            <v>1</v>
          </cell>
          <cell r="AN50" t="str">
            <v>2</v>
          </cell>
          <cell r="AO50" t="str">
            <v>0</v>
          </cell>
          <cell r="AP50" t="str">
            <v>2</v>
          </cell>
          <cell r="AQ50">
            <v>57</v>
          </cell>
          <cell r="AR50">
            <v>82.472400000000007</v>
          </cell>
          <cell r="AT50" t="str">
            <v>5</v>
          </cell>
          <cell r="AU50" t="str">
            <v>66.66667</v>
          </cell>
          <cell r="AV50" t="str">
            <v>61</v>
          </cell>
          <cell r="AW50" t="str">
            <v>81.30435</v>
          </cell>
          <cell r="AX50" t="str">
            <v>452.1</v>
          </cell>
          <cell r="AY50" t="str">
            <v>94.41859</v>
          </cell>
          <cell r="AZ50" t="str">
            <v>7</v>
          </cell>
          <cell r="BA50" t="str">
            <v>87.5</v>
          </cell>
          <cell r="BB50" t="str">
            <v>3</v>
          </cell>
          <cell r="BC50" t="str">
            <v>1</v>
          </cell>
          <cell r="BD50" t="str">
            <v>1</v>
          </cell>
          <cell r="BE50" t="str">
            <v>1</v>
          </cell>
          <cell r="BF50" t="str">
            <v>0</v>
          </cell>
          <cell r="BG50" t="str">
            <v>1</v>
          </cell>
          <cell r="BH50" t="str">
            <v>.58</v>
          </cell>
          <cell r="BI50" t="str">
            <v>.29</v>
          </cell>
          <cell r="BJ50" t="str">
            <v>5</v>
          </cell>
          <cell r="BK50" t="str">
            <v>36.8</v>
          </cell>
          <cell r="BL50">
            <v>179</v>
          </cell>
          <cell r="BM50">
            <v>33.478770000000004</v>
          </cell>
          <cell r="BO50" t="str">
            <v>5</v>
          </cell>
          <cell r="BP50" t="str">
            <v>66.66667</v>
          </cell>
          <cell r="BQ50" t="str">
            <v>125</v>
          </cell>
          <cell r="BR50" t="str">
            <v>40.66986</v>
          </cell>
          <cell r="BS50" t="str">
            <v>13.3</v>
          </cell>
          <cell r="BT50" t="str">
            <v>11.57855</v>
          </cell>
          <cell r="BU50" t="str">
            <v>4.5</v>
          </cell>
          <cell r="BV50" t="str">
            <v>15</v>
          </cell>
          <cell r="BW50" t="str">
            <v>0</v>
          </cell>
          <cell r="BX50" t="str">
            <v>1.5</v>
          </cell>
          <cell r="BY50" t="str">
            <v>0</v>
          </cell>
          <cell r="BZ50" t="str">
            <v>3</v>
          </cell>
          <cell r="CA50" t="str">
            <v>0</v>
          </cell>
          <cell r="CB50">
            <v>152</v>
          </cell>
          <cell r="CC50">
            <v>30.000000000000004</v>
          </cell>
          <cell r="CE50" t="str">
            <v/>
          </cell>
          <cell r="CF50" t="str">
            <v/>
          </cell>
          <cell r="CG50" t="str">
            <v/>
          </cell>
          <cell r="CH50" t="str">
            <v/>
          </cell>
          <cell r="CJ50" t="str">
            <v>6</v>
          </cell>
          <cell r="CK50" t="str">
            <v>50</v>
          </cell>
          <cell r="CL50" t="str">
            <v>0</v>
          </cell>
          <cell r="CM50" t="str">
            <v>0</v>
          </cell>
          <cell r="CN50">
            <v>6</v>
          </cell>
          <cell r="CO50" t="str">
            <v>0</v>
          </cell>
          <cell r="CP50" t="str">
            <v>0</v>
          </cell>
          <cell r="CQ50">
            <v>79</v>
          </cell>
          <cell r="CR50">
            <v>58.000000000000007</v>
          </cell>
          <cell r="CT50" t="str">
            <v>4</v>
          </cell>
          <cell r="CU50" t="str">
            <v>40</v>
          </cell>
          <cell r="CV50" t="str">
            <v>8</v>
          </cell>
          <cell r="CW50" t="str">
            <v>80</v>
          </cell>
          <cell r="CX50" t="str">
            <v/>
          </cell>
          <cell r="CY50" t="str">
            <v/>
          </cell>
          <cell r="CZ50" t="str">
            <v/>
          </cell>
          <cell r="DA50" t="str">
            <v>8</v>
          </cell>
          <cell r="DB50" t="str">
            <v>80</v>
          </cell>
          <cell r="DC50" t="str">
            <v>3</v>
          </cell>
          <cell r="DD50" t="str">
            <v>50</v>
          </cell>
          <cell r="DE50" t="str">
            <v>4</v>
          </cell>
          <cell r="DF50" t="str">
            <v>57.14286</v>
          </cell>
          <cell r="DG50" t="str">
            <v>2</v>
          </cell>
          <cell r="DH50" t="str">
            <v>28.57143</v>
          </cell>
          <cell r="DI50" t="str">
            <v>29</v>
          </cell>
          <cell r="DJ50">
            <v>83</v>
          </cell>
          <cell r="DK50">
            <v>75.647980000000004</v>
          </cell>
          <cell r="DM50" t="str">
            <v>37</v>
          </cell>
          <cell r="DN50" t="str">
            <v>43.33333</v>
          </cell>
          <cell r="DO50" t="str">
            <v>117</v>
          </cell>
          <cell r="DP50" t="str">
            <v>89.48995</v>
          </cell>
          <cell r="DQ50" t="str">
            <v>32.6</v>
          </cell>
          <cell r="DR50" t="str">
            <v>90.86078</v>
          </cell>
          <cell r="DS50" t="str">
            <v>21.8</v>
          </cell>
          <cell r="DT50" t="str">
            <v>7.9</v>
          </cell>
          <cell r="DU50" t="str">
            <v>3</v>
          </cell>
          <cell r="DV50" t="str">
            <v>14.5</v>
          </cell>
          <cell r="DW50" t="str">
            <v>71</v>
          </cell>
          <cell r="DX50" t="str">
            <v>31.88095</v>
          </cell>
          <cell r="DY50" t="str">
            <v>44.63137</v>
          </cell>
          <cell r="DZ50" t="str">
            <v>1.5</v>
          </cell>
          <cell r="EA50" t="str">
            <v>100</v>
          </cell>
          <cell r="EB50" t="str">
            <v>0</v>
          </cell>
          <cell r="EC50" t="str">
            <v>100</v>
          </cell>
          <cell r="ED50" t="str">
            <v>78.90784</v>
          </cell>
          <cell r="EE50">
            <v>91</v>
          </cell>
          <cell r="EF50">
            <v>74.258650000000003</v>
          </cell>
          <cell r="EH50" t="str">
            <v>12</v>
          </cell>
          <cell r="EI50" t="str">
            <v>93.49112</v>
          </cell>
          <cell r="EJ50" t="str">
            <v>24</v>
          </cell>
          <cell r="EK50" t="str">
            <v>90.37657</v>
          </cell>
          <cell r="EL50" t="str">
            <v>36</v>
          </cell>
          <cell r="EM50" t="str">
            <v>77.98742</v>
          </cell>
          <cell r="EN50" t="str">
            <v>39.27273</v>
          </cell>
          <cell r="EO50" t="str">
            <v>86.28218</v>
          </cell>
          <cell r="EP50" t="str">
            <v>50</v>
          </cell>
          <cell r="EQ50" t="str">
            <v>87.5</v>
          </cell>
          <cell r="ER50" t="str">
            <v>50</v>
          </cell>
          <cell r="ES50" t="str">
            <v>92.85714</v>
          </cell>
          <cell r="ET50" t="str">
            <v>625</v>
          </cell>
          <cell r="EU50" t="str">
            <v>41.03774</v>
          </cell>
          <cell r="EV50" t="str">
            <v>905.5556</v>
          </cell>
          <cell r="EW50" t="str">
            <v>24.53704</v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 t="str">
            <v/>
          </cell>
          <cell r="FC50" t="str">
            <v/>
          </cell>
          <cell r="FD50" t="str">
            <v/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95</v>
          </cell>
          <cell r="FK50">
            <v>57.534930000000003</v>
          </cell>
          <cell r="FM50" t="str">
            <v/>
          </cell>
          <cell r="FN50" t="str">
            <v/>
          </cell>
          <cell r="FO50" t="str">
            <v>741</v>
          </cell>
          <cell r="FP50" t="str">
            <v>49.09836</v>
          </cell>
          <cell r="FQ50" t="str">
            <v>21</v>
          </cell>
          <cell r="FR50" t="str">
            <v>510</v>
          </cell>
          <cell r="FS50" t="str">
            <v>210</v>
          </cell>
          <cell r="FT50" t="str">
            <v>36</v>
          </cell>
          <cell r="FU50" t="str">
            <v>59.61755</v>
          </cell>
          <cell r="FV50" t="str">
            <v>20.8</v>
          </cell>
          <cell r="FW50" t="str">
            <v>7.4</v>
          </cell>
          <cell r="FX50" t="str">
            <v>7.8</v>
          </cell>
          <cell r="FY50" t="str">
            <v>11.5</v>
          </cell>
          <cell r="FZ50" t="str">
            <v>63.88889</v>
          </cell>
          <cell r="GA50" t="str">
            <v>4.5</v>
          </cell>
          <cell r="GB50" t="str">
            <v>3</v>
          </cell>
          <cell r="GC50" t="str">
            <v>1.5</v>
          </cell>
          <cell r="GD50" t="str">
            <v>2.5</v>
          </cell>
          <cell r="GE50">
            <v>136</v>
          </cell>
          <cell r="GF50">
            <v>34.683980000000005</v>
          </cell>
          <cell r="GG50" t="str">
            <v>0</v>
          </cell>
          <cell r="GH50" t="str">
            <v>4</v>
          </cell>
          <cell r="GI50" t="str">
            <v>10</v>
          </cell>
          <cell r="GJ50" t="str">
            <v>29.6</v>
          </cell>
          <cell r="GK50" t="str">
            <v>31.86797</v>
          </cell>
          <cell r="GL50" t="str">
            <v>6</v>
          </cell>
          <cell r="GM50" t="str">
            <v>37.5</v>
          </cell>
          <cell r="GN50" t="str">
            <v>2</v>
          </cell>
          <cell r="GO50" t="str">
            <v>2</v>
          </cell>
          <cell r="GP50" t="str">
            <v>0</v>
          </cell>
          <cell r="GQ50" t="str">
            <v>2</v>
          </cell>
        </row>
        <row r="51">
          <cell r="A51" t="str">
            <v>DOM</v>
          </cell>
          <cell r="B51" t="str">
            <v>Dominican Republic</v>
          </cell>
          <cell r="C51" t="str">
            <v>Latin America &amp; Caribbean</v>
          </cell>
          <cell r="D51" t="str">
            <v>Upper middle income</v>
          </cell>
          <cell r="E51">
            <v>2020</v>
          </cell>
          <cell r="F51">
            <v>115</v>
          </cell>
          <cell r="G51">
            <v>59.988670000000006</v>
          </cell>
          <cell r="J51">
            <v>112</v>
          </cell>
          <cell r="K51">
            <v>85.438770000000005</v>
          </cell>
          <cell r="L51" t="str">
            <v>7</v>
          </cell>
          <cell r="M51">
            <v>64.705879999999993</v>
          </cell>
          <cell r="N51" t="str">
            <v>16.5</v>
          </cell>
          <cell r="O51" t="str">
            <v>83.9196</v>
          </cell>
          <cell r="P51" t="str">
            <v>13.7</v>
          </cell>
          <cell r="Q51" t="str">
            <v>93.16424</v>
          </cell>
          <cell r="R51" t="str">
            <v>7</v>
          </cell>
          <cell r="S51" t="str">
            <v>64.70588</v>
          </cell>
          <cell r="T51" t="str">
            <v>16.5</v>
          </cell>
          <cell r="U51" t="str">
            <v>83.9196</v>
          </cell>
          <cell r="V51" t="str">
            <v>13.7</v>
          </cell>
          <cell r="W51" t="str">
            <v>93.16424</v>
          </cell>
          <cell r="X51" t="str">
            <v>.1</v>
          </cell>
          <cell r="Y51" t="str">
            <v>99.96538</v>
          </cell>
          <cell r="Z51">
            <v>80</v>
          </cell>
          <cell r="AA51">
            <v>70.747220000000013</v>
          </cell>
          <cell r="AC51" t="str">
            <v>15</v>
          </cell>
          <cell r="AD51" t="str">
            <v>60</v>
          </cell>
          <cell r="AE51" t="str">
            <v>206</v>
          </cell>
          <cell r="AF51" t="str">
            <v>48.1268</v>
          </cell>
          <cell r="AG51" t="str">
            <v>2.4</v>
          </cell>
          <cell r="AH51" t="str">
            <v>88.19543</v>
          </cell>
          <cell r="AI51" t="str">
            <v>13</v>
          </cell>
          <cell r="AJ51" t="str">
            <v>86.66667</v>
          </cell>
          <cell r="AK51" t="str">
            <v>2</v>
          </cell>
          <cell r="AL51" t="str">
            <v>1</v>
          </cell>
          <cell r="AM51" t="str">
            <v>2</v>
          </cell>
          <cell r="AN51" t="str">
            <v>3</v>
          </cell>
          <cell r="AO51" t="str">
            <v>1</v>
          </cell>
          <cell r="AP51" t="str">
            <v>4</v>
          </cell>
          <cell r="AQ51">
            <v>116</v>
          </cell>
          <cell r="AR51">
            <v>67.98575000000001</v>
          </cell>
          <cell r="AT51" t="str">
            <v>7</v>
          </cell>
          <cell r="AU51" t="str">
            <v>33.33333</v>
          </cell>
          <cell r="AV51" t="str">
            <v>67</v>
          </cell>
          <cell r="AW51" t="str">
            <v>78.69565</v>
          </cell>
          <cell r="AX51" t="str">
            <v>209.5</v>
          </cell>
          <cell r="AY51" t="str">
            <v>97.414</v>
          </cell>
          <cell r="AZ51" t="str">
            <v>5</v>
          </cell>
          <cell r="BA51" t="str">
            <v>62.5</v>
          </cell>
          <cell r="BB51" t="str">
            <v>1</v>
          </cell>
          <cell r="BC51" t="str">
            <v>1</v>
          </cell>
          <cell r="BD51" t="str">
            <v>1</v>
          </cell>
          <cell r="BE51" t="str">
            <v>1</v>
          </cell>
          <cell r="BF51" t="str">
            <v>0</v>
          </cell>
          <cell r="BG51" t="str">
            <v>1</v>
          </cell>
          <cell r="BH51" t="str">
            <v>6.64</v>
          </cell>
          <cell r="BI51" t="str">
            <v>6.9</v>
          </cell>
          <cell r="BJ51" t="str">
            <v>3</v>
          </cell>
          <cell r="BK51" t="str">
            <v>20.1</v>
          </cell>
          <cell r="BL51">
            <v>74</v>
          </cell>
          <cell r="BM51">
            <v>67.229260000000011</v>
          </cell>
          <cell r="BO51" t="str">
            <v>6</v>
          </cell>
          <cell r="BP51" t="str">
            <v>58.33333</v>
          </cell>
          <cell r="BQ51" t="str">
            <v>33</v>
          </cell>
          <cell r="BR51" t="str">
            <v>84.689</v>
          </cell>
          <cell r="BS51" t="str">
            <v>3.4</v>
          </cell>
          <cell r="BT51" t="str">
            <v>77.56137</v>
          </cell>
          <cell r="BU51" t="str">
            <v>14.5</v>
          </cell>
          <cell r="BV51" t="str">
            <v>48.33333</v>
          </cell>
          <cell r="BW51" t="str">
            <v>6</v>
          </cell>
          <cell r="BX51" t="str">
            <v>3</v>
          </cell>
          <cell r="BY51" t="str">
            <v>0</v>
          </cell>
          <cell r="BZ51" t="str">
            <v>5.5</v>
          </cell>
          <cell r="CA51" t="str">
            <v>0</v>
          </cell>
          <cell r="CB51">
            <v>119</v>
          </cell>
          <cell r="CC51">
            <v>45.000000000000007</v>
          </cell>
          <cell r="CE51" t="str">
            <v/>
          </cell>
          <cell r="CF51" t="str">
            <v/>
          </cell>
          <cell r="CG51" t="str">
            <v/>
          </cell>
          <cell r="CH51" t="str">
            <v/>
          </cell>
          <cell r="CJ51" t="str">
            <v>1</v>
          </cell>
          <cell r="CK51" t="str">
            <v>8.33333</v>
          </cell>
          <cell r="CL51" t="str">
            <v>8</v>
          </cell>
          <cell r="CM51" t="str">
            <v>100</v>
          </cell>
          <cell r="CN51">
            <v>9</v>
          </cell>
          <cell r="CO51" t="str">
            <v>26.8</v>
          </cell>
          <cell r="CP51" t="str">
            <v>100</v>
          </cell>
          <cell r="CQ51">
            <v>143</v>
          </cell>
          <cell r="CR51">
            <v>34</v>
          </cell>
          <cell r="CT51" t="str">
            <v>5</v>
          </cell>
          <cell r="CU51" t="str">
            <v>50</v>
          </cell>
          <cell r="CV51" t="str">
            <v>4</v>
          </cell>
          <cell r="CW51" t="str">
            <v>40</v>
          </cell>
          <cell r="CX51" t="str">
            <v/>
          </cell>
          <cell r="CY51" t="str">
            <v/>
          </cell>
          <cell r="CZ51" t="str">
            <v/>
          </cell>
          <cell r="DA51" t="str">
            <v>8</v>
          </cell>
          <cell r="DB51" t="str">
            <v>80</v>
          </cell>
          <cell r="DC51" t="str">
            <v>0</v>
          </cell>
          <cell r="DD51" t="str">
            <v>0</v>
          </cell>
          <cell r="DE51" t="str">
            <v>0</v>
          </cell>
          <cell r="DF51" t="str">
            <v>0</v>
          </cell>
          <cell r="DG51" t="str">
            <v>0</v>
          </cell>
          <cell r="DH51" t="str">
            <v>0</v>
          </cell>
          <cell r="DI51" t="str">
            <v>17</v>
          </cell>
          <cell r="DJ51">
            <v>150</v>
          </cell>
          <cell r="DK51">
            <v>57.440840000000001</v>
          </cell>
          <cell r="DM51" t="str">
            <v>7</v>
          </cell>
          <cell r="DN51" t="str">
            <v>93.33333</v>
          </cell>
          <cell r="DO51" t="str">
            <v>317</v>
          </cell>
          <cell r="DP51" t="str">
            <v>58.57805</v>
          </cell>
          <cell r="DQ51" t="str">
            <v>48.8</v>
          </cell>
          <cell r="DR51" t="str">
            <v>67.13769</v>
          </cell>
          <cell r="DS51" t="str">
            <v>29.1</v>
          </cell>
          <cell r="DT51" t="str">
            <v>18.6</v>
          </cell>
          <cell r="DU51" t="str">
            <v>1.1</v>
          </cell>
          <cell r="DV51" t="str">
            <v>No VAT refund per case study scenario</v>
          </cell>
          <cell r="DW51" t="str">
            <v>0</v>
          </cell>
          <cell r="DX51" t="str">
            <v>No VAT refund per case study scenario</v>
          </cell>
          <cell r="DY51" t="str">
            <v>0</v>
          </cell>
          <cell r="DZ51" t="str">
            <v>59.5</v>
          </cell>
          <cell r="EA51" t="str">
            <v>0</v>
          </cell>
          <cell r="EB51" t="str">
            <v>18.28571</v>
          </cell>
          <cell r="EC51" t="str">
            <v>42.85714</v>
          </cell>
          <cell r="ED51" t="str">
            <v>10.71429</v>
          </cell>
          <cell r="EE51">
            <v>66</v>
          </cell>
          <cell r="EF51">
            <v>83.506</v>
          </cell>
          <cell r="EH51" t="str">
            <v>10</v>
          </cell>
          <cell r="EI51" t="str">
            <v>94.67456</v>
          </cell>
          <cell r="EJ51" t="str">
            <v>13.5</v>
          </cell>
          <cell r="EK51" t="str">
            <v>94.76987</v>
          </cell>
          <cell r="EL51" t="str">
            <v>16</v>
          </cell>
          <cell r="EM51" t="str">
            <v>90.56604</v>
          </cell>
          <cell r="EN51" t="str">
            <v>24</v>
          </cell>
          <cell r="EO51" t="str">
            <v>91.75627</v>
          </cell>
          <cell r="EP51" t="str">
            <v>15</v>
          </cell>
          <cell r="EQ51" t="str">
            <v>96.25</v>
          </cell>
          <cell r="ER51" t="str">
            <v>40</v>
          </cell>
          <cell r="ES51" t="str">
            <v>94.28571</v>
          </cell>
          <cell r="ET51" t="str">
            <v>487.5</v>
          </cell>
          <cell r="EU51" t="str">
            <v>54.00943</v>
          </cell>
          <cell r="EV51" t="str">
            <v>579.1667</v>
          </cell>
          <cell r="EW51" t="str">
            <v>51.73611</v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 t="str">
            <v/>
          </cell>
          <cell r="FC51" t="str">
            <v/>
          </cell>
          <cell r="FD51" t="str">
            <v/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133</v>
          </cell>
          <cell r="FK51">
            <v>50.564090000000007</v>
          </cell>
          <cell r="FM51" t="str">
            <v/>
          </cell>
          <cell r="FN51" t="str">
            <v/>
          </cell>
          <cell r="FO51" t="str">
            <v>590</v>
          </cell>
          <cell r="FP51" t="str">
            <v>61.47541</v>
          </cell>
          <cell r="FQ51" t="str">
            <v>20</v>
          </cell>
          <cell r="FR51" t="str">
            <v>450</v>
          </cell>
          <cell r="FS51" t="str">
            <v>120</v>
          </cell>
          <cell r="FT51" t="str">
            <v>40.9</v>
          </cell>
          <cell r="FU51" t="str">
            <v>54.10574</v>
          </cell>
          <cell r="FV51" t="str">
            <v>25</v>
          </cell>
          <cell r="FW51" t="str">
            <v>7.5</v>
          </cell>
          <cell r="FX51" t="str">
            <v>8.4</v>
          </cell>
          <cell r="FY51" t="str">
            <v>6.5</v>
          </cell>
          <cell r="FZ51" t="str">
            <v>36.11111</v>
          </cell>
          <cell r="GA51" t="str">
            <v>3.5</v>
          </cell>
          <cell r="GB51" t="str">
            <v>.5</v>
          </cell>
          <cell r="GC51" t="str">
            <v>0</v>
          </cell>
          <cell r="GD51" t="str">
            <v>2.5</v>
          </cell>
          <cell r="GE51">
            <v>124</v>
          </cell>
          <cell r="GF51">
            <v>37.974790000000006</v>
          </cell>
          <cell r="GG51" t="str">
            <v>0</v>
          </cell>
          <cell r="GH51" t="str">
            <v>3.5</v>
          </cell>
          <cell r="GI51" t="str">
            <v>38</v>
          </cell>
          <cell r="GJ51" t="str">
            <v>9.6</v>
          </cell>
          <cell r="GK51" t="str">
            <v>10.32459</v>
          </cell>
          <cell r="GL51" t="str">
            <v>10.5</v>
          </cell>
          <cell r="GM51" t="str">
            <v>65.625</v>
          </cell>
          <cell r="GN51" t="str">
            <v>2.5</v>
          </cell>
          <cell r="GO51" t="str">
            <v>5.5</v>
          </cell>
          <cell r="GP51" t="str">
            <v>.5</v>
          </cell>
          <cell r="GQ51" t="str">
            <v>2</v>
          </cell>
        </row>
        <row r="52">
          <cell r="A52" t="str">
            <v>ECU</v>
          </cell>
          <cell r="B52" t="str">
            <v>Ecuador</v>
          </cell>
          <cell r="C52" t="str">
            <v>Latin America &amp; Caribbean</v>
          </cell>
          <cell r="D52" t="str">
            <v>Upper middle income</v>
          </cell>
          <cell r="E52">
            <v>2020</v>
          </cell>
          <cell r="F52">
            <v>129</v>
          </cell>
          <cell r="G52">
            <v>57.722700000000003</v>
          </cell>
          <cell r="J52">
            <v>177</v>
          </cell>
          <cell r="K52">
            <v>69.112909999999999</v>
          </cell>
          <cell r="L52" t="str">
            <v>11</v>
          </cell>
          <cell r="M52">
            <v>41.176470000000002</v>
          </cell>
          <cell r="N52" t="str">
            <v>48.5</v>
          </cell>
          <cell r="O52" t="str">
            <v>51.75879</v>
          </cell>
          <cell r="P52" t="str">
            <v>33</v>
          </cell>
          <cell r="Q52" t="str">
            <v>83.51636</v>
          </cell>
          <cell r="R52" t="str">
            <v>11</v>
          </cell>
          <cell r="S52" t="str">
            <v>41.17647</v>
          </cell>
          <cell r="T52" t="str">
            <v>48.5</v>
          </cell>
          <cell r="U52" t="str">
            <v>51.75879</v>
          </cell>
          <cell r="V52" t="str">
            <v>33</v>
          </cell>
          <cell r="W52" t="str">
            <v>83.51636</v>
          </cell>
          <cell r="X52" t="str">
            <v>0</v>
          </cell>
          <cell r="Y52" t="str">
            <v>100</v>
          </cell>
          <cell r="Z52">
            <v>114</v>
          </cell>
          <cell r="AA52">
            <v>66.418240000000011</v>
          </cell>
          <cell r="AC52" t="str">
            <v>17</v>
          </cell>
          <cell r="AD52" t="str">
            <v>52</v>
          </cell>
          <cell r="AE52" t="str">
            <v>132</v>
          </cell>
          <cell r="AF52" t="str">
            <v>69.45245</v>
          </cell>
          <cell r="AG52" t="str">
            <v>1.8</v>
          </cell>
          <cell r="AH52" t="str">
            <v>90.88717</v>
          </cell>
          <cell r="AI52" t="str">
            <v>8</v>
          </cell>
          <cell r="AJ52" t="str">
            <v>53.33333</v>
          </cell>
          <cell r="AK52" t="str">
            <v>1</v>
          </cell>
          <cell r="AL52" t="str">
            <v>1</v>
          </cell>
          <cell r="AM52" t="str">
            <v>0</v>
          </cell>
          <cell r="AN52" t="str">
            <v>3</v>
          </cell>
          <cell r="AO52" t="str">
            <v>1</v>
          </cell>
          <cell r="AP52" t="str">
            <v>2</v>
          </cell>
          <cell r="AQ52">
            <v>100</v>
          </cell>
          <cell r="AR52">
            <v>72.262160000000009</v>
          </cell>
          <cell r="AT52" t="str">
            <v>7</v>
          </cell>
          <cell r="AU52" t="str">
            <v>33.33333</v>
          </cell>
          <cell r="AV52" t="str">
            <v>74</v>
          </cell>
          <cell r="AW52" t="str">
            <v>75.65217</v>
          </cell>
          <cell r="AX52" t="str">
            <v>602.4</v>
          </cell>
          <cell r="AY52" t="str">
            <v>92.56313</v>
          </cell>
          <cell r="AZ52" t="str">
            <v>7</v>
          </cell>
          <cell r="BA52" t="str">
            <v>87.5</v>
          </cell>
          <cell r="BB52" t="str">
            <v>2</v>
          </cell>
          <cell r="BC52" t="str">
            <v>1</v>
          </cell>
          <cell r="BD52" t="str">
            <v>1</v>
          </cell>
          <cell r="BE52" t="str">
            <v>1</v>
          </cell>
          <cell r="BF52" t="str">
            <v>1</v>
          </cell>
          <cell r="BG52" t="str">
            <v>1</v>
          </cell>
          <cell r="BH52" t="str">
            <v>2.12</v>
          </cell>
          <cell r="BI52" t="str">
            <v>3.3</v>
          </cell>
          <cell r="BJ52" t="str">
            <v>3</v>
          </cell>
          <cell r="BK52" t="str">
            <v>11.9</v>
          </cell>
          <cell r="BL52">
            <v>73</v>
          </cell>
          <cell r="BM52">
            <v>67.662480000000002</v>
          </cell>
          <cell r="BO52" t="str">
            <v>8</v>
          </cell>
          <cell r="BP52" t="str">
            <v>41.66667</v>
          </cell>
          <cell r="BQ52" t="str">
            <v>26</v>
          </cell>
          <cell r="BR52" t="str">
            <v>88.03828</v>
          </cell>
          <cell r="BS52" t="str">
            <v>2.1</v>
          </cell>
          <cell r="BT52" t="str">
            <v>85.94499</v>
          </cell>
          <cell r="BU52" t="str">
            <v>16.5</v>
          </cell>
          <cell r="BV52" t="str">
            <v>55</v>
          </cell>
          <cell r="BW52" t="str">
            <v>4</v>
          </cell>
          <cell r="BX52" t="str">
            <v>4.5</v>
          </cell>
          <cell r="BY52" t="str">
            <v>2</v>
          </cell>
          <cell r="BZ52" t="str">
            <v>6</v>
          </cell>
          <cell r="CA52" t="str">
            <v>0</v>
          </cell>
          <cell r="CB52">
            <v>119</v>
          </cell>
          <cell r="CC52">
            <v>45.000000000000007</v>
          </cell>
          <cell r="CE52" t="str">
            <v/>
          </cell>
          <cell r="CF52" t="str">
            <v/>
          </cell>
          <cell r="CG52" t="str">
            <v/>
          </cell>
          <cell r="CH52" t="str">
            <v/>
          </cell>
          <cell r="CJ52" t="str">
            <v>1</v>
          </cell>
          <cell r="CK52" t="str">
            <v>8.33333</v>
          </cell>
          <cell r="CL52" t="str">
            <v>8</v>
          </cell>
          <cell r="CM52" t="str">
            <v>100</v>
          </cell>
          <cell r="CN52">
            <v>9</v>
          </cell>
          <cell r="CO52" t="str">
            <v>0</v>
          </cell>
          <cell r="CP52" t="str">
            <v>79.7</v>
          </cell>
          <cell r="CQ52">
            <v>114</v>
          </cell>
          <cell r="CR52">
            <v>44.000000000000007</v>
          </cell>
          <cell r="CT52" t="str">
            <v>2</v>
          </cell>
          <cell r="CU52" t="str">
            <v>20</v>
          </cell>
          <cell r="CV52" t="str">
            <v>5</v>
          </cell>
          <cell r="CW52" t="str">
            <v>50</v>
          </cell>
          <cell r="CX52" t="str">
            <v/>
          </cell>
          <cell r="CY52" t="str">
            <v/>
          </cell>
          <cell r="CZ52" t="str">
            <v/>
          </cell>
          <cell r="DA52" t="str">
            <v>6</v>
          </cell>
          <cell r="DB52" t="str">
            <v>60</v>
          </cell>
          <cell r="DC52" t="str">
            <v>5</v>
          </cell>
          <cell r="DD52" t="str">
            <v>83.33333</v>
          </cell>
          <cell r="DE52" t="str">
            <v>3</v>
          </cell>
          <cell r="DF52" t="str">
            <v>42.85714</v>
          </cell>
          <cell r="DG52" t="str">
            <v>1</v>
          </cell>
          <cell r="DH52" t="str">
            <v>14.28571</v>
          </cell>
          <cell r="DI52" t="str">
            <v>22</v>
          </cell>
          <cell r="DJ52">
            <v>147</v>
          </cell>
          <cell r="DK52">
            <v>58.626250000000006</v>
          </cell>
          <cell r="DM52" t="str">
            <v>8</v>
          </cell>
          <cell r="DN52" t="str">
            <v>91.66667</v>
          </cell>
          <cell r="DO52" t="str">
            <v>664</v>
          </cell>
          <cell r="DP52" t="str">
            <v>4.9459</v>
          </cell>
          <cell r="DQ52" t="str">
            <v>34.4</v>
          </cell>
          <cell r="DR52" t="str">
            <v>88.35116</v>
          </cell>
          <cell r="DS52" t="str">
            <v>18.2</v>
          </cell>
          <cell r="DT52" t="str">
            <v>13.7</v>
          </cell>
          <cell r="DU52" t="str">
            <v>2.5</v>
          </cell>
          <cell r="DV52" t="str">
            <v>No VAT refund per case study scenario</v>
          </cell>
          <cell r="DW52" t="str">
            <v>0</v>
          </cell>
          <cell r="DX52" t="str">
            <v>No VAT refund per case study scenario</v>
          </cell>
          <cell r="DY52" t="str">
            <v>0</v>
          </cell>
          <cell r="DZ52" t="str">
            <v>2.5</v>
          </cell>
          <cell r="EA52" t="str">
            <v>98.16514</v>
          </cell>
          <cell r="EB52" t="str">
            <v>0</v>
          </cell>
          <cell r="EC52" t="str">
            <v>100</v>
          </cell>
          <cell r="ED52" t="str">
            <v>49.54128</v>
          </cell>
          <cell r="EE52">
            <v>103</v>
          </cell>
          <cell r="EF52">
            <v>71.153720000000007</v>
          </cell>
          <cell r="EH52" t="str">
            <v>24</v>
          </cell>
          <cell r="EI52" t="str">
            <v>86.39053</v>
          </cell>
          <cell r="EJ52" t="str">
            <v>120</v>
          </cell>
          <cell r="EK52" t="str">
            <v>50.20921</v>
          </cell>
          <cell r="EL52" t="str">
            <v>96</v>
          </cell>
          <cell r="EM52" t="str">
            <v>40.25157</v>
          </cell>
          <cell r="EN52" t="str">
            <v>24</v>
          </cell>
          <cell r="EO52" t="str">
            <v>91.75627</v>
          </cell>
          <cell r="EP52" t="str">
            <v>60</v>
          </cell>
          <cell r="EQ52" t="str">
            <v>85</v>
          </cell>
          <cell r="ER52" t="str">
            <v>75</v>
          </cell>
          <cell r="ES52" t="str">
            <v>89.28571</v>
          </cell>
          <cell r="ET52" t="str">
            <v>560</v>
          </cell>
          <cell r="EU52" t="str">
            <v>47.16981</v>
          </cell>
          <cell r="EV52" t="str">
            <v>250</v>
          </cell>
          <cell r="EW52" t="str">
            <v>79.16667</v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 t="str">
            <v/>
          </cell>
          <cell r="FC52" t="str">
            <v/>
          </cell>
          <cell r="FD52" t="str">
            <v/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96</v>
          </cell>
          <cell r="FK52">
            <v>57.531540000000007</v>
          </cell>
          <cell r="FM52" t="str">
            <v/>
          </cell>
          <cell r="FN52" t="str">
            <v/>
          </cell>
          <cell r="FO52" t="str">
            <v>523</v>
          </cell>
          <cell r="FP52" t="str">
            <v>66.96721</v>
          </cell>
          <cell r="FQ52" t="str">
            <v>38</v>
          </cell>
          <cell r="FR52" t="str">
            <v>365</v>
          </cell>
          <cell r="FS52" t="str">
            <v>120</v>
          </cell>
          <cell r="FT52" t="str">
            <v>27.2</v>
          </cell>
          <cell r="FU52" t="str">
            <v>69.51631</v>
          </cell>
          <cell r="FV52" t="str">
            <v>15</v>
          </cell>
          <cell r="FW52" t="str">
            <v>5</v>
          </cell>
          <cell r="FX52" t="str">
            <v>7.2</v>
          </cell>
          <cell r="FY52" t="str">
            <v>6.5</v>
          </cell>
          <cell r="FZ52" t="str">
            <v>36.11111</v>
          </cell>
          <cell r="GA52" t="str">
            <v>2</v>
          </cell>
          <cell r="GB52" t="str">
            <v>2</v>
          </cell>
          <cell r="GC52" t="str">
            <v>0</v>
          </cell>
          <cell r="GD52" t="str">
            <v>2.5</v>
          </cell>
          <cell r="GE52">
            <v>160</v>
          </cell>
          <cell r="GF52">
            <v>25.45973</v>
          </cell>
          <cell r="GG52" t="str">
            <v>0</v>
          </cell>
          <cell r="GH52" t="str">
            <v>5.3</v>
          </cell>
          <cell r="GI52" t="str">
            <v>18</v>
          </cell>
          <cell r="GJ52" t="str">
            <v>18.3</v>
          </cell>
          <cell r="GK52" t="str">
            <v>19.66945</v>
          </cell>
          <cell r="GL52" t="str">
            <v>5</v>
          </cell>
          <cell r="GM52" t="str">
            <v>31.25</v>
          </cell>
          <cell r="GN52" t="str">
            <v>2</v>
          </cell>
          <cell r="GO52" t="str">
            <v>2</v>
          </cell>
          <cell r="GP52" t="str">
            <v>0</v>
          </cell>
          <cell r="GQ52" t="str">
            <v>1</v>
          </cell>
        </row>
        <row r="53">
          <cell r="A53" t="str">
            <v>EGY</v>
          </cell>
          <cell r="B53" t="str">
            <v>Egypt, Arab Rep.</v>
          </cell>
          <cell r="C53" t="str">
            <v>Middle East &amp; North Africa</v>
          </cell>
          <cell r="D53" t="str">
            <v>Lower middle income</v>
          </cell>
          <cell r="E53">
            <v>2020</v>
          </cell>
          <cell r="F53">
            <v>114</v>
          </cell>
          <cell r="G53">
            <v>60.053640000000001</v>
          </cell>
          <cell r="J53">
            <v>90</v>
          </cell>
          <cell r="K53">
            <v>87.835910000000013</v>
          </cell>
          <cell r="L53" t="str">
            <v>5</v>
          </cell>
          <cell r="M53">
            <v>76.470590000000001</v>
          </cell>
          <cell r="N53" t="str">
            <v>12</v>
          </cell>
          <cell r="O53" t="str">
            <v>88.44221</v>
          </cell>
          <cell r="P53" t="str">
            <v>20.3</v>
          </cell>
          <cell r="Q53" t="str">
            <v>89.87453</v>
          </cell>
          <cell r="R53" t="str">
            <v>6</v>
          </cell>
          <cell r="S53" t="str">
            <v>70.58824</v>
          </cell>
          <cell r="T53" t="str">
            <v>13</v>
          </cell>
          <cell r="U53" t="str">
            <v>87.43719</v>
          </cell>
          <cell r="V53" t="str">
            <v>20.3</v>
          </cell>
          <cell r="W53" t="str">
            <v>89.87453</v>
          </cell>
          <cell r="X53" t="str">
            <v>0</v>
          </cell>
          <cell r="Y53" t="str">
            <v>100</v>
          </cell>
          <cell r="Z53">
            <v>74</v>
          </cell>
          <cell r="AA53">
            <v>71.157840000000007</v>
          </cell>
          <cell r="AC53" t="str">
            <v>20</v>
          </cell>
          <cell r="AD53" t="str">
            <v>40</v>
          </cell>
          <cell r="AE53" t="str">
            <v>173</v>
          </cell>
          <cell r="AF53" t="str">
            <v>57.63689</v>
          </cell>
          <cell r="AG53" t="str">
            <v>1.3</v>
          </cell>
          <cell r="AH53" t="str">
            <v>93.66114</v>
          </cell>
          <cell r="AI53" t="str">
            <v>14</v>
          </cell>
          <cell r="AJ53" t="str">
            <v>93.33333</v>
          </cell>
          <cell r="AK53" t="str">
            <v>2</v>
          </cell>
          <cell r="AL53" t="str">
            <v>1</v>
          </cell>
          <cell r="AM53" t="str">
            <v>2</v>
          </cell>
          <cell r="AN53" t="str">
            <v>3</v>
          </cell>
          <cell r="AO53" t="str">
            <v>2</v>
          </cell>
          <cell r="AP53" t="str">
            <v>4</v>
          </cell>
          <cell r="AQ53">
            <v>77</v>
          </cell>
          <cell r="AR53">
            <v>77.931000000000012</v>
          </cell>
          <cell r="AT53" t="str">
            <v>5</v>
          </cell>
          <cell r="AU53" t="str">
            <v>66.66667</v>
          </cell>
          <cell r="AV53" t="str">
            <v>53</v>
          </cell>
          <cell r="AW53" t="str">
            <v>84.78261</v>
          </cell>
          <cell r="AX53" t="str">
            <v>180.2</v>
          </cell>
          <cell r="AY53" t="str">
            <v>97.77473</v>
          </cell>
          <cell r="AZ53" t="str">
            <v>5</v>
          </cell>
          <cell r="BA53" t="str">
            <v>62.5</v>
          </cell>
          <cell r="BB53" t="str">
            <v>2</v>
          </cell>
          <cell r="BC53" t="str">
            <v>1</v>
          </cell>
          <cell r="BD53" t="str">
            <v>1</v>
          </cell>
          <cell r="BE53" t="str">
            <v>1</v>
          </cell>
          <cell r="BF53" t="str">
            <v>0</v>
          </cell>
          <cell r="BG53" t="str">
            <v>0</v>
          </cell>
          <cell r="BH53" t="str">
            <v>1.99</v>
          </cell>
          <cell r="BI53" t="str">
            <v>3</v>
          </cell>
          <cell r="BJ53" t="str">
            <v>5</v>
          </cell>
          <cell r="BK53" t="str">
            <v>9.7</v>
          </cell>
          <cell r="BL53">
            <v>130</v>
          </cell>
          <cell r="BM53">
            <v>55.041360000000005</v>
          </cell>
          <cell r="BO53" t="str">
            <v>9</v>
          </cell>
          <cell r="BP53" t="str">
            <v>33.33333</v>
          </cell>
          <cell r="BQ53" t="str">
            <v>76</v>
          </cell>
          <cell r="BR53" t="str">
            <v>64.11483</v>
          </cell>
          <cell r="BS53" t="str">
            <v>1.1</v>
          </cell>
          <cell r="BT53" t="str">
            <v>92.71729</v>
          </cell>
          <cell r="BU53" t="str">
            <v>9</v>
          </cell>
          <cell r="BV53" t="str">
            <v>30</v>
          </cell>
          <cell r="BW53" t="str">
            <v>2</v>
          </cell>
          <cell r="BX53" t="str">
            <v>3</v>
          </cell>
          <cell r="BY53" t="str">
            <v>0</v>
          </cell>
          <cell r="BZ53" t="str">
            <v>4</v>
          </cell>
          <cell r="CA53" t="str">
            <v>0</v>
          </cell>
          <cell r="CB53">
            <v>67</v>
          </cell>
          <cell r="CC53">
            <v>65</v>
          </cell>
          <cell r="CE53" t="str">
            <v/>
          </cell>
          <cell r="CF53" t="str">
            <v/>
          </cell>
          <cell r="CG53" t="str">
            <v/>
          </cell>
          <cell r="CH53" t="str">
            <v/>
          </cell>
          <cell r="CJ53" t="str">
            <v>5</v>
          </cell>
          <cell r="CK53" t="str">
            <v>41.66667</v>
          </cell>
          <cell r="CL53" t="str">
            <v>8</v>
          </cell>
          <cell r="CM53" t="str">
            <v>100</v>
          </cell>
          <cell r="CN53">
            <v>13</v>
          </cell>
          <cell r="CO53" t="str">
            <v>9.5</v>
          </cell>
          <cell r="CP53" t="str">
            <v>31.3</v>
          </cell>
          <cell r="CQ53">
            <v>57</v>
          </cell>
          <cell r="CR53">
            <v>64</v>
          </cell>
          <cell r="CT53" t="str">
            <v>8</v>
          </cell>
          <cell r="CU53" t="str">
            <v>80</v>
          </cell>
          <cell r="CV53" t="str">
            <v>3</v>
          </cell>
          <cell r="CW53" t="str">
            <v>30</v>
          </cell>
          <cell r="CX53" t="str">
            <v/>
          </cell>
          <cell r="CY53" t="str">
            <v/>
          </cell>
          <cell r="CZ53" t="str">
            <v/>
          </cell>
          <cell r="DA53" t="str">
            <v>3</v>
          </cell>
          <cell r="DB53" t="str">
            <v>30</v>
          </cell>
          <cell r="DC53" t="str">
            <v>6</v>
          </cell>
          <cell r="DD53" t="str">
            <v>100</v>
          </cell>
          <cell r="DE53" t="str">
            <v>6</v>
          </cell>
          <cell r="DF53" t="str">
            <v>85.71429</v>
          </cell>
          <cell r="DG53" t="str">
            <v>6</v>
          </cell>
          <cell r="DH53" t="str">
            <v>85.71429</v>
          </cell>
          <cell r="DI53" t="str">
            <v>32</v>
          </cell>
          <cell r="DJ53">
            <v>156</v>
          </cell>
          <cell r="DK53">
            <v>55.136670000000002</v>
          </cell>
          <cell r="DM53" t="str">
            <v>27</v>
          </cell>
          <cell r="DN53" t="str">
            <v>60</v>
          </cell>
          <cell r="DO53" t="str">
            <v>370</v>
          </cell>
          <cell r="DP53" t="str">
            <v>50.3864</v>
          </cell>
          <cell r="DQ53" t="str">
            <v>44.4</v>
          </cell>
          <cell r="DR53" t="str">
            <v>73.85195</v>
          </cell>
          <cell r="DS53" t="str">
            <v>14.4</v>
          </cell>
          <cell r="DT53" t="str">
            <v>25.5</v>
          </cell>
          <cell r="DU53" t="str">
            <v>4.4</v>
          </cell>
          <cell r="DV53" t="str">
            <v>89</v>
          </cell>
          <cell r="DW53" t="str">
            <v>0</v>
          </cell>
          <cell r="DX53" t="str">
            <v>34.45238</v>
          </cell>
          <cell r="DY53" t="str">
            <v>39.66722</v>
          </cell>
          <cell r="DZ53" t="str">
            <v>24.5</v>
          </cell>
          <cell r="EA53" t="str">
            <v>57.79817</v>
          </cell>
          <cell r="EB53" t="str">
            <v>16.71429</v>
          </cell>
          <cell r="EC53" t="str">
            <v>47.76786</v>
          </cell>
          <cell r="ED53" t="str">
            <v>36.30831</v>
          </cell>
          <cell r="EE53">
            <v>171</v>
          </cell>
          <cell r="EF53">
            <v>42.227420000000002</v>
          </cell>
          <cell r="EH53" t="str">
            <v>88</v>
          </cell>
          <cell r="EI53" t="str">
            <v>48.52071</v>
          </cell>
          <cell r="EJ53" t="str">
            <v>265</v>
          </cell>
          <cell r="EK53" t="str">
            <v>0</v>
          </cell>
          <cell r="EL53" t="str">
            <v>48</v>
          </cell>
          <cell r="EM53" t="str">
            <v>70.44025</v>
          </cell>
          <cell r="EN53" t="str">
            <v>240</v>
          </cell>
          <cell r="EO53" t="str">
            <v>14.33692</v>
          </cell>
          <cell r="EP53" t="str">
            <v>100</v>
          </cell>
          <cell r="EQ53" t="str">
            <v>75</v>
          </cell>
          <cell r="ER53" t="str">
            <v>1000</v>
          </cell>
          <cell r="ES53" t="str">
            <v>0</v>
          </cell>
          <cell r="ET53" t="str">
            <v>258</v>
          </cell>
          <cell r="EU53" t="str">
            <v>75.66038</v>
          </cell>
          <cell r="EV53" t="str">
            <v>553.6667</v>
          </cell>
          <cell r="EW53" t="str">
            <v>53.86111</v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 t="str">
            <v/>
          </cell>
          <cell r="FC53" t="str">
            <v/>
          </cell>
          <cell r="FD53" t="str">
            <v/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166</v>
          </cell>
          <cell r="FK53">
            <v>39.970860000000002</v>
          </cell>
          <cell r="FM53" t="str">
            <v/>
          </cell>
          <cell r="FN53" t="str">
            <v/>
          </cell>
          <cell r="FO53" t="str">
            <v>1010</v>
          </cell>
          <cell r="FP53" t="str">
            <v>27.04918</v>
          </cell>
          <cell r="FQ53" t="str">
            <v>20</v>
          </cell>
          <cell r="FR53" t="str">
            <v>720</v>
          </cell>
          <cell r="FS53" t="str">
            <v>270</v>
          </cell>
          <cell r="FT53" t="str">
            <v>26.2</v>
          </cell>
          <cell r="FU53" t="str">
            <v>70.64117</v>
          </cell>
          <cell r="FV53" t="str">
            <v>18</v>
          </cell>
          <cell r="FW53" t="str">
            <v>1.3</v>
          </cell>
          <cell r="FX53" t="str">
            <v>6.9</v>
          </cell>
          <cell r="FY53" t="str">
            <v>4</v>
          </cell>
          <cell r="FZ53" t="str">
            <v>22.22222</v>
          </cell>
          <cell r="GA53" t="str">
            <v>2</v>
          </cell>
          <cell r="GB53" t="str">
            <v>0</v>
          </cell>
          <cell r="GC53" t="str">
            <v>0</v>
          </cell>
          <cell r="GD53" t="str">
            <v>2</v>
          </cell>
          <cell r="GE53">
            <v>104</v>
          </cell>
          <cell r="GF53">
            <v>42.235310000000005</v>
          </cell>
          <cell r="GG53" t="str">
            <v>0</v>
          </cell>
          <cell r="GH53" t="str">
            <v>2.5</v>
          </cell>
          <cell r="GI53" t="str">
            <v>22</v>
          </cell>
          <cell r="GJ53" t="str">
            <v>23.3</v>
          </cell>
          <cell r="GK53" t="str">
            <v>25.09561</v>
          </cell>
          <cell r="GL53" t="str">
            <v>9.5</v>
          </cell>
          <cell r="GM53" t="str">
            <v>59.375</v>
          </cell>
          <cell r="GN53" t="str">
            <v>2.5</v>
          </cell>
          <cell r="GO53" t="str">
            <v>4</v>
          </cell>
          <cell r="GP53" t="str">
            <v>1</v>
          </cell>
          <cell r="GQ53" t="str">
            <v>2</v>
          </cell>
        </row>
        <row r="54">
          <cell r="A54" t="str">
            <v>SLV</v>
          </cell>
          <cell r="B54" t="str">
            <v>El Salvador</v>
          </cell>
          <cell r="C54" t="str">
            <v>Latin America &amp; Caribbean</v>
          </cell>
          <cell r="D54" t="str">
            <v>Lower middle income</v>
          </cell>
          <cell r="E54">
            <v>2020</v>
          </cell>
          <cell r="F54">
            <v>91</v>
          </cell>
          <cell r="G54">
            <v>65.252470000000002</v>
          </cell>
          <cell r="J54">
            <v>148</v>
          </cell>
          <cell r="K54">
            <v>78.635840000000002</v>
          </cell>
          <cell r="L54" t="str">
            <v>9</v>
          </cell>
          <cell r="M54">
            <v>52.941180000000003</v>
          </cell>
          <cell r="N54" t="str">
            <v>16.5</v>
          </cell>
          <cell r="O54" t="str">
            <v>83.9196</v>
          </cell>
          <cell r="P54" t="str">
            <v>43.3</v>
          </cell>
          <cell r="Q54" t="str">
            <v>78.33504</v>
          </cell>
          <cell r="R54" t="str">
            <v>9</v>
          </cell>
          <cell r="S54" t="str">
            <v>52.94118</v>
          </cell>
          <cell r="T54" t="str">
            <v>16.5</v>
          </cell>
          <cell r="U54" t="str">
            <v>83.9196</v>
          </cell>
          <cell r="V54" t="str">
            <v>43.3</v>
          </cell>
          <cell r="W54" t="str">
            <v>78.33504</v>
          </cell>
          <cell r="X54" t="str">
            <v>2.6</v>
          </cell>
          <cell r="Y54" t="str">
            <v>99.34753</v>
          </cell>
          <cell r="Z54">
            <v>168</v>
          </cell>
          <cell r="AA54">
            <v>52.346410000000006</v>
          </cell>
          <cell r="AC54" t="str">
            <v>16</v>
          </cell>
          <cell r="AD54" t="str">
            <v>56</v>
          </cell>
          <cell r="AE54" t="str">
            <v>310</v>
          </cell>
          <cell r="AF54" t="str">
            <v>18.15562</v>
          </cell>
          <cell r="AG54" t="str">
            <v>6.3</v>
          </cell>
          <cell r="AH54" t="str">
            <v>68.56337</v>
          </cell>
          <cell r="AI54" t="str">
            <v>10</v>
          </cell>
          <cell r="AJ54" t="str">
            <v>66.66667</v>
          </cell>
          <cell r="AK54" t="str">
            <v>2</v>
          </cell>
          <cell r="AL54" t="str">
            <v>1</v>
          </cell>
          <cell r="AM54" t="str">
            <v>1</v>
          </cell>
          <cell r="AN54" t="str">
            <v>3</v>
          </cell>
          <cell r="AO54" t="str">
            <v>0</v>
          </cell>
          <cell r="AP54" t="str">
            <v>3</v>
          </cell>
          <cell r="AQ54">
            <v>87</v>
          </cell>
          <cell r="AR54">
            <v>74.542830000000009</v>
          </cell>
          <cell r="AT54" t="str">
            <v>6</v>
          </cell>
          <cell r="AU54" t="str">
            <v>50</v>
          </cell>
          <cell r="AV54" t="str">
            <v>65</v>
          </cell>
          <cell r="AW54" t="str">
            <v>79.56522</v>
          </cell>
          <cell r="AX54" t="str">
            <v>517.9</v>
          </cell>
          <cell r="AY54" t="str">
            <v>93.60611</v>
          </cell>
          <cell r="AZ54" t="str">
            <v>6</v>
          </cell>
          <cell r="BA54" t="str">
            <v>75</v>
          </cell>
          <cell r="BB54" t="str">
            <v>1</v>
          </cell>
          <cell r="BC54" t="str">
            <v>1</v>
          </cell>
          <cell r="BD54" t="str">
            <v>1</v>
          </cell>
          <cell r="BE54" t="str">
            <v>1</v>
          </cell>
          <cell r="BF54" t="str">
            <v>1</v>
          </cell>
          <cell r="BG54" t="str">
            <v>1</v>
          </cell>
          <cell r="BH54" t="str">
            <v>5.83</v>
          </cell>
          <cell r="BI54" t="str">
            <v>3.23</v>
          </cell>
          <cell r="BJ54" t="str">
            <v>3</v>
          </cell>
          <cell r="BK54" t="str">
            <v>19.5</v>
          </cell>
          <cell r="BL54">
            <v>79</v>
          </cell>
          <cell r="BM54">
            <v>66.290000000000006</v>
          </cell>
          <cell r="BO54" t="str">
            <v>6</v>
          </cell>
          <cell r="BP54" t="str">
            <v>58.33333</v>
          </cell>
          <cell r="BQ54" t="str">
            <v>31</v>
          </cell>
          <cell r="BR54" t="str">
            <v>85.64593</v>
          </cell>
          <cell r="BS54" t="str">
            <v>3.8</v>
          </cell>
          <cell r="BT54" t="str">
            <v>74.51409</v>
          </cell>
          <cell r="BU54" t="str">
            <v>14</v>
          </cell>
          <cell r="BV54" t="str">
            <v>46.66667</v>
          </cell>
          <cell r="BW54" t="str">
            <v>5</v>
          </cell>
          <cell r="BX54" t="str">
            <v>4</v>
          </cell>
          <cell r="BY54" t="str">
            <v>0</v>
          </cell>
          <cell r="BZ54" t="str">
            <v>5</v>
          </cell>
          <cell r="CA54" t="str">
            <v>0</v>
          </cell>
          <cell r="CB54">
            <v>25</v>
          </cell>
          <cell r="CC54">
            <v>80</v>
          </cell>
          <cell r="CE54" t="str">
            <v/>
          </cell>
          <cell r="CF54" t="str">
            <v/>
          </cell>
          <cell r="CG54" t="str">
            <v/>
          </cell>
          <cell r="CH54" t="str">
            <v/>
          </cell>
          <cell r="CJ54" t="str">
            <v>9</v>
          </cell>
          <cell r="CK54" t="str">
            <v>75</v>
          </cell>
          <cell r="CL54" t="str">
            <v>7</v>
          </cell>
          <cell r="CM54" t="str">
            <v>87.5</v>
          </cell>
          <cell r="CN54">
            <v>16</v>
          </cell>
          <cell r="CO54" t="str">
            <v>30.4</v>
          </cell>
          <cell r="CP54" t="str">
            <v>53.2</v>
          </cell>
          <cell r="CQ54">
            <v>140</v>
          </cell>
          <cell r="CR54">
            <v>36</v>
          </cell>
          <cell r="CT54" t="str">
            <v>3</v>
          </cell>
          <cell r="CU54" t="str">
            <v>30</v>
          </cell>
          <cell r="CV54" t="str">
            <v>0</v>
          </cell>
          <cell r="CW54" t="str">
            <v>0</v>
          </cell>
          <cell r="CX54" t="str">
            <v/>
          </cell>
          <cell r="CY54" t="str">
            <v/>
          </cell>
          <cell r="CZ54" t="str">
            <v/>
          </cell>
          <cell r="DA54" t="str">
            <v>7</v>
          </cell>
          <cell r="DB54" t="str">
            <v>70</v>
          </cell>
          <cell r="DC54" t="str">
            <v>4</v>
          </cell>
          <cell r="DD54" t="str">
            <v>66.66667</v>
          </cell>
          <cell r="DE54" t="str">
            <v>1</v>
          </cell>
          <cell r="DF54" t="str">
            <v>14.28571</v>
          </cell>
          <cell r="DG54" t="str">
            <v>3</v>
          </cell>
          <cell r="DH54" t="str">
            <v>42.85714</v>
          </cell>
          <cell r="DI54" t="str">
            <v>18</v>
          </cell>
          <cell r="DJ54">
            <v>70</v>
          </cell>
          <cell r="DK54">
            <v>77.512180000000001</v>
          </cell>
          <cell r="DM54" t="str">
            <v>7</v>
          </cell>
          <cell r="DN54" t="str">
            <v>93.33333</v>
          </cell>
          <cell r="DO54" t="str">
            <v>168</v>
          </cell>
          <cell r="DP54" t="str">
            <v>81.60742</v>
          </cell>
          <cell r="DQ54" t="str">
            <v>36.4</v>
          </cell>
          <cell r="DR54" t="str">
            <v>85.56667</v>
          </cell>
          <cell r="DS54" t="str">
            <v>16.6</v>
          </cell>
          <cell r="DT54" t="str">
            <v>18.3</v>
          </cell>
          <cell r="DU54" t="str">
            <v>1.4</v>
          </cell>
          <cell r="DV54" t="str">
            <v>No VAT refund per case study scenario</v>
          </cell>
          <cell r="DW54" t="str">
            <v>0</v>
          </cell>
          <cell r="DX54" t="str">
            <v>No VAT refund per case study scenario</v>
          </cell>
          <cell r="DY54" t="str">
            <v>0</v>
          </cell>
          <cell r="DZ54" t="str">
            <v>2.5</v>
          </cell>
          <cell r="EA54" t="str">
            <v>98.16514</v>
          </cell>
          <cell r="EB54" t="str">
            <v>0</v>
          </cell>
          <cell r="EC54" t="str">
            <v>100</v>
          </cell>
          <cell r="ED54" t="str">
            <v>49.54128</v>
          </cell>
          <cell r="EE54">
            <v>46</v>
          </cell>
          <cell r="EF54">
            <v>89.759160000000008</v>
          </cell>
          <cell r="EH54" t="str">
            <v>9.333333</v>
          </cell>
          <cell r="EI54" t="str">
            <v>95.06903</v>
          </cell>
          <cell r="EJ54" t="str">
            <v>13.33333</v>
          </cell>
          <cell r="EK54" t="str">
            <v>94.83961</v>
          </cell>
          <cell r="EL54" t="str">
            <v>24</v>
          </cell>
          <cell r="EM54" t="str">
            <v>85.53459</v>
          </cell>
          <cell r="EN54" t="str">
            <v>36</v>
          </cell>
          <cell r="EO54" t="str">
            <v>87.4552</v>
          </cell>
          <cell r="EP54" t="str">
            <v>50</v>
          </cell>
          <cell r="EQ54" t="str">
            <v>87.5</v>
          </cell>
          <cell r="ER54" t="str">
            <v>66.66667</v>
          </cell>
          <cell r="ES54" t="str">
            <v>90.47619</v>
          </cell>
          <cell r="ET54" t="str">
            <v>128.3333</v>
          </cell>
          <cell r="EU54" t="str">
            <v>87.89308</v>
          </cell>
          <cell r="EV54" t="str">
            <v>128.3333</v>
          </cell>
          <cell r="EW54" t="str">
            <v>89.30556</v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 t="str">
            <v/>
          </cell>
          <cell r="FC54" t="str">
            <v/>
          </cell>
          <cell r="FD54" t="str">
            <v/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126</v>
          </cell>
          <cell r="FK54">
            <v>51.853910000000006</v>
          </cell>
          <cell r="FM54" t="str">
            <v/>
          </cell>
          <cell r="FN54" t="str">
            <v/>
          </cell>
          <cell r="FO54" t="str">
            <v>816</v>
          </cell>
          <cell r="FP54" t="str">
            <v>42.95082</v>
          </cell>
          <cell r="FQ54" t="str">
            <v>70</v>
          </cell>
          <cell r="FR54" t="str">
            <v>381</v>
          </cell>
          <cell r="FS54" t="str">
            <v>365</v>
          </cell>
          <cell r="FT54" t="str">
            <v>28.4</v>
          </cell>
          <cell r="FU54" t="str">
            <v>68.16648</v>
          </cell>
          <cell r="FV54" t="str">
            <v>20</v>
          </cell>
          <cell r="FW54" t="str">
            <v>3</v>
          </cell>
          <cell r="FX54" t="str">
            <v>5.4</v>
          </cell>
          <cell r="FY54" t="str">
            <v>8</v>
          </cell>
          <cell r="FZ54" t="str">
            <v>44.44444</v>
          </cell>
          <cell r="GA54" t="str">
            <v>3</v>
          </cell>
          <cell r="GB54" t="str">
            <v>2</v>
          </cell>
          <cell r="GC54" t="str">
            <v>.5</v>
          </cell>
          <cell r="GD54" t="str">
            <v>2.5</v>
          </cell>
          <cell r="GE54">
            <v>92</v>
          </cell>
          <cell r="GF54">
            <v>45.584400000000002</v>
          </cell>
          <cell r="GG54" t="str">
            <v>0</v>
          </cell>
          <cell r="GH54" t="str">
            <v>3.5</v>
          </cell>
          <cell r="GI54" t="str">
            <v>12</v>
          </cell>
          <cell r="GJ54" t="str">
            <v>32.4</v>
          </cell>
          <cell r="GK54" t="str">
            <v>34.9188</v>
          </cell>
          <cell r="GL54" t="str">
            <v>9</v>
          </cell>
          <cell r="GM54" t="str">
            <v>56.25</v>
          </cell>
          <cell r="GN54" t="str">
            <v>2</v>
          </cell>
          <cell r="GO54" t="str">
            <v>4</v>
          </cell>
          <cell r="GP54" t="str">
            <v>0</v>
          </cell>
          <cell r="GQ54" t="str">
            <v>3</v>
          </cell>
        </row>
        <row r="55">
          <cell r="A55" t="str">
            <v>GNQ</v>
          </cell>
          <cell r="B55" t="str">
            <v>Equatorial Guinea</v>
          </cell>
          <cell r="C55" t="str">
            <v>Sub-Saharan Africa</v>
          </cell>
          <cell r="D55" t="str">
            <v>Upper middle income</v>
          </cell>
          <cell r="E55">
            <v>2020</v>
          </cell>
          <cell r="F55">
            <v>178</v>
          </cell>
          <cell r="G55">
            <v>41.052860000000003</v>
          </cell>
          <cell r="J55">
            <v>183</v>
          </cell>
          <cell r="K55">
            <v>60.963930000000005</v>
          </cell>
          <cell r="L55" t="str">
            <v>16</v>
          </cell>
          <cell r="M55">
            <v>11.764709999999999</v>
          </cell>
          <cell r="N55" t="str">
            <v>33</v>
          </cell>
          <cell r="O55" t="str">
            <v>67.33668</v>
          </cell>
          <cell r="P55" t="str">
            <v>59.1</v>
          </cell>
          <cell r="Q55" t="str">
            <v>70.46175</v>
          </cell>
          <cell r="R55" t="str">
            <v>16</v>
          </cell>
          <cell r="S55" t="str">
            <v>11.76471</v>
          </cell>
          <cell r="T55" t="str">
            <v>33</v>
          </cell>
          <cell r="U55" t="str">
            <v>67.33668</v>
          </cell>
          <cell r="V55" t="str">
            <v>59.1</v>
          </cell>
          <cell r="W55" t="str">
            <v>70.46175</v>
          </cell>
          <cell r="X55" t="str">
            <v>22.8</v>
          </cell>
          <cell r="Y55" t="str">
            <v>94.29257</v>
          </cell>
          <cell r="Z55">
            <v>162</v>
          </cell>
          <cell r="AA55">
            <v>55.005990000000004</v>
          </cell>
          <cell r="AC55" t="str">
            <v>13</v>
          </cell>
          <cell r="AD55" t="str">
            <v>68</v>
          </cell>
          <cell r="AE55" t="str">
            <v>144</v>
          </cell>
          <cell r="AF55" t="str">
            <v>65.99424</v>
          </cell>
          <cell r="AG55" t="str">
            <v>4.1</v>
          </cell>
          <cell r="AH55" t="str">
            <v>79.36305</v>
          </cell>
          <cell r="AI55" t="str">
            <v>1</v>
          </cell>
          <cell r="AJ55" t="str">
            <v>6.66667</v>
          </cell>
          <cell r="AK55" t="str">
            <v>0</v>
          </cell>
          <cell r="AL55" t="str">
            <v>0</v>
          </cell>
          <cell r="AM55" t="str">
            <v>0</v>
          </cell>
          <cell r="AN55" t="str">
            <v>0</v>
          </cell>
          <cell r="AO55" t="str">
            <v>1</v>
          </cell>
          <cell r="AP55" t="str">
            <v>0</v>
          </cell>
          <cell r="AQ55">
            <v>155</v>
          </cell>
          <cell r="AR55">
            <v>54.348420000000004</v>
          </cell>
          <cell r="AT55" t="str">
            <v>5</v>
          </cell>
          <cell r="AU55" t="str">
            <v>66.66667</v>
          </cell>
          <cell r="AV55" t="str">
            <v>106</v>
          </cell>
          <cell r="AW55" t="str">
            <v>61.73913</v>
          </cell>
          <cell r="AX55" t="str">
            <v>892</v>
          </cell>
          <cell r="AY55" t="str">
            <v>88.9879</v>
          </cell>
          <cell r="AZ55" t="str">
            <v>0</v>
          </cell>
          <cell r="BA55" t="str">
            <v>0</v>
          </cell>
          <cell r="BB55" t="str">
            <v>0</v>
          </cell>
          <cell r="BC55" t="str">
            <v>0</v>
          </cell>
          <cell r="BD55" t="str">
            <v>0</v>
          </cell>
          <cell r="BE55" t="str">
            <v>0</v>
          </cell>
          <cell r="BF55" t="str">
            <v>0</v>
          </cell>
          <cell r="BG55" t="str">
            <v>0</v>
          </cell>
          <cell r="BH55" t="str">
            <v>..</v>
          </cell>
          <cell r="BI55" t="str">
            <v>..</v>
          </cell>
          <cell r="BJ55" t="str">
            <v>N/A</v>
          </cell>
          <cell r="BK55" t="str">
            <v>17.4</v>
          </cell>
          <cell r="BL55">
            <v>163</v>
          </cell>
          <cell r="BM55">
            <v>44.447950000000006</v>
          </cell>
          <cell r="BO55" t="str">
            <v>6</v>
          </cell>
          <cell r="BP55" t="str">
            <v>58.33333</v>
          </cell>
          <cell r="BQ55" t="str">
            <v>23</v>
          </cell>
          <cell r="BR55" t="str">
            <v>89.47368</v>
          </cell>
          <cell r="BS55" t="str">
            <v>12.5</v>
          </cell>
          <cell r="BT55" t="str">
            <v>16.65145</v>
          </cell>
          <cell r="BU55" t="str">
            <v>4</v>
          </cell>
          <cell r="BV55" t="str">
            <v>13.33333</v>
          </cell>
          <cell r="BW55" t="str">
            <v>0</v>
          </cell>
          <cell r="BX55" t="str">
            <v>0</v>
          </cell>
          <cell r="BY55" t="str">
            <v>0</v>
          </cell>
          <cell r="BZ55" t="str">
            <v>5</v>
          </cell>
          <cell r="CA55" t="str">
            <v>-1</v>
          </cell>
          <cell r="CB55">
            <v>132</v>
          </cell>
          <cell r="CC55">
            <v>40</v>
          </cell>
          <cell r="CE55" t="str">
            <v/>
          </cell>
          <cell r="CF55" t="str">
            <v/>
          </cell>
          <cell r="CG55" t="str">
            <v/>
          </cell>
          <cell r="CH55" t="str">
            <v/>
          </cell>
          <cell r="CJ55" t="str">
            <v>6</v>
          </cell>
          <cell r="CK55" t="str">
            <v>50</v>
          </cell>
          <cell r="CL55" t="str">
            <v>2</v>
          </cell>
          <cell r="CM55" t="str">
            <v>25</v>
          </cell>
          <cell r="CN55">
            <v>8</v>
          </cell>
          <cell r="CO55" t="str">
            <v>10.8</v>
          </cell>
          <cell r="CP55" t="str">
            <v>0</v>
          </cell>
          <cell r="CQ55">
            <v>162</v>
          </cell>
          <cell r="CR55">
            <v>26.000000000000004</v>
          </cell>
          <cell r="CT55" t="str">
            <v>7</v>
          </cell>
          <cell r="CU55" t="str">
            <v>70</v>
          </cell>
          <cell r="CV55" t="str">
            <v>1</v>
          </cell>
          <cell r="CW55" t="str">
            <v>10</v>
          </cell>
          <cell r="CX55" t="str">
            <v/>
          </cell>
          <cell r="CY55" t="str">
            <v/>
          </cell>
          <cell r="CZ55" t="str">
            <v/>
          </cell>
          <cell r="DA55" t="str">
            <v>5</v>
          </cell>
          <cell r="DB55" t="str">
            <v>50</v>
          </cell>
          <cell r="DC55" t="str">
            <v>0</v>
          </cell>
          <cell r="DD55" t="str">
            <v>0</v>
          </cell>
          <cell r="DE55" t="str">
            <v>0</v>
          </cell>
          <cell r="DF55" t="str">
            <v>0</v>
          </cell>
          <cell r="DG55" t="str">
            <v>0</v>
          </cell>
          <cell r="DH55" t="str">
            <v>0</v>
          </cell>
          <cell r="DI55" t="str">
            <v>13</v>
          </cell>
          <cell r="DJ55">
            <v>179</v>
          </cell>
          <cell r="DK55">
            <v>41.539860000000004</v>
          </cell>
          <cell r="DM55" t="str">
            <v>46</v>
          </cell>
          <cell r="DN55" t="str">
            <v>28.33333</v>
          </cell>
          <cell r="DO55" t="str">
            <v>492</v>
          </cell>
          <cell r="DP55" t="str">
            <v>31.53014</v>
          </cell>
          <cell r="DQ55" t="str">
            <v>79.4</v>
          </cell>
          <cell r="DR55" t="str">
            <v>13.17669</v>
          </cell>
          <cell r="DS55" t="str">
            <v>53</v>
          </cell>
          <cell r="DT55" t="str">
            <v>25.4</v>
          </cell>
          <cell r="DU55" t="str">
            <v>1</v>
          </cell>
          <cell r="DV55" t="str">
            <v>No VAT</v>
          </cell>
          <cell r="DW55" t="str">
            <v>No VAT</v>
          </cell>
          <cell r="DX55" t="str">
            <v>No VAT</v>
          </cell>
          <cell r="DY55" t="str">
            <v>No VAT</v>
          </cell>
          <cell r="DZ55" t="str">
            <v>9</v>
          </cell>
          <cell r="EA55" t="str">
            <v>86.23853</v>
          </cell>
          <cell r="EB55" t="str">
            <v>0</v>
          </cell>
          <cell r="EC55" t="str">
            <v>100</v>
          </cell>
          <cell r="ED55" t="str">
            <v>93.11927</v>
          </cell>
          <cell r="EE55">
            <v>175</v>
          </cell>
          <cell r="EF55">
            <v>32.047870000000003</v>
          </cell>
          <cell r="EH55" t="str">
            <v>154</v>
          </cell>
          <cell r="EI55" t="str">
            <v>9.46746</v>
          </cell>
          <cell r="EJ55" t="str">
            <v>240</v>
          </cell>
          <cell r="EK55" t="str">
            <v>0</v>
          </cell>
          <cell r="EL55" t="str">
            <v>132</v>
          </cell>
          <cell r="EM55" t="str">
            <v>17.61006</v>
          </cell>
          <cell r="EN55" t="str">
            <v>240</v>
          </cell>
          <cell r="EO55" t="str">
            <v>14.33692</v>
          </cell>
          <cell r="EP55" t="str">
            <v>85</v>
          </cell>
          <cell r="EQ55" t="str">
            <v>78.75</v>
          </cell>
          <cell r="ER55" t="str">
            <v>70</v>
          </cell>
          <cell r="ES55" t="str">
            <v>90</v>
          </cell>
          <cell r="ET55" t="str">
            <v>760</v>
          </cell>
          <cell r="EU55" t="str">
            <v>28.30189</v>
          </cell>
          <cell r="EV55" t="str">
            <v>985</v>
          </cell>
          <cell r="EW55" t="str">
            <v>17.91667</v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 t="str">
            <v/>
          </cell>
          <cell r="FC55" t="str">
            <v/>
          </cell>
          <cell r="FD55" t="str">
            <v/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105</v>
          </cell>
          <cell r="FK55">
            <v>56.174600000000005</v>
          </cell>
          <cell r="FM55" t="str">
            <v/>
          </cell>
          <cell r="FN55" t="str">
            <v/>
          </cell>
          <cell r="FO55" t="str">
            <v>475</v>
          </cell>
          <cell r="FP55" t="str">
            <v>70.90164</v>
          </cell>
          <cell r="FQ55" t="str">
            <v>20</v>
          </cell>
          <cell r="FR55" t="str">
            <v>365</v>
          </cell>
          <cell r="FS55" t="str">
            <v>90</v>
          </cell>
          <cell r="FT55" t="str">
            <v>19.5</v>
          </cell>
          <cell r="FU55" t="str">
            <v>78.17773</v>
          </cell>
          <cell r="FV55" t="str">
            <v>10</v>
          </cell>
          <cell r="FW55" t="str">
            <v>5.5</v>
          </cell>
          <cell r="FX55" t="str">
            <v>4</v>
          </cell>
          <cell r="FY55" t="str">
            <v>3.5</v>
          </cell>
          <cell r="FZ55" t="str">
            <v>19.44444</v>
          </cell>
          <cell r="GA55" t="str">
            <v>1</v>
          </cell>
          <cell r="GB55" t="str">
            <v>.5</v>
          </cell>
          <cell r="GC55" t="str">
            <v>0</v>
          </cell>
          <cell r="GD55" t="str">
            <v>2</v>
          </cell>
          <cell r="GE55">
            <v>168</v>
          </cell>
          <cell r="GF55">
            <v>0</v>
          </cell>
          <cell r="GG55" t="str">
            <v>0</v>
          </cell>
          <cell r="GH55" t="str">
            <v>No Practice</v>
          </cell>
          <cell r="GI55" t="str">
            <v>No Practice</v>
          </cell>
          <cell r="GJ55" t="str">
            <v>0</v>
          </cell>
          <cell r="GK55" t="str">
            <v>0</v>
          </cell>
          <cell r="GL55" t="str">
            <v>0</v>
          </cell>
          <cell r="GM55" t="str">
            <v>0</v>
          </cell>
          <cell r="GN55" t="str">
            <v>2</v>
          </cell>
          <cell r="GO55" t="str">
            <v>5.5</v>
          </cell>
          <cell r="GP55" t="str">
            <v>.5</v>
          </cell>
          <cell r="GQ55" t="str">
            <v>1</v>
          </cell>
        </row>
        <row r="56">
          <cell r="A56" t="str">
            <v>ERI</v>
          </cell>
          <cell r="B56" t="str">
            <v>Eritrea</v>
          </cell>
          <cell r="C56" t="str">
            <v>Sub-Saharan Africa</v>
          </cell>
          <cell r="D56" t="str">
            <v>Low income</v>
          </cell>
          <cell r="E56">
            <v>2020</v>
          </cell>
          <cell r="F56">
            <v>189</v>
          </cell>
          <cell r="G56">
            <v>21.599800000000002</v>
          </cell>
          <cell r="J56">
            <v>185</v>
          </cell>
          <cell r="K56">
            <v>52.862820000000006</v>
          </cell>
          <cell r="L56" t="str">
            <v>13</v>
          </cell>
          <cell r="M56">
            <v>29.411760000000001</v>
          </cell>
          <cell r="N56" t="str">
            <v>84</v>
          </cell>
          <cell r="O56" t="str">
            <v>16.0804</v>
          </cell>
          <cell r="P56" t="str">
            <v>21.3</v>
          </cell>
          <cell r="Q56" t="str">
            <v>89.34912</v>
          </cell>
          <cell r="R56" t="str">
            <v>13</v>
          </cell>
          <cell r="S56" t="str">
            <v>29.41176</v>
          </cell>
          <cell r="T56" t="str">
            <v>84</v>
          </cell>
          <cell r="U56" t="str">
            <v>16.0804</v>
          </cell>
          <cell r="V56" t="str">
            <v>21.3</v>
          </cell>
          <cell r="W56" t="str">
            <v>89.34912</v>
          </cell>
          <cell r="X56" t="str">
            <v>93.6</v>
          </cell>
          <cell r="Y56" t="str">
            <v>76.60998</v>
          </cell>
          <cell r="Z56">
            <v>186</v>
          </cell>
          <cell r="AA56">
            <v>0</v>
          </cell>
          <cell r="AC56" t="str">
            <v>No Practice</v>
          </cell>
          <cell r="AD56" t="str">
            <v>0</v>
          </cell>
          <cell r="AE56" t="str">
            <v>No Practice</v>
          </cell>
          <cell r="AF56" t="str">
            <v>0</v>
          </cell>
          <cell r="AG56" t="str">
            <v>No Practice</v>
          </cell>
          <cell r="AH56" t="str">
            <v>0</v>
          </cell>
          <cell r="AI56" t="str">
            <v>No Practice</v>
          </cell>
          <cell r="AJ56" t="str">
            <v>0</v>
          </cell>
          <cell r="AK56" t="str">
            <v>No Practice</v>
          </cell>
          <cell r="AL56" t="str">
            <v>No Practice</v>
          </cell>
          <cell r="AM56" t="str">
            <v>No Practice</v>
          </cell>
          <cell r="AN56" t="str">
            <v>No Practice</v>
          </cell>
          <cell r="AO56" t="str">
            <v>No Practice</v>
          </cell>
          <cell r="AP56" t="str">
            <v>No Practice</v>
          </cell>
          <cell r="AQ56">
            <v>187</v>
          </cell>
          <cell r="AR56">
            <v>0</v>
          </cell>
          <cell r="AT56" t="str">
            <v>No Practice</v>
          </cell>
          <cell r="AU56" t="str">
            <v>0</v>
          </cell>
          <cell r="AV56" t="str">
            <v>No Practice</v>
          </cell>
          <cell r="AW56" t="str">
            <v>0</v>
          </cell>
          <cell r="AX56" t="str">
            <v>No Practice</v>
          </cell>
          <cell r="AY56" t="str">
            <v>0</v>
          </cell>
          <cell r="AZ56" t="str">
            <v>No Practice</v>
          </cell>
          <cell r="BA56" t="str">
            <v>0</v>
          </cell>
          <cell r="BB56" t="str">
            <v>No Practice</v>
          </cell>
          <cell r="BC56" t="str">
            <v>No Practice</v>
          </cell>
          <cell r="BD56" t="str">
            <v>No Practice</v>
          </cell>
          <cell r="BE56" t="str">
            <v>No Practice</v>
          </cell>
          <cell r="BF56" t="str">
            <v>No Practice</v>
          </cell>
          <cell r="BG56" t="str">
            <v>No Practice</v>
          </cell>
          <cell r="BH56" t="str">
            <v>No Practice</v>
          </cell>
          <cell r="BI56" t="str">
            <v>No Practice</v>
          </cell>
          <cell r="BJ56" t="str">
            <v>No Practice</v>
          </cell>
          <cell r="BK56" t="str">
            <v>No Practice</v>
          </cell>
          <cell r="BL56">
            <v>178</v>
          </cell>
          <cell r="BM56">
            <v>35.310430000000004</v>
          </cell>
          <cell r="BO56" t="str">
            <v>11</v>
          </cell>
          <cell r="BP56" t="str">
            <v>16.66667</v>
          </cell>
          <cell r="BQ56" t="str">
            <v>78</v>
          </cell>
          <cell r="BR56" t="str">
            <v>63.15789</v>
          </cell>
          <cell r="BS56" t="str">
            <v>9</v>
          </cell>
          <cell r="BT56" t="str">
            <v>39.75051</v>
          </cell>
          <cell r="BU56" t="str">
            <v>6.5</v>
          </cell>
          <cell r="BV56" t="str">
            <v>21.66667</v>
          </cell>
          <cell r="BW56" t="str">
            <v>2</v>
          </cell>
          <cell r="BX56" t="str">
            <v>0</v>
          </cell>
          <cell r="BY56" t="str">
            <v>0</v>
          </cell>
          <cell r="BZ56" t="str">
            <v>4.5</v>
          </cell>
          <cell r="CA56" t="str">
            <v>0</v>
          </cell>
          <cell r="CB56">
            <v>186</v>
          </cell>
          <cell r="CC56">
            <v>0</v>
          </cell>
          <cell r="CE56" t="str">
            <v/>
          </cell>
          <cell r="CF56" t="str">
            <v/>
          </cell>
          <cell r="CG56" t="str">
            <v/>
          </cell>
          <cell r="CH56" t="str">
            <v/>
          </cell>
          <cell r="CJ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>
            <v>0</v>
          </cell>
          <cell r="CO56" t="str">
            <v>0</v>
          </cell>
          <cell r="CP56" t="str">
            <v>0</v>
          </cell>
          <cell r="CQ56">
            <v>185</v>
          </cell>
          <cell r="CR56">
            <v>16</v>
          </cell>
          <cell r="CT56" t="str">
            <v>3</v>
          </cell>
          <cell r="CU56" t="str">
            <v>30</v>
          </cell>
          <cell r="CV56" t="str">
            <v>0</v>
          </cell>
          <cell r="CW56" t="str">
            <v>0</v>
          </cell>
          <cell r="CX56" t="str">
            <v/>
          </cell>
          <cell r="CY56" t="str">
            <v/>
          </cell>
          <cell r="CZ56" t="str">
            <v/>
          </cell>
          <cell r="DA56" t="str">
            <v>5</v>
          </cell>
          <cell r="DB56" t="str">
            <v>50</v>
          </cell>
          <cell r="DC56" t="str">
            <v>0</v>
          </cell>
          <cell r="DD56" t="str">
            <v>0</v>
          </cell>
          <cell r="DE56" t="str">
            <v>0</v>
          </cell>
          <cell r="DF56" t="str">
            <v>0</v>
          </cell>
          <cell r="DG56" t="str">
            <v>0</v>
          </cell>
          <cell r="DH56" t="str">
            <v>0</v>
          </cell>
          <cell r="DI56" t="str">
            <v>8</v>
          </cell>
          <cell r="DJ56">
            <v>153</v>
          </cell>
          <cell r="DK56">
            <v>55.898490000000002</v>
          </cell>
          <cell r="DM56" t="str">
            <v>30</v>
          </cell>
          <cell r="DN56" t="str">
            <v>55</v>
          </cell>
          <cell r="DO56" t="str">
            <v>216</v>
          </cell>
          <cell r="DP56" t="str">
            <v>74.18856</v>
          </cell>
          <cell r="DQ56" t="str">
            <v>83.7</v>
          </cell>
          <cell r="DR56" t="str">
            <v>1.28615</v>
          </cell>
          <cell r="DS56" t="str">
            <v>9.2</v>
          </cell>
          <cell r="DT56" t="str">
            <v>0</v>
          </cell>
          <cell r="DU56" t="str">
            <v>74.6</v>
          </cell>
          <cell r="DV56" t="str">
            <v>No VAT</v>
          </cell>
          <cell r="DW56" t="str">
            <v>No VAT</v>
          </cell>
          <cell r="DX56" t="str">
            <v>No VAT</v>
          </cell>
          <cell r="DY56" t="str">
            <v>No VAT</v>
          </cell>
          <cell r="DZ56" t="str">
            <v>9</v>
          </cell>
          <cell r="EA56" t="str">
            <v>86.23853</v>
          </cell>
          <cell r="EB56" t="str">
            <v>0</v>
          </cell>
          <cell r="EC56" t="str">
            <v>100</v>
          </cell>
          <cell r="ED56" t="str">
            <v>93.11927</v>
          </cell>
          <cell r="EE56">
            <v>188</v>
          </cell>
          <cell r="EF56">
            <v>0</v>
          </cell>
          <cell r="EH56" t="str">
            <v>No Practice</v>
          </cell>
          <cell r="EI56" t="str">
            <v>0</v>
          </cell>
          <cell r="EJ56" t="str">
            <v>No Practice</v>
          </cell>
          <cell r="EK56" t="str">
            <v>0</v>
          </cell>
          <cell r="EL56" t="str">
            <v>No Practice</v>
          </cell>
          <cell r="EM56" t="str">
            <v>0</v>
          </cell>
          <cell r="EN56" t="str">
            <v>No Practice</v>
          </cell>
          <cell r="EO56" t="str">
            <v>0</v>
          </cell>
          <cell r="EP56" t="str">
            <v>No Practice</v>
          </cell>
          <cell r="EQ56" t="str">
            <v>0</v>
          </cell>
          <cell r="ER56" t="str">
            <v>No Practice</v>
          </cell>
          <cell r="ES56" t="str">
            <v>0</v>
          </cell>
          <cell r="ET56" t="str">
            <v>No Practice</v>
          </cell>
          <cell r="EU56" t="str">
            <v>0</v>
          </cell>
          <cell r="EV56" t="str">
            <v>No Practice</v>
          </cell>
          <cell r="EW56" t="str">
            <v>0</v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 t="str">
            <v/>
          </cell>
          <cell r="FC56" t="str">
            <v/>
          </cell>
          <cell r="FD56" t="str">
            <v/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107</v>
          </cell>
          <cell r="FK56">
            <v>55.926210000000005</v>
          </cell>
          <cell r="FM56" t="str">
            <v/>
          </cell>
          <cell r="FN56" t="str">
            <v/>
          </cell>
          <cell r="FO56" t="str">
            <v>490</v>
          </cell>
          <cell r="FP56" t="str">
            <v>69.67213</v>
          </cell>
          <cell r="FQ56" t="str">
            <v>40</v>
          </cell>
          <cell r="FR56" t="str">
            <v>270</v>
          </cell>
          <cell r="FS56" t="str">
            <v>180</v>
          </cell>
          <cell r="FT56" t="str">
            <v>16.6</v>
          </cell>
          <cell r="FU56" t="str">
            <v>81.43982</v>
          </cell>
          <cell r="FV56" t="str">
            <v>9</v>
          </cell>
          <cell r="FW56" t="str">
            <v>3.6</v>
          </cell>
          <cell r="FX56" t="str">
            <v>4</v>
          </cell>
          <cell r="FY56" t="str">
            <v>3</v>
          </cell>
          <cell r="FZ56" t="str">
            <v>16.66667</v>
          </cell>
          <cell r="GA56" t="str">
            <v>1.5</v>
          </cell>
          <cell r="GB56" t="str">
            <v>0</v>
          </cell>
          <cell r="GC56" t="str">
            <v>0</v>
          </cell>
          <cell r="GD56" t="str">
            <v>1.5</v>
          </cell>
          <cell r="GE56">
            <v>168</v>
          </cell>
          <cell r="GF56">
            <v>0</v>
          </cell>
          <cell r="GG56" t="str">
            <v>0</v>
          </cell>
          <cell r="GH56" t="str">
            <v>No Practice</v>
          </cell>
          <cell r="GI56" t="str">
            <v>No Practice</v>
          </cell>
          <cell r="GJ56" t="str">
            <v>0</v>
          </cell>
          <cell r="GK56" t="str">
            <v>0</v>
          </cell>
          <cell r="GL56" t="str">
            <v>0</v>
          </cell>
          <cell r="GM56" t="str">
            <v>0</v>
          </cell>
          <cell r="GN56" t="str">
            <v>2</v>
          </cell>
          <cell r="GO56" t="str">
            <v>2</v>
          </cell>
          <cell r="GP56" t="str">
            <v>0</v>
          </cell>
          <cell r="GQ56" t="str">
            <v>1</v>
          </cell>
        </row>
        <row r="57">
          <cell r="A57" t="str">
            <v>EST</v>
          </cell>
          <cell r="B57" t="str">
            <v>Estonia</v>
          </cell>
          <cell r="C57" t="str">
            <v>High income: OECD</v>
          </cell>
          <cell r="D57" t="str">
            <v>High income</v>
          </cell>
          <cell r="E57">
            <v>2020</v>
          </cell>
          <cell r="F57">
            <v>18</v>
          </cell>
          <cell r="G57">
            <v>80.616850000000014</v>
          </cell>
          <cell r="J57">
            <v>14</v>
          </cell>
          <cell r="K57">
            <v>95.359890000000007</v>
          </cell>
          <cell r="L57" t="str">
            <v>3</v>
          </cell>
          <cell r="M57">
            <v>88.235290000000006</v>
          </cell>
          <cell r="N57" t="str">
            <v>3.5</v>
          </cell>
          <cell r="O57" t="str">
            <v>96.98492</v>
          </cell>
          <cell r="P57" t="str">
            <v>1</v>
          </cell>
          <cell r="Q57" t="str">
            <v>99.50116</v>
          </cell>
          <cell r="R57" t="str">
            <v>3</v>
          </cell>
          <cell r="S57" t="str">
            <v>88.23529</v>
          </cell>
          <cell r="T57" t="str">
            <v>3.5</v>
          </cell>
          <cell r="U57" t="str">
            <v>96.98492</v>
          </cell>
          <cell r="V57" t="str">
            <v>1</v>
          </cell>
          <cell r="W57" t="str">
            <v>99.50116</v>
          </cell>
          <cell r="X57" t="str">
            <v>13.1</v>
          </cell>
          <cell r="Y57" t="str">
            <v>96.71818</v>
          </cell>
          <cell r="Z57">
            <v>19</v>
          </cell>
          <cell r="AA57">
            <v>82.552120000000002</v>
          </cell>
          <cell r="AC57" t="str">
            <v>10</v>
          </cell>
          <cell r="AD57" t="str">
            <v>80</v>
          </cell>
          <cell r="AE57" t="str">
            <v>103</v>
          </cell>
          <cell r="AF57" t="str">
            <v>77.8098</v>
          </cell>
          <cell r="AG57" t="str">
            <v>.2</v>
          </cell>
          <cell r="AH57" t="str">
            <v>99.06533</v>
          </cell>
          <cell r="AI57" t="str">
            <v>11</v>
          </cell>
          <cell r="AJ57" t="str">
            <v>73.33333</v>
          </cell>
          <cell r="AK57" t="str">
            <v>2</v>
          </cell>
          <cell r="AL57" t="str">
            <v>1</v>
          </cell>
          <cell r="AM57" t="str">
            <v>3</v>
          </cell>
          <cell r="AN57" t="str">
            <v>3</v>
          </cell>
          <cell r="AO57" t="str">
            <v>1</v>
          </cell>
          <cell r="AP57" t="str">
            <v>1</v>
          </cell>
          <cell r="AQ57">
            <v>53</v>
          </cell>
          <cell r="AR57">
            <v>83.303870000000003</v>
          </cell>
          <cell r="AT57" t="str">
            <v>5</v>
          </cell>
          <cell r="AU57" t="str">
            <v>66.66667</v>
          </cell>
          <cell r="AV57" t="str">
            <v>91</v>
          </cell>
          <cell r="AW57" t="str">
            <v>68.26087</v>
          </cell>
          <cell r="AX57" t="str">
            <v>138.7</v>
          </cell>
          <cell r="AY57" t="str">
            <v>98.28794</v>
          </cell>
          <cell r="AZ57" t="str">
            <v>8</v>
          </cell>
          <cell r="BA57" t="str">
            <v>100</v>
          </cell>
          <cell r="BB57" t="str">
            <v>3</v>
          </cell>
          <cell r="BC57" t="str">
            <v>1</v>
          </cell>
          <cell r="BD57" t="str">
            <v>1</v>
          </cell>
          <cell r="BE57" t="str">
            <v>1</v>
          </cell>
          <cell r="BF57" t="str">
            <v>1</v>
          </cell>
          <cell r="BG57" t="str">
            <v>1</v>
          </cell>
          <cell r="BH57" t="str">
            <v>.3</v>
          </cell>
          <cell r="BI57" t="str">
            <v>.18</v>
          </cell>
          <cell r="BJ57" t="str">
            <v>3</v>
          </cell>
          <cell r="BK57" t="str">
            <v>10.3</v>
          </cell>
          <cell r="BL57">
            <v>6</v>
          </cell>
          <cell r="BM57">
            <v>91.020620000000008</v>
          </cell>
          <cell r="BO57" t="str">
            <v>3</v>
          </cell>
          <cell r="BP57" t="str">
            <v>83.33333</v>
          </cell>
          <cell r="BQ57" t="str">
            <v>17.5</v>
          </cell>
          <cell r="BR57" t="str">
            <v>92.10526</v>
          </cell>
          <cell r="BS57" t="str">
            <v>.5</v>
          </cell>
          <cell r="BT57" t="str">
            <v>96.97722</v>
          </cell>
          <cell r="BU57" t="str">
            <v>27.5</v>
          </cell>
          <cell r="BV57" t="str">
            <v>91.66667</v>
          </cell>
          <cell r="BW57" t="str">
            <v>8</v>
          </cell>
          <cell r="BX57" t="str">
            <v>4</v>
          </cell>
          <cell r="BY57" t="str">
            <v>8</v>
          </cell>
          <cell r="BZ57" t="str">
            <v>7.5</v>
          </cell>
          <cell r="CA57" t="str">
            <v>0</v>
          </cell>
          <cell r="CB57">
            <v>48</v>
          </cell>
          <cell r="CC57">
            <v>70</v>
          </cell>
          <cell r="CE57" t="str">
            <v/>
          </cell>
          <cell r="CF57" t="str">
            <v/>
          </cell>
          <cell r="CG57" t="str">
            <v/>
          </cell>
          <cell r="CH57" t="str">
            <v/>
          </cell>
          <cell r="CJ57" t="str">
            <v>7</v>
          </cell>
          <cell r="CK57" t="str">
            <v>58.33333</v>
          </cell>
          <cell r="CL57" t="str">
            <v>7</v>
          </cell>
          <cell r="CM57" t="str">
            <v>87.5</v>
          </cell>
          <cell r="CN57">
            <v>14</v>
          </cell>
          <cell r="CO57" t="str">
            <v>0</v>
          </cell>
          <cell r="CP57" t="str">
            <v>22.9</v>
          </cell>
          <cell r="CQ57">
            <v>79</v>
          </cell>
          <cell r="CR57">
            <v>58.000000000000007</v>
          </cell>
          <cell r="CT57" t="str">
            <v>8</v>
          </cell>
          <cell r="CU57" t="str">
            <v>80</v>
          </cell>
          <cell r="CV57" t="str">
            <v>3</v>
          </cell>
          <cell r="CW57" t="str">
            <v>30</v>
          </cell>
          <cell r="CX57" t="str">
            <v/>
          </cell>
          <cell r="CY57" t="str">
            <v/>
          </cell>
          <cell r="CZ57" t="str">
            <v/>
          </cell>
          <cell r="DA57" t="str">
            <v>6</v>
          </cell>
          <cell r="DB57" t="str">
            <v>60</v>
          </cell>
          <cell r="DC57" t="str">
            <v>5</v>
          </cell>
          <cell r="DD57" t="str">
            <v>83.33333</v>
          </cell>
          <cell r="DE57" t="str">
            <v>2</v>
          </cell>
          <cell r="DF57" t="str">
            <v>28.57143</v>
          </cell>
          <cell r="DG57" t="str">
            <v>5</v>
          </cell>
          <cell r="DH57" t="str">
            <v>71.42857</v>
          </cell>
          <cell r="DI57" t="str">
            <v>29</v>
          </cell>
          <cell r="DJ57">
            <v>12</v>
          </cell>
          <cell r="DK57">
            <v>89.884380000000007</v>
          </cell>
          <cell r="DM57" t="str">
            <v>8</v>
          </cell>
          <cell r="DN57" t="str">
            <v>91.66667</v>
          </cell>
          <cell r="DO57" t="str">
            <v>50</v>
          </cell>
          <cell r="DP57" t="str">
            <v>99.84544</v>
          </cell>
          <cell r="DQ57" t="str">
            <v>47.8</v>
          </cell>
          <cell r="DR57" t="str">
            <v>68.65041</v>
          </cell>
          <cell r="DS57" t="str">
            <v>7.7</v>
          </cell>
          <cell r="DT57" t="str">
            <v>38</v>
          </cell>
          <cell r="DU57" t="str">
            <v>2.1</v>
          </cell>
          <cell r="DV57" t="str">
            <v>1.25</v>
          </cell>
          <cell r="DW57" t="str">
            <v>97.5</v>
          </cell>
          <cell r="DX57" t="str">
            <v>2.309524</v>
          </cell>
          <cell r="DY57" t="str">
            <v>100</v>
          </cell>
          <cell r="DZ57" t="str">
            <v>1.5</v>
          </cell>
          <cell r="EA57" t="str">
            <v>100</v>
          </cell>
          <cell r="EB57" t="str">
            <v>0</v>
          </cell>
          <cell r="EC57" t="str">
            <v>100</v>
          </cell>
          <cell r="ED57" t="str">
            <v>99.375</v>
          </cell>
          <cell r="EE57">
            <v>17</v>
          </cell>
          <cell r="EF57">
            <v>99.921380000000013</v>
          </cell>
          <cell r="EH57" t="str">
            <v>.5</v>
          </cell>
          <cell r="EI57" t="str">
            <v>100</v>
          </cell>
          <cell r="EJ57" t="str">
            <v>.5</v>
          </cell>
          <cell r="EK57" t="str">
            <v>100</v>
          </cell>
          <cell r="EL57" t="str">
            <v>2</v>
          </cell>
          <cell r="EM57" t="str">
            <v>99.37107</v>
          </cell>
          <cell r="EN57" t="str">
            <v>0</v>
          </cell>
          <cell r="EO57" t="str">
            <v>100</v>
          </cell>
          <cell r="EP57" t="str">
            <v>0</v>
          </cell>
          <cell r="EQ57" t="str">
            <v>100</v>
          </cell>
          <cell r="ER57" t="str">
            <v>0</v>
          </cell>
          <cell r="ES57" t="str">
            <v>100</v>
          </cell>
          <cell r="ET57" t="str">
            <v>0</v>
          </cell>
          <cell r="EU57" t="str">
            <v>100</v>
          </cell>
          <cell r="EV57" t="str">
            <v>0</v>
          </cell>
          <cell r="EW57" t="str">
            <v>100</v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 t="str">
            <v/>
          </cell>
          <cell r="FC57" t="str">
            <v/>
          </cell>
          <cell r="FD57" t="str">
            <v/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8</v>
          </cell>
          <cell r="FK57">
            <v>76.06447</v>
          </cell>
          <cell r="FM57" t="str">
            <v/>
          </cell>
          <cell r="FN57" t="str">
            <v/>
          </cell>
          <cell r="FO57" t="str">
            <v>455</v>
          </cell>
          <cell r="FP57" t="str">
            <v>72.54098</v>
          </cell>
          <cell r="FQ57" t="str">
            <v>60</v>
          </cell>
          <cell r="FR57" t="str">
            <v>320</v>
          </cell>
          <cell r="FS57" t="str">
            <v>75</v>
          </cell>
          <cell r="FT57" t="str">
            <v>17.3</v>
          </cell>
          <cell r="FU57" t="str">
            <v>80.65242</v>
          </cell>
          <cell r="FV57" t="str">
            <v>9</v>
          </cell>
          <cell r="FW57" t="str">
            <v>7.3</v>
          </cell>
          <cell r="FX57" t="str">
            <v>1</v>
          </cell>
          <cell r="FY57" t="str">
            <v>13.5</v>
          </cell>
          <cell r="FZ57" t="str">
            <v>75</v>
          </cell>
          <cell r="GA57" t="str">
            <v>3.5</v>
          </cell>
          <cell r="GB57" t="str">
            <v>3.5</v>
          </cell>
          <cell r="GC57" t="str">
            <v>4</v>
          </cell>
          <cell r="GD57" t="str">
            <v>2.5</v>
          </cell>
          <cell r="GE57">
            <v>54</v>
          </cell>
          <cell r="GF57">
            <v>60.061780000000006</v>
          </cell>
          <cell r="GG57" t="str">
            <v>0</v>
          </cell>
          <cell r="GH57" t="str">
            <v>3</v>
          </cell>
          <cell r="GI57" t="str">
            <v>9</v>
          </cell>
          <cell r="GJ57" t="str">
            <v>36.1</v>
          </cell>
          <cell r="GK57" t="str">
            <v>38.87356</v>
          </cell>
          <cell r="GL57" t="str">
            <v>13</v>
          </cell>
          <cell r="GM57" t="str">
            <v>81.25</v>
          </cell>
          <cell r="GN57" t="str">
            <v>2.5</v>
          </cell>
          <cell r="GO57" t="str">
            <v>5.5</v>
          </cell>
          <cell r="GP57" t="str">
            <v>2</v>
          </cell>
          <cell r="GQ57" t="str">
            <v>3</v>
          </cell>
        </row>
        <row r="58">
          <cell r="A58" t="str">
            <v>SWZ</v>
          </cell>
          <cell r="B58" t="str">
            <v>Eswatini</v>
          </cell>
          <cell r="C58" t="str">
            <v>Sub-Saharan Africa</v>
          </cell>
          <cell r="D58" t="str">
            <v>Lower middle income</v>
          </cell>
          <cell r="E58">
            <v>2020</v>
          </cell>
          <cell r="F58">
            <v>121</v>
          </cell>
          <cell r="G58">
            <v>59.492730000000002</v>
          </cell>
          <cell r="J58">
            <v>155</v>
          </cell>
          <cell r="K58">
            <v>77.198220000000006</v>
          </cell>
          <cell r="L58" t="str">
            <v>12</v>
          </cell>
          <cell r="M58">
            <v>35.294119999999999</v>
          </cell>
          <cell r="N58" t="str">
            <v>21.5</v>
          </cell>
          <cell r="O58" t="str">
            <v>78.89447</v>
          </cell>
          <cell r="P58" t="str">
            <v>10.7</v>
          </cell>
          <cell r="Q58" t="str">
            <v>94.65007</v>
          </cell>
          <cell r="R58" t="str">
            <v>12</v>
          </cell>
          <cell r="S58" t="str">
            <v>35.29412</v>
          </cell>
          <cell r="T58" t="str">
            <v>21.5</v>
          </cell>
          <cell r="U58" t="str">
            <v>78.89447</v>
          </cell>
          <cell r="V58" t="str">
            <v>10.7</v>
          </cell>
          <cell r="W58" t="str">
            <v>94.65007</v>
          </cell>
          <cell r="X58" t="str">
            <v>.2</v>
          </cell>
          <cell r="Y58" t="str">
            <v>99.95423</v>
          </cell>
          <cell r="Z58">
            <v>96</v>
          </cell>
          <cell r="AA58">
            <v>68.658590000000004</v>
          </cell>
          <cell r="AC58" t="str">
            <v>14</v>
          </cell>
          <cell r="AD58" t="str">
            <v>64</v>
          </cell>
          <cell r="AE58" t="str">
            <v>116</v>
          </cell>
          <cell r="AF58" t="str">
            <v>74.0634</v>
          </cell>
          <cell r="AG58" t="str">
            <v>3.4</v>
          </cell>
          <cell r="AH58" t="str">
            <v>83.23762</v>
          </cell>
          <cell r="AI58" t="str">
            <v>8</v>
          </cell>
          <cell r="AJ58" t="str">
            <v>53.33333</v>
          </cell>
          <cell r="AK58" t="str">
            <v>2</v>
          </cell>
          <cell r="AL58" t="str">
            <v>1</v>
          </cell>
          <cell r="AM58" t="str">
            <v>2</v>
          </cell>
          <cell r="AN58" t="str">
            <v>3</v>
          </cell>
          <cell r="AO58" t="str">
            <v>0</v>
          </cell>
          <cell r="AP58" t="str">
            <v>0</v>
          </cell>
          <cell r="AQ58">
            <v>132</v>
          </cell>
          <cell r="AR58">
            <v>61.694830000000003</v>
          </cell>
          <cell r="AT58" t="str">
            <v>6</v>
          </cell>
          <cell r="AU58" t="str">
            <v>50</v>
          </cell>
          <cell r="AV58" t="str">
            <v>125</v>
          </cell>
          <cell r="AW58" t="str">
            <v>53.47826</v>
          </cell>
          <cell r="AX58" t="str">
            <v>542.6</v>
          </cell>
          <cell r="AY58" t="str">
            <v>93.30107</v>
          </cell>
          <cell r="AZ58" t="str">
            <v>4</v>
          </cell>
          <cell r="BA58" t="str">
            <v>50</v>
          </cell>
          <cell r="BB58" t="str">
            <v>0</v>
          </cell>
          <cell r="BC58" t="str">
            <v>1</v>
          </cell>
          <cell r="BD58" t="str">
            <v>1</v>
          </cell>
          <cell r="BE58" t="str">
            <v>1</v>
          </cell>
          <cell r="BF58" t="str">
            <v>0</v>
          </cell>
          <cell r="BG58" t="str">
            <v>1</v>
          </cell>
          <cell r="BH58" t="str">
            <v>49.44</v>
          </cell>
          <cell r="BI58" t="str">
            <v>28.93</v>
          </cell>
          <cell r="BJ58" t="str">
            <v>5</v>
          </cell>
          <cell r="BK58" t="str">
            <v>16.5</v>
          </cell>
          <cell r="BL58">
            <v>104</v>
          </cell>
          <cell r="BM58">
            <v>60.799290000000006</v>
          </cell>
          <cell r="BO58" t="str">
            <v>9</v>
          </cell>
          <cell r="BP58" t="str">
            <v>33.33333</v>
          </cell>
          <cell r="BQ58" t="str">
            <v>21</v>
          </cell>
          <cell r="BR58" t="str">
            <v>90.43062</v>
          </cell>
          <cell r="BS58" t="str">
            <v>7.3</v>
          </cell>
          <cell r="BT58" t="str">
            <v>51.09986</v>
          </cell>
          <cell r="BU58" t="str">
            <v>20.5</v>
          </cell>
          <cell r="BV58" t="str">
            <v>68.33333</v>
          </cell>
          <cell r="BW58" t="str">
            <v>6</v>
          </cell>
          <cell r="BX58" t="str">
            <v>4</v>
          </cell>
          <cell r="BY58" t="str">
            <v>4</v>
          </cell>
          <cell r="BZ58" t="str">
            <v>6.5</v>
          </cell>
          <cell r="CA58" t="str">
            <v>0</v>
          </cell>
          <cell r="CB58">
            <v>94</v>
          </cell>
          <cell r="CC58">
            <v>55.000000000000007</v>
          </cell>
          <cell r="CE58" t="str">
            <v/>
          </cell>
          <cell r="CF58" t="str">
            <v/>
          </cell>
          <cell r="CG58" t="str">
            <v/>
          </cell>
          <cell r="CH58" t="str">
            <v/>
          </cell>
          <cell r="CJ58" t="str">
            <v>4</v>
          </cell>
          <cell r="CK58" t="str">
            <v>33.33333</v>
          </cell>
          <cell r="CL58" t="str">
            <v>7</v>
          </cell>
          <cell r="CM58" t="str">
            <v>87.5</v>
          </cell>
          <cell r="CN58">
            <v>11</v>
          </cell>
          <cell r="CO58" t="str">
            <v>0</v>
          </cell>
          <cell r="CP58" t="str">
            <v>54.2</v>
          </cell>
          <cell r="CQ58">
            <v>162</v>
          </cell>
          <cell r="CR58">
            <v>26.000000000000004</v>
          </cell>
          <cell r="CT58" t="str">
            <v>2</v>
          </cell>
          <cell r="CU58" t="str">
            <v>20</v>
          </cell>
          <cell r="CV58" t="str">
            <v>5</v>
          </cell>
          <cell r="CW58" t="str">
            <v>50</v>
          </cell>
          <cell r="CX58" t="str">
            <v/>
          </cell>
          <cell r="CY58" t="str">
            <v/>
          </cell>
          <cell r="CZ58" t="str">
            <v/>
          </cell>
          <cell r="DA58" t="str">
            <v>6</v>
          </cell>
          <cell r="DB58" t="str">
            <v>60</v>
          </cell>
          <cell r="DC58" t="str">
            <v>0</v>
          </cell>
          <cell r="DD58" t="str">
            <v>0</v>
          </cell>
          <cell r="DE58" t="str">
            <v>0</v>
          </cell>
          <cell r="DF58" t="str">
            <v>0</v>
          </cell>
          <cell r="DG58" t="str">
            <v>0</v>
          </cell>
          <cell r="DH58" t="str">
            <v>0</v>
          </cell>
          <cell r="DI58" t="str">
            <v>13</v>
          </cell>
          <cell r="DJ58">
            <v>73</v>
          </cell>
          <cell r="DK58">
            <v>77.068960000000004</v>
          </cell>
          <cell r="DM58" t="str">
            <v>33</v>
          </cell>
          <cell r="DN58" t="str">
            <v>50</v>
          </cell>
          <cell r="DO58" t="str">
            <v>122</v>
          </cell>
          <cell r="DP58" t="str">
            <v>88.71716</v>
          </cell>
          <cell r="DQ58" t="str">
            <v>35.8</v>
          </cell>
          <cell r="DR58" t="str">
            <v>86.41138</v>
          </cell>
          <cell r="DS58" t="str">
            <v>25.2</v>
          </cell>
          <cell r="DT58" t="str">
            <v>6.4</v>
          </cell>
          <cell r="DU58" t="str">
            <v>4.1</v>
          </cell>
          <cell r="DV58" t="str">
            <v>16</v>
          </cell>
          <cell r="DW58" t="str">
            <v>68</v>
          </cell>
          <cell r="DX58" t="str">
            <v>19.16667</v>
          </cell>
          <cell r="DY58" t="str">
            <v>69.17632</v>
          </cell>
          <cell r="DZ58" t="str">
            <v>4</v>
          </cell>
          <cell r="EA58" t="str">
            <v>95.41284</v>
          </cell>
          <cell r="EB58" t="str">
            <v>0</v>
          </cell>
          <cell r="EC58" t="str">
            <v>100</v>
          </cell>
          <cell r="ED58" t="str">
            <v>83.14729</v>
          </cell>
          <cell r="EE58">
            <v>35</v>
          </cell>
          <cell r="EF58">
            <v>92.916720000000012</v>
          </cell>
          <cell r="EH58" t="str">
            <v>2</v>
          </cell>
          <cell r="EI58" t="str">
            <v>99.40828</v>
          </cell>
          <cell r="EJ58" t="str">
            <v>3.555556</v>
          </cell>
          <cell r="EK58" t="str">
            <v>98.93073</v>
          </cell>
          <cell r="EL58" t="str">
            <v>2.111111</v>
          </cell>
          <cell r="EM58" t="str">
            <v>99.30119</v>
          </cell>
          <cell r="EN58" t="str">
            <v>3.055556</v>
          </cell>
          <cell r="EO58" t="str">
            <v>99.26324</v>
          </cell>
          <cell r="EP58" t="str">
            <v>75.55556</v>
          </cell>
          <cell r="EQ58" t="str">
            <v>81.11111</v>
          </cell>
          <cell r="ER58" t="str">
            <v>75.55556</v>
          </cell>
          <cell r="ES58" t="str">
            <v>89.20635</v>
          </cell>
          <cell r="ET58" t="str">
            <v>134.4444</v>
          </cell>
          <cell r="EU58" t="str">
            <v>87.31656</v>
          </cell>
          <cell r="EV58" t="str">
            <v>134.4444</v>
          </cell>
          <cell r="EW58" t="str">
            <v>88.7963</v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 t="str">
            <v/>
          </cell>
          <cell r="FC58" t="str">
            <v/>
          </cell>
          <cell r="FD58" t="str">
            <v/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172</v>
          </cell>
          <cell r="FK58">
            <v>36.716650000000001</v>
          </cell>
          <cell r="FM58" t="str">
            <v/>
          </cell>
          <cell r="FN58" t="str">
            <v/>
          </cell>
          <cell r="FO58" t="str">
            <v>956</v>
          </cell>
          <cell r="FP58" t="str">
            <v>31.47541</v>
          </cell>
          <cell r="FQ58" t="str">
            <v>14</v>
          </cell>
          <cell r="FR58" t="str">
            <v>912</v>
          </cell>
          <cell r="FS58" t="str">
            <v>30</v>
          </cell>
          <cell r="FT58" t="str">
            <v>56.1</v>
          </cell>
          <cell r="FU58" t="str">
            <v>37.00787</v>
          </cell>
          <cell r="FV58" t="str">
            <v>52</v>
          </cell>
          <cell r="FW58" t="str">
            <v>1.1</v>
          </cell>
          <cell r="FX58" t="str">
            <v>3</v>
          </cell>
          <cell r="FY58" t="str">
            <v>7.5</v>
          </cell>
          <cell r="FZ58" t="str">
            <v>41.66667</v>
          </cell>
          <cell r="GA58" t="str">
            <v>3</v>
          </cell>
          <cell r="GB58" t="str">
            <v>2</v>
          </cell>
          <cell r="GC58" t="str">
            <v>.5</v>
          </cell>
          <cell r="GD58" t="str">
            <v>2</v>
          </cell>
          <cell r="GE58">
            <v>117</v>
          </cell>
          <cell r="GF58">
            <v>38.874090000000002</v>
          </cell>
          <cell r="GG58" t="str">
            <v>0</v>
          </cell>
          <cell r="GH58" t="str">
            <v>2</v>
          </cell>
          <cell r="GI58" t="str">
            <v>14.5</v>
          </cell>
          <cell r="GJ58" t="str">
            <v>37.4</v>
          </cell>
          <cell r="GK58" t="str">
            <v>40.24818</v>
          </cell>
          <cell r="GL58" t="str">
            <v>6</v>
          </cell>
          <cell r="GM58" t="str">
            <v>37.5</v>
          </cell>
          <cell r="GN58" t="str">
            <v>3</v>
          </cell>
          <cell r="GO58" t="str">
            <v>2</v>
          </cell>
          <cell r="GP58" t="str">
            <v>0</v>
          </cell>
          <cell r="GQ58" t="str">
            <v>1</v>
          </cell>
        </row>
        <row r="59">
          <cell r="A59" t="str">
            <v>ETH</v>
          </cell>
          <cell r="B59" t="str">
            <v>Ethiopia</v>
          </cell>
          <cell r="C59" t="str">
            <v>Sub-Saharan Africa</v>
          </cell>
          <cell r="D59" t="str">
            <v>Low income</v>
          </cell>
          <cell r="E59">
            <v>2020</v>
          </cell>
          <cell r="F59">
            <v>159</v>
          </cell>
          <cell r="G59">
            <v>47.976130000000005</v>
          </cell>
          <cell r="J59">
            <v>168</v>
          </cell>
          <cell r="K59">
            <v>71.701910000000012</v>
          </cell>
          <cell r="L59" t="str">
            <v>11</v>
          </cell>
          <cell r="M59">
            <v>41.176470000000002</v>
          </cell>
          <cell r="N59" t="str">
            <v>32</v>
          </cell>
          <cell r="O59" t="str">
            <v>68.34171</v>
          </cell>
          <cell r="P59" t="str">
            <v>45.4</v>
          </cell>
          <cell r="Q59" t="str">
            <v>77.28948</v>
          </cell>
          <cell r="R59" t="str">
            <v>11</v>
          </cell>
          <cell r="S59" t="str">
            <v>41.17647</v>
          </cell>
          <cell r="T59" t="str">
            <v>32</v>
          </cell>
          <cell r="U59" t="str">
            <v>68.34171</v>
          </cell>
          <cell r="V59" t="str">
            <v>45.4</v>
          </cell>
          <cell r="W59" t="str">
            <v>77.28948</v>
          </cell>
          <cell r="X59" t="str">
            <v>0</v>
          </cell>
          <cell r="Y59" t="str">
            <v>100</v>
          </cell>
          <cell r="Z59">
            <v>142</v>
          </cell>
          <cell r="AA59">
            <v>59.683280000000003</v>
          </cell>
          <cell r="AC59" t="str">
            <v>15</v>
          </cell>
          <cell r="AD59" t="str">
            <v>60</v>
          </cell>
          <cell r="AE59" t="str">
            <v>136</v>
          </cell>
          <cell r="AF59" t="str">
            <v>68.29971</v>
          </cell>
          <cell r="AG59" t="str">
            <v>12.6</v>
          </cell>
          <cell r="AH59" t="str">
            <v>37.10008</v>
          </cell>
          <cell r="AI59" t="str">
            <v>11</v>
          </cell>
          <cell r="AJ59" t="str">
            <v>73.33333</v>
          </cell>
          <cell r="AK59" t="str">
            <v>2</v>
          </cell>
          <cell r="AL59" t="str">
            <v>1</v>
          </cell>
          <cell r="AM59" t="str">
            <v>2</v>
          </cell>
          <cell r="AN59" t="str">
            <v>2</v>
          </cell>
          <cell r="AO59" t="str">
            <v>0</v>
          </cell>
          <cell r="AP59" t="str">
            <v>4</v>
          </cell>
          <cell r="AQ59">
            <v>137</v>
          </cell>
          <cell r="AR59">
            <v>60.091860000000004</v>
          </cell>
          <cell r="AT59" t="str">
            <v>4</v>
          </cell>
          <cell r="AU59" t="str">
            <v>83.33333</v>
          </cell>
          <cell r="AV59" t="str">
            <v>95</v>
          </cell>
          <cell r="AW59" t="str">
            <v>66.52174</v>
          </cell>
          <cell r="AX59" t="str">
            <v>768.5</v>
          </cell>
          <cell r="AY59" t="str">
            <v>90.51238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H59" t="str">
            <v>..</v>
          </cell>
          <cell r="BI59" t="str">
            <v>..</v>
          </cell>
          <cell r="BJ59" t="str">
            <v>N/A</v>
          </cell>
          <cell r="BK59" t="str">
            <v>3.6</v>
          </cell>
          <cell r="BL59">
            <v>142</v>
          </cell>
          <cell r="BM59">
            <v>50.922520000000006</v>
          </cell>
          <cell r="BO59" t="str">
            <v>7</v>
          </cell>
          <cell r="BP59" t="str">
            <v>50</v>
          </cell>
          <cell r="BQ59" t="str">
            <v>52</v>
          </cell>
          <cell r="BR59" t="str">
            <v>75.59809</v>
          </cell>
          <cell r="BS59" t="str">
            <v>6</v>
          </cell>
          <cell r="BT59" t="str">
            <v>59.75866</v>
          </cell>
          <cell r="BU59" t="str">
            <v>5.5</v>
          </cell>
          <cell r="BV59" t="str">
            <v>18.33333</v>
          </cell>
          <cell r="BW59" t="str">
            <v>0</v>
          </cell>
          <cell r="BX59" t="str">
            <v>1.5</v>
          </cell>
          <cell r="BY59" t="str">
            <v>0</v>
          </cell>
          <cell r="BZ59" t="str">
            <v>4</v>
          </cell>
          <cell r="CA59" t="str">
            <v>0</v>
          </cell>
          <cell r="CB59">
            <v>176</v>
          </cell>
          <cell r="CC59">
            <v>15.000000000000002</v>
          </cell>
          <cell r="CE59" t="str">
            <v/>
          </cell>
          <cell r="CF59" t="str">
            <v/>
          </cell>
          <cell r="CG59" t="str">
            <v/>
          </cell>
          <cell r="CH59" t="str">
            <v/>
          </cell>
          <cell r="CJ59" t="str">
            <v>3</v>
          </cell>
          <cell r="CK59" t="str">
            <v>25</v>
          </cell>
          <cell r="CL59" t="str">
            <v>0</v>
          </cell>
          <cell r="CM59" t="str">
            <v>0</v>
          </cell>
          <cell r="CN59">
            <v>3</v>
          </cell>
          <cell r="CO59" t="str">
            <v>.4</v>
          </cell>
          <cell r="CP59" t="str">
            <v>0</v>
          </cell>
          <cell r="CQ59">
            <v>189</v>
          </cell>
          <cell r="CR59">
            <v>10</v>
          </cell>
          <cell r="CT59" t="str">
            <v>3</v>
          </cell>
          <cell r="CU59" t="str">
            <v>30</v>
          </cell>
          <cell r="CV59" t="str">
            <v>0</v>
          </cell>
          <cell r="CW59" t="str">
            <v>0</v>
          </cell>
          <cell r="CX59" t="str">
            <v/>
          </cell>
          <cell r="CY59" t="str">
            <v/>
          </cell>
          <cell r="CZ59" t="str">
            <v/>
          </cell>
          <cell r="DA59" t="str">
            <v>2</v>
          </cell>
          <cell r="DB59" t="str">
            <v>20</v>
          </cell>
          <cell r="DC59" t="str">
            <v>0</v>
          </cell>
          <cell r="DD59" t="str">
            <v>0</v>
          </cell>
          <cell r="DE59" t="str">
            <v>0</v>
          </cell>
          <cell r="DF59" t="str">
            <v>0</v>
          </cell>
          <cell r="DG59" t="str">
            <v>0</v>
          </cell>
          <cell r="DH59" t="str">
            <v>0</v>
          </cell>
          <cell r="DI59" t="str">
            <v>5</v>
          </cell>
          <cell r="DJ59">
            <v>132</v>
          </cell>
          <cell r="DK59">
            <v>63.256310000000006</v>
          </cell>
          <cell r="DM59" t="str">
            <v>29</v>
          </cell>
          <cell r="DN59" t="str">
            <v>56.66667</v>
          </cell>
          <cell r="DO59" t="str">
            <v>300</v>
          </cell>
          <cell r="DP59" t="str">
            <v>61.20556</v>
          </cell>
          <cell r="DQ59" t="str">
            <v>37.7</v>
          </cell>
          <cell r="DR59" t="str">
            <v>83.5895</v>
          </cell>
          <cell r="DS59" t="str">
            <v>24.6</v>
          </cell>
          <cell r="DT59" t="str">
            <v>12.4</v>
          </cell>
          <cell r="DU59" t="str">
            <v>.7</v>
          </cell>
          <cell r="DV59" t="str">
            <v>47</v>
          </cell>
          <cell r="DW59" t="str">
            <v>6</v>
          </cell>
          <cell r="DX59" t="str">
            <v>48.69048</v>
          </cell>
          <cell r="DY59" t="str">
            <v>12.18055</v>
          </cell>
          <cell r="DZ59" t="str">
            <v>8</v>
          </cell>
          <cell r="EA59" t="str">
            <v>88.07339</v>
          </cell>
          <cell r="EB59" t="str">
            <v>0</v>
          </cell>
          <cell r="EC59" t="str">
            <v>100</v>
          </cell>
          <cell r="ED59" t="str">
            <v>51.56349</v>
          </cell>
          <cell r="EE59">
            <v>156</v>
          </cell>
          <cell r="EF59">
            <v>56.002010000000006</v>
          </cell>
          <cell r="EH59" t="str">
            <v>76</v>
          </cell>
          <cell r="EI59" t="str">
            <v>55.6213</v>
          </cell>
          <cell r="EJ59" t="str">
            <v>194</v>
          </cell>
          <cell r="EK59" t="str">
            <v>19.24686</v>
          </cell>
          <cell r="EL59" t="str">
            <v>50.91346</v>
          </cell>
          <cell r="EM59" t="str">
            <v>68.60789</v>
          </cell>
          <cell r="EN59" t="str">
            <v>72.23077</v>
          </cell>
          <cell r="EO59" t="str">
            <v>74.46926</v>
          </cell>
          <cell r="EP59" t="str">
            <v>175</v>
          </cell>
          <cell r="EQ59" t="str">
            <v>56.25</v>
          </cell>
          <cell r="ER59" t="str">
            <v>750</v>
          </cell>
          <cell r="ES59" t="str">
            <v>0</v>
          </cell>
          <cell r="ET59" t="str">
            <v>171.5</v>
          </cell>
          <cell r="EU59" t="str">
            <v>83.82075</v>
          </cell>
          <cell r="EV59" t="str">
            <v>120</v>
          </cell>
          <cell r="EW59" t="str">
            <v>90</v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 t="str">
            <v/>
          </cell>
          <cell r="FC59" t="str">
            <v/>
          </cell>
          <cell r="FD59" t="str">
            <v/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67</v>
          </cell>
          <cell r="FK59">
            <v>62.765650000000008</v>
          </cell>
          <cell r="FM59" t="str">
            <v/>
          </cell>
          <cell r="FN59" t="str">
            <v/>
          </cell>
          <cell r="FO59" t="str">
            <v>530</v>
          </cell>
          <cell r="FP59" t="str">
            <v>66.39344</v>
          </cell>
          <cell r="FQ59" t="str">
            <v>30</v>
          </cell>
          <cell r="FR59" t="str">
            <v>290</v>
          </cell>
          <cell r="FS59" t="str">
            <v>210</v>
          </cell>
          <cell r="FT59" t="str">
            <v>15.2</v>
          </cell>
          <cell r="FU59" t="str">
            <v>83.01462</v>
          </cell>
          <cell r="FV59" t="str">
            <v>10</v>
          </cell>
          <cell r="FW59" t="str">
            <v>4.8</v>
          </cell>
          <cell r="FX59" t="str">
            <v>.4</v>
          </cell>
          <cell r="FY59" t="str">
            <v>7</v>
          </cell>
          <cell r="FZ59" t="str">
            <v>38.88889</v>
          </cell>
          <cell r="GA59" t="str">
            <v>4.5</v>
          </cell>
          <cell r="GB59" t="str">
            <v>1</v>
          </cell>
          <cell r="GC59" t="str">
            <v>0</v>
          </cell>
          <cell r="GD59" t="str">
            <v>1.5</v>
          </cell>
          <cell r="GE59">
            <v>149</v>
          </cell>
          <cell r="GF59">
            <v>30.337780000000002</v>
          </cell>
          <cell r="GG59" t="str">
            <v>0</v>
          </cell>
          <cell r="GH59" t="str">
            <v>3</v>
          </cell>
          <cell r="GI59" t="str">
            <v>14.5</v>
          </cell>
          <cell r="GJ59" t="str">
            <v>27.3</v>
          </cell>
          <cell r="GK59" t="str">
            <v>29.42556</v>
          </cell>
          <cell r="GL59" t="str">
            <v>5</v>
          </cell>
          <cell r="GM59" t="str">
            <v>31.25</v>
          </cell>
          <cell r="GN59" t="str">
            <v>2</v>
          </cell>
          <cell r="GO59" t="str">
            <v>2</v>
          </cell>
          <cell r="GP59" t="str">
            <v>0</v>
          </cell>
          <cell r="GQ59" t="str">
            <v>1</v>
          </cell>
        </row>
        <row r="60">
          <cell r="A60" t="str">
            <v>FJI</v>
          </cell>
          <cell r="B60" t="str">
            <v>Fiji</v>
          </cell>
          <cell r="C60" t="str">
            <v>East Asia &amp; Pacific</v>
          </cell>
          <cell r="D60" t="str">
            <v>Upper middle income</v>
          </cell>
          <cell r="E60">
            <v>2020</v>
          </cell>
          <cell r="F60">
            <v>102</v>
          </cell>
          <cell r="G60">
            <v>61.478920000000002</v>
          </cell>
          <cell r="J60">
            <v>163</v>
          </cell>
          <cell r="K60">
            <v>73.56195000000001</v>
          </cell>
          <cell r="L60" t="str">
            <v>11</v>
          </cell>
          <cell r="M60">
            <v>41.176470000000002</v>
          </cell>
          <cell r="N60" t="str">
            <v>40</v>
          </cell>
          <cell r="O60" t="str">
            <v>60.30151</v>
          </cell>
          <cell r="P60" t="str">
            <v>14.5</v>
          </cell>
          <cell r="Q60" t="str">
            <v>92.76982</v>
          </cell>
          <cell r="R60" t="str">
            <v>11</v>
          </cell>
          <cell r="S60" t="str">
            <v>41.17647</v>
          </cell>
          <cell r="T60" t="str">
            <v>40</v>
          </cell>
          <cell r="U60" t="str">
            <v>60.30151</v>
          </cell>
          <cell r="V60" t="str">
            <v>14.5</v>
          </cell>
          <cell r="W60" t="str">
            <v>92.76982</v>
          </cell>
          <cell r="X60" t="str">
            <v>0</v>
          </cell>
          <cell r="Y60" t="str">
            <v>100</v>
          </cell>
          <cell r="Z60">
            <v>102</v>
          </cell>
          <cell r="AA60">
            <v>67.750470000000007</v>
          </cell>
          <cell r="AC60" t="str">
            <v>15</v>
          </cell>
          <cell r="AD60" t="str">
            <v>60</v>
          </cell>
          <cell r="AE60" t="str">
            <v>141</v>
          </cell>
          <cell r="AF60" t="str">
            <v>66.85879</v>
          </cell>
          <cell r="AG60" t="str">
            <v>.5</v>
          </cell>
          <cell r="AH60" t="str">
            <v>97.47642</v>
          </cell>
          <cell r="AI60" t="str">
            <v>7</v>
          </cell>
          <cell r="AJ60" t="str">
            <v>46.66667</v>
          </cell>
          <cell r="AK60" t="str">
            <v>0</v>
          </cell>
          <cell r="AL60" t="str">
            <v>1</v>
          </cell>
          <cell r="AM60" t="str">
            <v>2</v>
          </cell>
          <cell r="AN60" t="str">
            <v>3</v>
          </cell>
          <cell r="AO60" t="str">
            <v>1</v>
          </cell>
          <cell r="AP60" t="str">
            <v>0</v>
          </cell>
          <cell r="AQ60">
            <v>97</v>
          </cell>
          <cell r="AR60">
            <v>72.808490000000006</v>
          </cell>
          <cell r="AT60" t="str">
            <v>4</v>
          </cell>
          <cell r="AU60" t="str">
            <v>83.33333</v>
          </cell>
          <cell r="AV60" t="str">
            <v>81</v>
          </cell>
          <cell r="AW60" t="str">
            <v>72.6087</v>
          </cell>
          <cell r="AX60" t="str">
            <v>1191.4</v>
          </cell>
          <cell r="AY60" t="str">
            <v>85.29193</v>
          </cell>
          <cell r="AZ60" t="str">
            <v>4</v>
          </cell>
          <cell r="BA60" t="str">
            <v>50</v>
          </cell>
          <cell r="BB60" t="str">
            <v>1</v>
          </cell>
          <cell r="BC60" t="str">
            <v>1</v>
          </cell>
          <cell r="BD60" t="str">
            <v>1</v>
          </cell>
          <cell r="BE60" t="str">
            <v>0</v>
          </cell>
          <cell r="BF60" t="str">
            <v>0</v>
          </cell>
          <cell r="BG60" t="str">
            <v>1</v>
          </cell>
          <cell r="BH60" t="str">
            <v>5</v>
          </cell>
          <cell r="BI60" t="str">
            <v>4.74</v>
          </cell>
          <cell r="BJ60" t="str">
            <v>5</v>
          </cell>
          <cell r="BK60" t="str">
            <v>21.8</v>
          </cell>
          <cell r="BL60">
            <v>57</v>
          </cell>
          <cell r="BM60">
            <v>71.861330000000009</v>
          </cell>
          <cell r="BO60" t="str">
            <v>4</v>
          </cell>
          <cell r="BP60" t="str">
            <v>75</v>
          </cell>
          <cell r="BQ60" t="str">
            <v>69</v>
          </cell>
          <cell r="BR60" t="str">
            <v>67.46411</v>
          </cell>
          <cell r="BS60" t="str">
            <v>3</v>
          </cell>
          <cell r="BT60" t="str">
            <v>79.98122</v>
          </cell>
          <cell r="BU60" t="str">
            <v>19.5</v>
          </cell>
          <cell r="BV60" t="str">
            <v>65</v>
          </cell>
          <cell r="BW60" t="str">
            <v>4</v>
          </cell>
          <cell r="BX60" t="str">
            <v>1.5</v>
          </cell>
          <cell r="BY60" t="str">
            <v>8</v>
          </cell>
          <cell r="BZ60" t="str">
            <v>6</v>
          </cell>
          <cell r="CA60" t="str">
            <v>0</v>
          </cell>
          <cell r="CB60">
            <v>165</v>
          </cell>
          <cell r="CC60">
            <v>25.000000000000004</v>
          </cell>
          <cell r="CE60" t="str">
            <v/>
          </cell>
          <cell r="CF60" t="str">
            <v/>
          </cell>
          <cell r="CG60" t="str">
            <v/>
          </cell>
          <cell r="CH60" t="str">
            <v/>
          </cell>
          <cell r="CJ60" t="str">
            <v>5</v>
          </cell>
          <cell r="CK60" t="str">
            <v>41.66667</v>
          </cell>
          <cell r="CL60" t="str">
            <v>0</v>
          </cell>
          <cell r="CM60" t="str">
            <v>0</v>
          </cell>
          <cell r="CN60">
            <v>5</v>
          </cell>
          <cell r="CO60" t="str">
            <v>0</v>
          </cell>
          <cell r="CP60" t="str">
            <v>0</v>
          </cell>
          <cell r="CQ60">
            <v>97</v>
          </cell>
          <cell r="CR60">
            <v>54.000000000000007</v>
          </cell>
          <cell r="CT60" t="str">
            <v>2</v>
          </cell>
          <cell r="CU60" t="str">
            <v>20</v>
          </cell>
          <cell r="CV60" t="str">
            <v>8</v>
          </cell>
          <cell r="CW60" t="str">
            <v>80</v>
          </cell>
          <cell r="CX60" t="str">
            <v/>
          </cell>
          <cell r="CY60" t="str">
            <v/>
          </cell>
          <cell r="CZ60" t="str">
            <v/>
          </cell>
          <cell r="DA60" t="str">
            <v>7</v>
          </cell>
          <cell r="DB60" t="str">
            <v>70</v>
          </cell>
          <cell r="DC60" t="str">
            <v>4</v>
          </cell>
          <cell r="DD60" t="str">
            <v>66.66667</v>
          </cell>
          <cell r="DE60" t="str">
            <v>3</v>
          </cell>
          <cell r="DF60" t="str">
            <v>42.85714</v>
          </cell>
          <cell r="DG60" t="str">
            <v>3</v>
          </cell>
          <cell r="DH60" t="str">
            <v>42.85714</v>
          </cell>
          <cell r="DI60" t="str">
            <v>27</v>
          </cell>
          <cell r="DJ60">
            <v>101</v>
          </cell>
          <cell r="DK60">
            <v>71.08120000000001</v>
          </cell>
          <cell r="DM60" t="str">
            <v>38</v>
          </cell>
          <cell r="DN60" t="str">
            <v>41.66667</v>
          </cell>
          <cell r="DO60" t="str">
            <v>247</v>
          </cell>
          <cell r="DP60" t="str">
            <v>69.39722</v>
          </cell>
          <cell r="DQ60" t="str">
            <v>32.1</v>
          </cell>
          <cell r="DR60" t="str">
            <v>91.64546</v>
          </cell>
          <cell r="DS60" t="str">
            <v>19.6</v>
          </cell>
          <cell r="DT60" t="str">
            <v>12.4</v>
          </cell>
          <cell r="DU60" t="str">
            <v>.1</v>
          </cell>
          <cell r="DV60" t="str">
            <v>12</v>
          </cell>
          <cell r="DW60" t="str">
            <v>76</v>
          </cell>
          <cell r="DX60" t="str">
            <v>18.88095</v>
          </cell>
          <cell r="DY60" t="str">
            <v>69.72789</v>
          </cell>
          <cell r="DZ60" t="str">
            <v>12</v>
          </cell>
          <cell r="EA60" t="str">
            <v>80.73394</v>
          </cell>
          <cell r="EB60" t="str">
            <v>0</v>
          </cell>
          <cell r="EC60" t="str">
            <v>100</v>
          </cell>
          <cell r="ED60" t="str">
            <v>81.61546</v>
          </cell>
          <cell r="EE60">
            <v>79</v>
          </cell>
          <cell r="EF60">
            <v>77.890780000000007</v>
          </cell>
          <cell r="EH60" t="str">
            <v>56.33333</v>
          </cell>
          <cell r="EI60" t="str">
            <v>67.25838</v>
          </cell>
          <cell r="EJ60" t="str">
            <v>33.75</v>
          </cell>
          <cell r="EK60" t="str">
            <v>86.29707</v>
          </cell>
          <cell r="EL60" t="str">
            <v>56</v>
          </cell>
          <cell r="EM60" t="str">
            <v>65.40881</v>
          </cell>
          <cell r="EN60" t="str">
            <v>34.75</v>
          </cell>
          <cell r="EO60" t="str">
            <v>87.90323</v>
          </cell>
          <cell r="EP60" t="str">
            <v>76</v>
          </cell>
          <cell r="EQ60" t="str">
            <v>81</v>
          </cell>
          <cell r="ER60" t="str">
            <v>57.5</v>
          </cell>
          <cell r="ES60" t="str">
            <v>91.78571</v>
          </cell>
          <cell r="ET60" t="str">
            <v>316.6667</v>
          </cell>
          <cell r="EU60" t="str">
            <v>70.12579</v>
          </cell>
          <cell r="EV60" t="str">
            <v>319.8333</v>
          </cell>
          <cell r="EW60" t="str">
            <v>73.34722</v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 t="str">
            <v/>
          </cell>
          <cell r="FC60" t="str">
            <v/>
          </cell>
          <cell r="FD60" t="str">
            <v/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101</v>
          </cell>
          <cell r="FK60">
            <v>57.051740000000002</v>
          </cell>
          <cell r="FM60" t="str">
            <v/>
          </cell>
          <cell r="FN60" t="str">
            <v/>
          </cell>
          <cell r="FO60" t="str">
            <v>397</v>
          </cell>
          <cell r="FP60" t="str">
            <v>77.29508</v>
          </cell>
          <cell r="FQ60" t="str">
            <v>36</v>
          </cell>
          <cell r="FR60" t="str">
            <v>206</v>
          </cell>
          <cell r="FS60" t="str">
            <v>155</v>
          </cell>
          <cell r="FT60" t="str">
            <v>42.6</v>
          </cell>
          <cell r="FU60" t="str">
            <v>52.19348</v>
          </cell>
          <cell r="FV60" t="str">
            <v>28.6</v>
          </cell>
          <cell r="FW60" t="str">
            <v>4</v>
          </cell>
          <cell r="FX60" t="str">
            <v>10</v>
          </cell>
          <cell r="FY60" t="str">
            <v>7.5</v>
          </cell>
          <cell r="FZ60" t="str">
            <v>41.66667</v>
          </cell>
          <cell r="GA60" t="str">
            <v>3</v>
          </cell>
          <cell r="GB60" t="str">
            <v>2</v>
          </cell>
          <cell r="GC60" t="str">
            <v>.5</v>
          </cell>
          <cell r="GD60" t="str">
            <v>2</v>
          </cell>
          <cell r="GE60">
            <v>98</v>
          </cell>
          <cell r="GF60">
            <v>43.783230000000003</v>
          </cell>
          <cell r="GG60" t="str">
            <v>0</v>
          </cell>
          <cell r="GH60" t="str">
            <v>1.8</v>
          </cell>
          <cell r="GI60" t="str">
            <v>10</v>
          </cell>
          <cell r="GJ60" t="str">
            <v>46.5</v>
          </cell>
          <cell r="GK60" t="str">
            <v>50.06646</v>
          </cell>
          <cell r="GL60" t="str">
            <v>6</v>
          </cell>
          <cell r="GM60" t="str">
            <v>37.5</v>
          </cell>
          <cell r="GN60" t="str">
            <v>2</v>
          </cell>
          <cell r="GO60" t="str">
            <v>2</v>
          </cell>
          <cell r="GP60" t="str">
            <v>0</v>
          </cell>
          <cell r="GQ60" t="str">
            <v>2</v>
          </cell>
        </row>
        <row r="61">
          <cell r="A61" t="str">
            <v>FIN</v>
          </cell>
          <cell r="B61" t="str">
            <v>Finland</v>
          </cell>
          <cell r="C61" t="str">
            <v>High income: OECD</v>
          </cell>
          <cell r="D61" t="str">
            <v>High income</v>
          </cell>
          <cell r="E61">
            <v>2020</v>
          </cell>
          <cell r="F61">
            <v>20</v>
          </cell>
          <cell r="G61">
            <v>80.178340000000006</v>
          </cell>
          <cell r="J61">
            <v>31</v>
          </cell>
          <cell r="K61">
            <v>93.466430000000003</v>
          </cell>
          <cell r="L61" t="str">
            <v>3</v>
          </cell>
          <cell r="M61">
            <v>88.235290000000006</v>
          </cell>
          <cell r="N61" t="str">
            <v>13</v>
          </cell>
          <cell r="O61" t="str">
            <v>87.43719</v>
          </cell>
          <cell r="P61" t="str">
            <v>.7</v>
          </cell>
          <cell r="Q61" t="str">
            <v>99.67419</v>
          </cell>
          <cell r="R61" t="str">
            <v>3</v>
          </cell>
          <cell r="S61" t="str">
            <v>88.23529</v>
          </cell>
          <cell r="T61" t="str">
            <v>13</v>
          </cell>
          <cell r="U61" t="str">
            <v>87.43719</v>
          </cell>
          <cell r="V61" t="str">
            <v>.7</v>
          </cell>
          <cell r="W61" t="str">
            <v>99.67419</v>
          </cell>
          <cell r="X61" t="str">
            <v>5.9</v>
          </cell>
          <cell r="Y61" t="str">
            <v>98.51903</v>
          </cell>
          <cell r="Z61">
            <v>42</v>
          </cell>
          <cell r="AA61">
            <v>75.92974000000001</v>
          </cell>
          <cell r="AC61" t="str">
            <v>17</v>
          </cell>
          <cell r="AD61" t="str">
            <v>52</v>
          </cell>
          <cell r="AE61" t="str">
            <v>65</v>
          </cell>
          <cell r="AF61" t="str">
            <v>88.76081</v>
          </cell>
          <cell r="AG61" t="str">
            <v>.7</v>
          </cell>
          <cell r="AH61" t="str">
            <v>96.29149</v>
          </cell>
          <cell r="AI61" t="str">
            <v>10</v>
          </cell>
          <cell r="AJ61" t="str">
            <v>66.66667</v>
          </cell>
          <cell r="AK61" t="str">
            <v>2</v>
          </cell>
          <cell r="AL61" t="str">
            <v>1</v>
          </cell>
          <cell r="AM61" t="str">
            <v>2</v>
          </cell>
          <cell r="AN61" t="str">
            <v>3</v>
          </cell>
          <cell r="AO61" t="str">
            <v>0</v>
          </cell>
          <cell r="AP61" t="str">
            <v>2</v>
          </cell>
          <cell r="AQ61">
            <v>24</v>
          </cell>
          <cell r="AR61">
            <v>88.973050000000001</v>
          </cell>
          <cell r="AT61" t="str">
            <v>5</v>
          </cell>
          <cell r="AU61" t="str">
            <v>66.66667</v>
          </cell>
          <cell r="AV61" t="str">
            <v>42</v>
          </cell>
          <cell r="AW61" t="str">
            <v>89.56522</v>
          </cell>
          <cell r="AX61" t="str">
            <v>27.5</v>
          </cell>
          <cell r="AY61" t="str">
            <v>99.66033</v>
          </cell>
          <cell r="AZ61" t="str">
            <v>8</v>
          </cell>
          <cell r="BA61" t="str">
            <v>100</v>
          </cell>
          <cell r="BB61" t="str">
            <v>3</v>
          </cell>
          <cell r="BC61" t="str">
            <v>1</v>
          </cell>
          <cell r="BD61" t="str">
            <v>1</v>
          </cell>
          <cell r="BE61" t="str">
            <v>1</v>
          </cell>
          <cell r="BF61" t="str">
            <v>1</v>
          </cell>
          <cell r="BG61" t="str">
            <v>1</v>
          </cell>
          <cell r="BH61" t="str">
            <v>.2</v>
          </cell>
          <cell r="BI61" t="str">
            <v>.16</v>
          </cell>
          <cell r="BJ61" t="str">
            <v>.01</v>
          </cell>
          <cell r="BK61" t="str">
            <v>13.3</v>
          </cell>
          <cell r="BL61">
            <v>34</v>
          </cell>
          <cell r="BM61">
            <v>78.994280000000003</v>
          </cell>
          <cell r="BO61" t="str">
            <v>3</v>
          </cell>
          <cell r="BP61" t="str">
            <v>83.33333</v>
          </cell>
          <cell r="BQ61" t="str">
            <v>61.5</v>
          </cell>
          <cell r="BR61" t="str">
            <v>71.05263</v>
          </cell>
          <cell r="BS61" t="str">
            <v>4</v>
          </cell>
          <cell r="BT61" t="str">
            <v>73.25782</v>
          </cell>
          <cell r="BU61" t="str">
            <v>26.5</v>
          </cell>
          <cell r="BV61" t="str">
            <v>88.33333</v>
          </cell>
          <cell r="BW61" t="str">
            <v>8</v>
          </cell>
          <cell r="BX61" t="str">
            <v>3</v>
          </cell>
          <cell r="BY61" t="str">
            <v>8</v>
          </cell>
          <cell r="BZ61" t="str">
            <v>7.5</v>
          </cell>
          <cell r="CA61" t="str">
            <v>0</v>
          </cell>
          <cell r="CB61">
            <v>80</v>
          </cell>
          <cell r="CC61">
            <v>60.000000000000007</v>
          </cell>
          <cell r="CE61" t="str">
            <v/>
          </cell>
          <cell r="CF61" t="str">
            <v/>
          </cell>
          <cell r="CG61" t="str">
            <v/>
          </cell>
          <cell r="CH61" t="str">
            <v/>
          </cell>
          <cell r="CJ61" t="str">
            <v>6</v>
          </cell>
          <cell r="CK61" t="str">
            <v>50</v>
          </cell>
          <cell r="CL61" t="str">
            <v>6</v>
          </cell>
          <cell r="CM61" t="str">
            <v>75</v>
          </cell>
          <cell r="CN61">
            <v>12</v>
          </cell>
          <cell r="CO61" t="str">
            <v>0</v>
          </cell>
          <cell r="CP61" t="str">
            <v>22</v>
          </cell>
          <cell r="CQ61">
            <v>61</v>
          </cell>
          <cell r="CR61">
            <v>62.000000000000007</v>
          </cell>
          <cell r="CT61" t="str">
            <v>6</v>
          </cell>
          <cell r="CU61" t="str">
            <v>60</v>
          </cell>
          <cell r="CV61" t="str">
            <v>4</v>
          </cell>
          <cell r="CW61" t="str">
            <v>40</v>
          </cell>
          <cell r="CX61" t="str">
            <v/>
          </cell>
          <cell r="CY61" t="str">
            <v/>
          </cell>
          <cell r="CZ61" t="str">
            <v/>
          </cell>
          <cell r="DA61" t="str">
            <v>8</v>
          </cell>
          <cell r="DB61" t="str">
            <v>80</v>
          </cell>
          <cell r="DC61" t="str">
            <v>5</v>
          </cell>
          <cell r="DD61" t="str">
            <v>83.33333</v>
          </cell>
          <cell r="DE61" t="str">
            <v>2</v>
          </cell>
          <cell r="DF61" t="str">
            <v>28.57143</v>
          </cell>
          <cell r="DG61" t="str">
            <v>6</v>
          </cell>
          <cell r="DH61" t="str">
            <v>85.71429</v>
          </cell>
          <cell r="DI61" t="str">
            <v>31</v>
          </cell>
          <cell r="DJ61">
            <v>10</v>
          </cell>
          <cell r="DK61">
            <v>90.891410000000008</v>
          </cell>
          <cell r="DM61" t="str">
            <v>8</v>
          </cell>
          <cell r="DN61" t="str">
            <v>91.66667</v>
          </cell>
          <cell r="DO61" t="str">
            <v>90</v>
          </cell>
          <cell r="DP61" t="str">
            <v>93.66306</v>
          </cell>
          <cell r="DQ61" t="str">
            <v>36.6</v>
          </cell>
          <cell r="DR61" t="str">
            <v>85.14935</v>
          </cell>
          <cell r="DS61" t="str">
            <v>12.1</v>
          </cell>
          <cell r="DT61" t="str">
            <v>23</v>
          </cell>
          <cell r="DU61" t="str">
            <v>1.5</v>
          </cell>
          <cell r="DV61" t="str">
            <v>5</v>
          </cell>
          <cell r="DW61" t="str">
            <v>90</v>
          </cell>
          <cell r="DX61" t="str">
            <v>6.166667</v>
          </cell>
          <cell r="DY61" t="str">
            <v>94.27284</v>
          </cell>
          <cell r="DZ61" t="str">
            <v>8</v>
          </cell>
          <cell r="EA61" t="str">
            <v>88.07339</v>
          </cell>
          <cell r="EB61" t="str">
            <v>0</v>
          </cell>
          <cell r="EC61" t="str">
            <v>100</v>
          </cell>
          <cell r="ED61" t="str">
            <v>93.08656</v>
          </cell>
          <cell r="EE61">
            <v>37</v>
          </cell>
          <cell r="EF61">
            <v>92.436260000000004</v>
          </cell>
          <cell r="EH61" t="str">
            <v>2</v>
          </cell>
          <cell r="EI61" t="str">
            <v>99.40828</v>
          </cell>
          <cell r="EJ61" t="str">
            <v>.5</v>
          </cell>
          <cell r="EK61" t="str">
            <v>100</v>
          </cell>
          <cell r="EL61" t="str">
            <v>36</v>
          </cell>
          <cell r="EM61" t="str">
            <v>77.98742</v>
          </cell>
          <cell r="EN61" t="str">
            <v>2</v>
          </cell>
          <cell r="EO61" t="str">
            <v>99.64158</v>
          </cell>
          <cell r="EP61" t="str">
            <v>70</v>
          </cell>
          <cell r="EQ61" t="str">
            <v>82.5</v>
          </cell>
          <cell r="ER61" t="str">
            <v>0</v>
          </cell>
          <cell r="ES61" t="str">
            <v>100</v>
          </cell>
          <cell r="ET61" t="str">
            <v>212.5</v>
          </cell>
          <cell r="EU61" t="str">
            <v>79.95283</v>
          </cell>
          <cell r="EV61" t="str">
            <v>0</v>
          </cell>
          <cell r="EW61" t="str">
            <v>100</v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 t="str">
            <v/>
          </cell>
          <cell r="FC61" t="str">
            <v/>
          </cell>
          <cell r="FD61" t="str">
            <v/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45</v>
          </cell>
          <cell r="FK61">
            <v>66.397980000000004</v>
          </cell>
          <cell r="FM61" t="str">
            <v/>
          </cell>
          <cell r="FN61" t="str">
            <v/>
          </cell>
          <cell r="FO61" t="str">
            <v>485</v>
          </cell>
          <cell r="FP61" t="str">
            <v>70.08197</v>
          </cell>
          <cell r="FQ61" t="str">
            <v>14</v>
          </cell>
          <cell r="FR61" t="str">
            <v>365</v>
          </cell>
          <cell r="FS61" t="str">
            <v>106</v>
          </cell>
          <cell r="FT61" t="str">
            <v>16.2</v>
          </cell>
          <cell r="FU61" t="str">
            <v>81.88976</v>
          </cell>
          <cell r="FV61" t="str">
            <v>12.5</v>
          </cell>
          <cell r="FW61" t="str">
            <v>3.5</v>
          </cell>
          <cell r="FX61" t="str">
            <v>.2</v>
          </cell>
          <cell r="FY61" t="str">
            <v>8.5</v>
          </cell>
          <cell r="FZ61" t="str">
            <v>47.22222</v>
          </cell>
          <cell r="GA61" t="str">
            <v>1.5</v>
          </cell>
          <cell r="GB61" t="str">
            <v>2</v>
          </cell>
          <cell r="GC61" t="str">
            <v>2.5</v>
          </cell>
          <cell r="GD61" t="str">
            <v>2.5</v>
          </cell>
          <cell r="GE61">
            <v>1</v>
          </cell>
          <cell r="GF61">
            <v>92.694270000000003</v>
          </cell>
          <cell r="GG61" t="str">
            <v>1</v>
          </cell>
          <cell r="GH61" t="str">
            <v>.9</v>
          </cell>
          <cell r="GI61" t="str">
            <v>3.5</v>
          </cell>
          <cell r="GJ61" t="str">
            <v>88</v>
          </cell>
          <cell r="GK61" t="str">
            <v>94.76353</v>
          </cell>
          <cell r="GL61" t="str">
            <v>14.5</v>
          </cell>
          <cell r="GM61" t="str">
            <v>90.625</v>
          </cell>
          <cell r="GN61" t="str">
            <v>3</v>
          </cell>
          <cell r="GO61" t="str">
            <v>6</v>
          </cell>
          <cell r="GP61" t="str">
            <v>2.5</v>
          </cell>
          <cell r="GQ61" t="str">
            <v>3</v>
          </cell>
        </row>
        <row r="62">
          <cell r="A62" t="str">
            <v>FRA</v>
          </cell>
          <cell r="B62" t="str">
            <v>France</v>
          </cell>
          <cell r="C62" t="str">
            <v>High income: OECD</v>
          </cell>
          <cell r="D62" t="str">
            <v>High income</v>
          </cell>
          <cell r="E62">
            <v>2020</v>
          </cell>
          <cell r="F62">
            <v>32</v>
          </cell>
          <cell r="G62">
            <v>76.804650000000009</v>
          </cell>
          <cell r="J62">
            <v>37</v>
          </cell>
          <cell r="K62">
            <v>93.147130000000004</v>
          </cell>
          <cell r="L62" t="str">
            <v>5</v>
          </cell>
          <cell r="M62">
            <v>76.470590000000001</v>
          </cell>
          <cell r="N62" t="str">
            <v>4</v>
          </cell>
          <cell r="O62" t="str">
            <v>96.48241</v>
          </cell>
          <cell r="P62" t="str">
            <v>.7</v>
          </cell>
          <cell r="Q62" t="str">
            <v>99.63621</v>
          </cell>
          <cell r="R62" t="str">
            <v>5</v>
          </cell>
          <cell r="S62" t="str">
            <v>76.47059</v>
          </cell>
          <cell r="T62" t="str">
            <v>4</v>
          </cell>
          <cell r="U62" t="str">
            <v>96.48241</v>
          </cell>
          <cell r="V62" t="str">
            <v>.7</v>
          </cell>
          <cell r="W62" t="str">
            <v>99.63621</v>
          </cell>
          <cell r="X62" t="str">
            <v>0</v>
          </cell>
          <cell r="Y62" t="str">
            <v>99.9993</v>
          </cell>
          <cell r="Z62">
            <v>52</v>
          </cell>
          <cell r="AA62">
            <v>74.292140000000003</v>
          </cell>
          <cell r="AC62" t="str">
            <v>9</v>
          </cell>
          <cell r="AD62" t="str">
            <v>84</v>
          </cell>
          <cell r="AE62" t="str">
            <v>213</v>
          </cell>
          <cell r="AF62" t="str">
            <v>46.10951</v>
          </cell>
          <cell r="AG62" t="str">
            <v>3.9</v>
          </cell>
          <cell r="AH62" t="str">
            <v>80.39239</v>
          </cell>
          <cell r="AI62" t="str">
            <v>13</v>
          </cell>
          <cell r="AJ62" t="str">
            <v>86.66667</v>
          </cell>
          <cell r="AK62" t="str">
            <v>2</v>
          </cell>
          <cell r="AL62" t="str">
            <v>1</v>
          </cell>
          <cell r="AM62" t="str">
            <v>3</v>
          </cell>
          <cell r="AN62" t="str">
            <v>2</v>
          </cell>
          <cell r="AO62" t="str">
            <v>2</v>
          </cell>
          <cell r="AP62" t="str">
            <v>3</v>
          </cell>
          <cell r="AQ62">
            <v>17</v>
          </cell>
          <cell r="AR62">
            <v>92.013550000000009</v>
          </cell>
          <cell r="AT62" t="str">
            <v>4</v>
          </cell>
          <cell r="AU62" t="str">
            <v>83.33333</v>
          </cell>
          <cell r="AV62" t="str">
            <v>53</v>
          </cell>
          <cell r="AW62" t="str">
            <v>84.78261</v>
          </cell>
          <cell r="AX62" t="str">
            <v>5</v>
          </cell>
          <cell r="AY62" t="str">
            <v>99.93828</v>
          </cell>
          <cell r="AZ62" t="str">
            <v>8</v>
          </cell>
          <cell r="BA62" t="str">
            <v>100</v>
          </cell>
          <cell r="BB62" t="str">
            <v>3</v>
          </cell>
          <cell r="BC62" t="str">
            <v>1</v>
          </cell>
          <cell r="BD62" t="str">
            <v>1</v>
          </cell>
          <cell r="BE62" t="str">
            <v>1</v>
          </cell>
          <cell r="BF62" t="str">
            <v>1</v>
          </cell>
          <cell r="BG62" t="str">
            <v>1</v>
          </cell>
          <cell r="BH62" t="str">
            <v>.35</v>
          </cell>
          <cell r="BI62" t="str">
            <v>.29</v>
          </cell>
          <cell r="BJ62" t="str">
            <v>3</v>
          </cell>
          <cell r="BK62" t="str">
            <v>13.6</v>
          </cell>
          <cell r="BL62">
            <v>99</v>
          </cell>
          <cell r="BM62">
            <v>63.332010000000004</v>
          </cell>
          <cell r="BO62" t="str">
            <v>8</v>
          </cell>
          <cell r="BP62" t="str">
            <v>41.66667</v>
          </cell>
          <cell r="BQ62" t="str">
            <v>42</v>
          </cell>
          <cell r="BR62" t="str">
            <v>80.38278</v>
          </cell>
          <cell r="BS62" t="str">
            <v>7.3</v>
          </cell>
          <cell r="BT62" t="str">
            <v>51.27861</v>
          </cell>
          <cell r="BU62" t="str">
            <v>24</v>
          </cell>
          <cell r="BV62" t="str">
            <v>80</v>
          </cell>
          <cell r="BW62" t="str">
            <v>7</v>
          </cell>
          <cell r="BX62" t="str">
            <v>3</v>
          </cell>
          <cell r="BY62" t="str">
            <v>8</v>
          </cell>
          <cell r="BZ62" t="str">
            <v>6</v>
          </cell>
          <cell r="CA62" t="str">
            <v>0</v>
          </cell>
          <cell r="CB62">
            <v>104</v>
          </cell>
          <cell r="CC62">
            <v>50.000000000000007</v>
          </cell>
          <cell r="CE62" t="str">
            <v/>
          </cell>
          <cell r="CF62" t="str">
            <v/>
          </cell>
          <cell r="CG62" t="str">
            <v/>
          </cell>
          <cell r="CH62" t="str">
            <v/>
          </cell>
          <cell r="CJ62" t="str">
            <v>4</v>
          </cell>
          <cell r="CK62" t="str">
            <v>33.33333</v>
          </cell>
          <cell r="CL62" t="str">
            <v>6</v>
          </cell>
          <cell r="CM62" t="str">
            <v>75</v>
          </cell>
          <cell r="CN62">
            <v>10</v>
          </cell>
          <cell r="CO62" t="str">
            <v>47</v>
          </cell>
          <cell r="CP62" t="str">
            <v>0</v>
          </cell>
          <cell r="CQ62">
            <v>45</v>
          </cell>
          <cell r="CR62">
            <v>68</v>
          </cell>
          <cell r="CT62" t="str">
            <v>8</v>
          </cell>
          <cell r="CU62" t="str">
            <v>80</v>
          </cell>
          <cell r="CV62" t="str">
            <v>3</v>
          </cell>
          <cell r="CW62" t="str">
            <v>30</v>
          </cell>
          <cell r="CX62" t="str">
            <v/>
          </cell>
          <cell r="CY62" t="str">
            <v/>
          </cell>
          <cell r="CZ62" t="str">
            <v/>
          </cell>
          <cell r="DA62" t="str">
            <v>6</v>
          </cell>
          <cell r="DB62" t="str">
            <v>60</v>
          </cell>
          <cell r="DC62" t="str">
            <v>4</v>
          </cell>
          <cell r="DD62" t="str">
            <v>66.66667</v>
          </cell>
          <cell r="DE62" t="str">
            <v>6</v>
          </cell>
          <cell r="DF62" t="str">
            <v>85.71429</v>
          </cell>
          <cell r="DG62" t="str">
            <v>7</v>
          </cell>
          <cell r="DH62" t="str">
            <v>100</v>
          </cell>
          <cell r="DI62" t="str">
            <v>34</v>
          </cell>
          <cell r="DJ62">
            <v>61</v>
          </cell>
          <cell r="DK62">
            <v>79.17595</v>
          </cell>
          <cell r="DM62" t="str">
            <v>9</v>
          </cell>
          <cell r="DN62" t="str">
            <v>90</v>
          </cell>
          <cell r="DO62" t="str">
            <v>139</v>
          </cell>
          <cell r="DP62" t="str">
            <v>86.08964</v>
          </cell>
          <cell r="DQ62" t="str">
            <v>60.7</v>
          </cell>
          <cell r="DR62" t="str">
            <v>48.21336</v>
          </cell>
          <cell r="DS62" t="str">
            <v>.2</v>
          </cell>
          <cell r="DT62" t="str">
            <v>50</v>
          </cell>
          <cell r="DU62" t="str">
            <v>10.5</v>
          </cell>
          <cell r="DV62" t="str">
            <v>10.5</v>
          </cell>
          <cell r="DW62" t="str">
            <v>79</v>
          </cell>
          <cell r="DX62" t="str">
            <v>6.166667</v>
          </cell>
          <cell r="DY62" t="str">
            <v>94.27284</v>
          </cell>
          <cell r="DZ62" t="str">
            <v>3.5</v>
          </cell>
          <cell r="EA62" t="str">
            <v>96.33028</v>
          </cell>
          <cell r="EB62" t="str">
            <v>0</v>
          </cell>
          <cell r="EC62" t="str">
            <v>100</v>
          </cell>
          <cell r="ED62" t="str">
            <v>92.40078</v>
          </cell>
          <cell r="EE62">
            <v>1</v>
          </cell>
          <cell r="EF62">
            <v>100.00000000000001</v>
          </cell>
          <cell r="EH62" t="str">
            <v>.5</v>
          </cell>
          <cell r="EI62" t="str">
            <v>100</v>
          </cell>
          <cell r="EJ62" t="str">
            <v>.5</v>
          </cell>
          <cell r="EK62" t="str">
            <v>100</v>
          </cell>
          <cell r="EL62" t="str">
            <v>0</v>
          </cell>
          <cell r="EM62" t="str">
            <v>100</v>
          </cell>
          <cell r="EN62" t="str">
            <v>0</v>
          </cell>
          <cell r="EO62" t="str">
            <v>100</v>
          </cell>
          <cell r="EP62" t="str">
            <v>0</v>
          </cell>
          <cell r="EQ62" t="str">
            <v>100</v>
          </cell>
          <cell r="ER62" t="str">
            <v>0</v>
          </cell>
          <cell r="ES62" t="str">
            <v>100</v>
          </cell>
          <cell r="ET62" t="str">
            <v>0</v>
          </cell>
          <cell r="EU62" t="str">
            <v>100</v>
          </cell>
          <cell r="EV62" t="str">
            <v>0</v>
          </cell>
          <cell r="EW62" t="str">
            <v>100</v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 t="str">
            <v/>
          </cell>
          <cell r="FC62" t="str">
            <v/>
          </cell>
          <cell r="FD62" t="str">
            <v/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16</v>
          </cell>
          <cell r="FK62">
            <v>73.467770000000002</v>
          </cell>
          <cell r="FM62" t="str">
            <v/>
          </cell>
          <cell r="FN62" t="str">
            <v/>
          </cell>
          <cell r="FO62" t="str">
            <v>447</v>
          </cell>
          <cell r="FP62" t="str">
            <v>73.19672</v>
          </cell>
          <cell r="FQ62" t="str">
            <v>22</v>
          </cell>
          <cell r="FR62" t="str">
            <v>325</v>
          </cell>
          <cell r="FS62" t="str">
            <v>100</v>
          </cell>
          <cell r="FT62" t="str">
            <v>17.4</v>
          </cell>
          <cell r="FU62" t="str">
            <v>80.53993</v>
          </cell>
          <cell r="FV62" t="str">
            <v>10.7</v>
          </cell>
          <cell r="FW62" t="str">
            <v>2.7</v>
          </cell>
          <cell r="FX62" t="str">
            <v>4</v>
          </cell>
          <cell r="FY62" t="str">
            <v>12</v>
          </cell>
          <cell r="FZ62" t="str">
            <v>66.66667</v>
          </cell>
          <cell r="GA62" t="str">
            <v>4.5</v>
          </cell>
          <cell r="GB62" t="str">
            <v>3</v>
          </cell>
          <cell r="GC62" t="str">
            <v>2</v>
          </cell>
          <cell r="GD62" t="str">
            <v>2.5</v>
          </cell>
          <cell r="GE62">
            <v>26</v>
          </cell>
          <cell r="GF62">
            <v>74.617930000000001</v>
          </cell>
          <cell r="GG62" t="str">
            <v>1</v>
          </cell>
          <cell r="GH62" t="str">
            <v>1.9</v>
          </cell>
          <cell r="GI62" t="str">
            <v>9</v>
          </cell>
          <cell r="GJ62" t="str">
            <v>74.8</v>
          </cell>
          <cell r="GK62" t="str">
            <v>80.48586</v>
          </cell>
          <cell r="GL62" t="str">
            <v>11</v>
          </cell>
          <cell r="GM62" t="str">
            <v>68.75</v>
          </cell>
          <cell r="GN62" t="str">
            <v>3</v>
          </cell>
          <cell r="GO62" t="str">
            <v>6</v>
          </cell>
          <cell r="GP62" t="str">
            <v>1</v>
          </cell>
          <cell r="GQ62" t="str">
            <v>1</v>
          </cell>
        </row>
        <row r="63">
          <cell r="A63" t="str">
            <v>GAB</v>
          </cell>
          <cell r="B63" t="str">
            <v>Gabon</v>
          </cell>
          <cell r="C63" t="str">
            <v>Sub-Saharan Africa</v>
          </cell>
          <cell r="D63" t="str">
            <v>Upper middle income</v>
          </cell>
          <cell r="E63">
            <v>2020</v>
          </cell>
          <cell r="F63">
            <v>169</v>
          </cell>
          <cell r="G63">
            <v>45.025100000000002</v>
          </cell>
          <cell r="J63">
            <v>96</v>
          </cell>
          <cell r="K63">
            <v>86.973880000000008</v>
          </cell>
          <cell r="L63" t="str">
            <v>7</v>
          </cell>
          <cell r="M63">
            <v>64.705879999999993</v>
          </cell>
          <cell r="N63" t="str">
            <v>10</v>
          </cell>
          <cell r="O63" t="str">
            <v>90.45226</v>
          </cell>
          <cell r="P63" t="str">
            <v>13.3</v>
          </cell>
          <cell r="Q63" t="str">
            <v>93.34261</v>
          </cell>
          <cell r="R63" t="str">
            <v>7</v>
          </cell>
          <cell r="S63" t="str">
            <v>64.70588</v>
          </cell>
          <cell r="T63" t="str">
            <v>10</v>
          </cell>
          <cell r="U63" t="str">
            <v>90.45226</v>
          </cell>
          <cell r="V63" t="str">
            <v>13.3</v>
          </cell>
          <cell r="W63" t="str">
            <v>93.34261</v>
          </cell>
          <cell r="X63" t="str">
            <v>2.4</v>
          </cell>
          <cell r="Y63" t="str">
            <v>99.39478</v>
          </cell>
          <cell r="Z63">
            <v>141</v>
          </cell>
          <cell r="AA63">
            <v>59.781650000000006</v>
          </cell>
          <cell r="AC63" t="str">
            <v>13</v>
          </cell>
          <cell r="AD63" t="str">
            <v>68</v>
          </cell>
          <cell r="AE63" t="str">
            <v>275</v>
          </cell>
          <cell r="AF63" t="str">
            <v>28.24207</v>
          </cell>
          <cell r="AG63" t="str">
            <v>1.4</v>
          </cell>
          <cell r="AH63" t="str">
            <v>92.88452</v>
          </cell>
          <cell r="AI63" t="str">
            <v>7.5</v>
          </cell>
          <cell r="AJ63" t="str">
            <v>50</v>
          </cell>
          <cell r="AK63" t="str">
            <v>2</v>
          </cell>
          <cell r="AL63" t="str">
            <v>1</v>
          </cell>
          <cell r="AM63" t="str">
            <v>0</v>
          </cell>
          <cell r="AN63" t="str">
            <v>2</v>
          </cell>
          <cell r="AO63" t="str">
            <v>.5</v>
          </cell>
          <cell r="AP63" t="str">
            <v>2</v>
          </cell>
          <cell r="AQ63">
            <v>164</v>
          </cell>
          <cell r="AR63">
            <v>49.764680000000006</v>
          </cell>
          <cell r="AT63" t="str">
            <v>7</v>
          </cell>
          <cell r="AU63" t="str">
            <v>33.33333</v>
          </cell>
          <cell r="AV63" t="str">
            <v>148</v>
          </cell>
          <cell r="AW63" t="str">
            <v>43.47826</v>
          </cell>
          <cell r="AX63" t="str">
            <v>1235.5</v>
          </cell>
          <cell r="AY63" t="str">
            <v>84.74712</v>
          </cell>
          <cell r="AZ63" t="str">
            <v>3</v>
          </cell>
          <cell r="BA63" t="str">
            <v>37.5</v>
          </cell>
          <cell r="BB63" t="str">
            <v>0</v>
          </cell>
          <cell r="BC63" t="str">
            <v>1</v>
          </cell>
          <cell r="BD63" t="str">
            <v>1</v>
          </cell>
          <cell r="BE63" t="str">
            <v>1</v>
          </cell>
          <cell r="BF63" t="str">
            <v>0</v>
          </cell>
          <cell r="BG63" t="str">
            <v>0</v>
          </cell>
          <cell r="BH63" t="str">
            <v>47.52</v>
          </cell>
          <cell r="BI63" t="str">
            <v>52</v>
          </cell>
          <cell r="BJ63" t="str">
            <v>5</v>
          </cell>
          <cell r="BK63" t="str">
            <v>19.1</v>
          </cell>
          <cell r="BL63">
            <v>171</v>
          </cell>
          <cell r="BM63">
            <v>41.090510000000002</v>
          </cell>
          <cell r="BO63" t="str">
            <v>6</v>
          </cell>
          <cell r="BP63" t="str">
            <v>58.33333</v>
          </cell>
          <cell r="BQ63" t="str">
            <v>72</v>
          </cell>
          <cell r="BR63" t="str">
            <v>66.02871</v>
          </cell>
          <cell r="BS63" t="str">
            <v>11.5</v>
          </cell>
          <cell r="BT63" t="str">
            <v>23.33333</v>
          </cell>
          <cell r="BU63" t="str">
            <v>5</v>
          </cell>
          <cell r="BV63" t="str">
            <v>16.66667</v>
          </cell>
          <cell r="BW63" t="str">
            <v>0</v>
          </cell>
          <cell r="BX63" t="str">
            <v>1.5</v>
          </cell>
          <cell r="BY63" t="str">
            <v>0</v>
          </cell>
          <cell r="BZ63" t="str">
            <v>4.5</v>
          </cell>
          <cell r="CA63" t="str">
            <v>-1</v>
          </cell>
          <cell r="CB63">
            <v>132</v>
          </cell>
          <cell r="CC63">
            <v>40</v>
          </cell>
          <cell r="CE63" t="str">
            <v/>
          </cell>
          <cell r="CF63" t="str">
            <v/>
          </cell>
          <cell r="CG63" t="str">
            <v/>
          </cell>
          <cell r="CH63" t="str">
            <v/>
          </cell>
          <cell r="CJ63" t="str">
            <v>6</v>
          </cell>
          <cell r="CK63" t="str">
            <v>50</v>
          </cell>
          <cell r="CL63" t="str">
            <v>2</v>
          </cell>
          <cell r="CM63" t="str">
            <v>25</v>
          </cell>
          <cell r="CN63">
            <v>8</v>
          </cell>
          <cell r="CO63" t="str">
            <v>28.5</v>
          </cell>
          <cell r="CP63" t="str">
            <v>0</v>
          </cell>
          <cell r="CQ63">
            <v>170</v>
          </cell>
          <cell r="CR63">
            <v>24.000000000000004</v>
          </cell>
          <cell r="CT63" t="str">
            <v>7</v>
          </cell>
          <cell r="CU63" t="str">
            <v>70</v>
          </cell>
          <cell r="CV63" t="str">
            <v>1</v>
          </cell>
          <cell r="CW63" t="str">
            <v>10</v>
          </cell>
          <cell r="CX63" t="str">
            <v/>
          </cell>
          <cell r="CY63" t="str">
            <v/>
          </cell>
          <cell r="CZ63" t="str">
            <v/>
          </cell>
          <cell r="DA63" t="str">
            <v>4</v>
          </cell>
          <cell r="DB63" t="str">
            <v>40</v>
          </cell>
          <cell r="DC63" t="str">
            <v>0</v>
          </cell>
          <cell r="DD63" t="str">
            <v>0</v>
          </cell>
          <cell r="DE63" t="str">
            <v>0</v>
          </cell>
          <cell r="DF63" t="str">
            <v>0</v>
          </cell>
          <cell r="DG63" t="str">
            <v>0</v>
          </cell>
          <cell r="DH63" t="str">
            <v>0</v>
          </cell>
          <cell r="DI63" t="str">
            <v>12</v>
          </cell>
          <cell r="DJ63">
            <v>182</v>
          </cell>
          <cell r="DK63">
            <v>35.924910000000004</v>
          </cell>
          <cell r="DM63" t="str">
            <v>50</v>
          </cell>
          <cell r="DN63" t="str">
            <v>21.66667</v>
          </cell>
          <cell r="DO63" t="str">
            <v>632</v>
          </cell>
          <cell r="DP63" t="str">
            <v>9.89181</v>
          </cell>
          <cell r="DQ63" t="str">
            <v>47.1</v>
          </cell>
          <cell r="DR63" t="str">
            <v>69.66733</v>
          </cell>
          <cell r="DS63" t="str">
            <v>20.3</v>
          </cell>
          <cell r="DT63" t="str">
            <v>25.5</v>
          </cell>
          <cell r="DU63" t="str">
            <v>1.4</v>
          </cell>
          <cell r="DV63" t="str">
            <v>14.5</v>
          </cell>
          <cell r="DW63" t="str">
            <v>71</v>
          </cell>
          <cell r="DX63" t="str">
            <v>44.16667</v>
          </cell>
          <cell r="DY63" t="str">
            <v>20.91377</v>
          </cell>
          <cell r="DZ63" t="str">
            <v>13.5</v>
          </cell>
          <cell r="EA63" t="str">
            <v>77.98165</v>
          </cell>
          <cell r="EB63" t="str">
            <v>46.57143</v>
          </cell>
          <cell r="EC63" t="str">
            <v>0</v>
          </cell>
          <cell r="ED63" t="str">
            <v>42.47386</v>
          </cell>
          <cell r="EE63">
            <v>170</v>
          </cell>
          <cell r="EF63">
            <v>43.939340000000001</v>
          </cell>
          <cell r="EH63" t="str">
            <v>60</v>
          </cell>
          <cell r="EI63" t="str">
            <v>65.08876</v>
          </cell>
          <cell r="EJ63" t="str">
            <v>120</v>
          </cell>
          <cell r="EK63" t="str">
            <v>50.20921</v>
          </cell>
          <cell r="EL63" t="str">
            <v>96</v>
          </cell>
          <cell r="EM63" t="str">
            <v>40.25157</v>
          </cell>
          <cell r="EN63" t="str">
            <v>84</v>
          </cell>
          <cell r="EO63" t="str">
            <v>70.2509</v>
          </cell>
          <cell r="EP63" t="str">
            <v>200</v>
          </cell>
          <cell r="EQ63" t="str">
            <v>50</v>
          </cell>
          <cell r="ER63" t="str">
            <v>170</v>
          </cell>
          <cell r="ES63" t="str">
            <v>75.71429</v>
          </cell>
          <cell r="ET63" t="str">
            <v>1633</v>
          </cell>
          <cell r="EU63" t="str">
            <v>0</v>
          </cell>
          <cell r="EV63" t="str">
            <v>1320</v>
          </cell>
          <cell r="EW63" t="str">
            <v>0</v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 t="str">
            <v/>
          </cell>
          <cell r="FC63" t="str">
            <v/>
          </cell>
          <cell r="FD63" t="str">
            <v/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180</v>
          </cell>
          <cell r="FK63">
            <v>32.835380000000001</v>
          </cell>
          <cell r="FM63" t="str">
            <v/>
          </cell>
          <cell r="FN63" t="str">
            <v/>
          </cell>
          <cell r="FO63" t="str">
            <v>1160</v>
          </cell>
          <cell r="FP63" t="str">
            <v>14.7541</v>
          </cell>
          <cell r="FQ63" t="str">
            <v>30</v>
          </cell>
          <cell r="FR63" t="str">
            <v>810</v>
          </cell>
          <cell r="FS63" t="str">
            <v>320</v>
          </cell>
          <cell r="FT63" t="str">
            <v>34.3</v>
          </cell>
          <cell r="FU63" t="str">
            <v>61.52981</v>
          </cell>
          <cell r="FV63" t="str">
            <v>16.2</v>
          </cell>
          <cell r="FW63" t="str">
            <v>4.1</v>
          </cell>
          <cell r="FX63" t="str">
            <v>14</v>
          </cell>
          <cell r="FY63" t="str">
            <v>4</v>
          </cell>
          <cell r="FZ63" t="str">
            <v>22.22222</v>
          </cell>
          <cell r="GA63" t="str">
            <v>1.5</v>
          </cell>
          <cell r="GB63" t="str">
            <v>0</v>
          </cell>
          <cell r="GC63" t="str">
            <v>0</v>
          </cell>
          <cell r="GD63" t="str">
            <v>2.5</v>
          </cell>
          <cell r="GE63">
            <v>130</v>
          </cell>
          <cell r="GF63">
            <v>35.940630000000006</v>
          </cell>
          <cell r="GG63" t="str">
            <v>0</v>
          </cell>
          <cell r="GH63" t="str">
            <v>5</v>
          </cell>
          <cell r="GI63" t="str">
            <v>14.5</v>
          </cell>
          <cell r="GJ63" t="str">
            <v>14.5</v>
          </cell>
          <cell r="GK63" t="str">
            <v>15.63127</v>
          </cell>
          <cell r="GL63" t="str">
            <v>9</v>
          </cell>
          <cell r="GM63" t="str">
            <v>56.25</v>
          </cell>
          <cell r="GN63" t="str">
            <v>2</v>
          </cell>
          <cell r="GO63" t="str">
            <v>5.5</v>
          </cell>
          <cell r="GP63" t="str">
            <v>.5</v>
          </cell>
          <cell r="GQ63" t="str">
            <v>1</v>
          </cell>
        </row>
        <row r="64">
          <cell r="A64" t="str">
            <v>GMB</v>
          </cell>
          <cell r="B64" t="str">
            <v>Gambia, The</v>
          </cell>
          <cell r="C64" t="str">
            <v>Sub-Saharan Africa</v>
          </cell>
          <cell r="D64" t="str">
            <v>Low income</v>
          </cell>
          <cell r="E64">
            <v>2020</v>
          </cell>
          <cell r="F64">
            <v>155</v>
          </cell>
          <cell r="G64">
            <v>50.293810000000001</v>
          </cell>
          <cell r="J64">
            <v>119</v>
          </cell>
          <cell r="K64">
            <v>84.577770000000001</v>
          </cell>
          <cell r="L64" t="str">
            <v>6</v>
          </cell>
          <cell r="M64">
            <v>70.588239999999999</v>
          </cell>
          <cell r="N64" t="str">
            <v>8</v>
          </cell>
          <cell r="O64" t="str">
            <v>92.46231</v>
          </cell>
          <cell r="P64" t="str">
            <v>49.5</v>
          </cell>
          <cell r="Q64" t="str">
            <v>75.26052</v>
          </cell>
          <cell r="R64" t="str">
            <v>6</v>
          </cell>
          <cell r="S64" t="str">
            <v>70.58824</v>
          </cell>
          <cell r="T64" t="str">
            <v>8</v>
          </cell>
          <cell r="U64" t="str">
            <v>92.46231</v>
          </cell>
          <cell r="V64" t="str">
            <v>49.5</v>
          </cell>
          <cell r="W64" t="str">
            <v>75.26052</v>
          </cell>
          <cell r="X64" t="str">
            <v>0</v>
          </cell>
          <cell r="Y64" t="str">
            <v>100</v>
          </cell>
          <cell r="Z64">
            <v>145</v>
          </cell>
          <cell r="AA64">
            <v>59.363810000000008</v>
          </cell>
          <cell r="AC64" t="str">
            <v>12</v>
          </cell>
          <cell r="AD64" t="str">
            <v>72</v>
          </cell>
          <cell r="AE64" t="str">
            <v>173</v>
          </cell>
          <cell r="AF64" t="str">
            <v>57.63689</v>
          </cell>
          <cell r="AG64" t="str">
            <v>3.1</v>
          </cell>
          <cell r="AH64" t="str">
            <v>84.485</v>
          </cell>
          <cell r="AI64" t="str">
            <v>3.5</v>
          </cell>
          <cell r="AJ64" t="str">
            <v>23.33333</v>
          </cell>
          <cell r="AK64" t="str">
            <v>.5</v>
          </cell>
          <cell r="AL64" t="str">
            <v>1</v>
          </cell>
          <cell r="AM64" t="str">
            <v>0</v>
          </cell>
          <cell r="AN64" t="str">
            <v>2</v>
          </cell>
          <cell r="AO64" t="str">
            <v>0</v>
          </cell>
          <cell r="AP64" t="str">
            <v>0</v>
          </cell>
          <cell r="AQ64">
            <v>165</v>
          </cell>
          <cell r="AR64">
            <v>49.578200000000002</v>
          </cell>
          <cell r="AT64" t="str">
            <v>5</v>
          </cell>
          <cell r="AU64" t="str">
            <v>66.66667</v>
          </cell>
          <cell r="AV64" t="str">
            <v>101</v>
          </cell>
          <cell r="AW64" t="str">
            <v>63.91304</v>
          </cell>
          <cell r="AX64" t="str">
            <v>2613.6</v>
          </cell>
          <cell r="AY64" t="str">
            <v>67.73311</v>
          </cell>
          <cell r="AZ64" t="str">
            <v>0</v>
          </cell>
          <cell r="BA64" t="str">
            <v>0</v>
          </cell>
          <cell r="BB64" t="str">
            <v>0</v>
          </cell>
          <cell r="BC64" t="str">
            <v>0</v>
          </cell>
          <cell r="BD64" t="str">
            <v>0</v>
          </cell>
          <cell r="BE64" t="str">
            <v>1</v>
          </cell>
          <cell r="BF64" t="str">
            <v>0</v>
          </cell>
          <cell r="BG64" t="str">
            <v>1</v>
          </cell>
          <cell r="BH64" t="str">
            <v>..</v>
          </cell>
          <cell r="BI64" t="str">
            <v>..</v>
          </cell>
          <cell r="BJ64" t="str">
            <v>N/A</v>
          </cell>
          <cell r="BK64" t="str">
            <v>20.2</v>
          </cell>
          <cell r="BL64">
            <v>143</v>
          </cell>
          <cell r="BM64">
            <v>50.892270000000003</v>
          </cell>
          <cell r="BO64" t="str">
            <v>6</v>
          </cell>
          <cell r="BP64" t="str">
            <v>58.33333</v>
          </cell>
          <cell r="BQ64" t="str">
            <v>73</v>
          </cell>
          <cell r="BR64" t="str">
            <v>65.55024</v>
          </cell>
          <cell r="BS64" t="str">
            <v>7.8</v>
          </cell>
          <cell r="BT64" t="str">
            <v>48.01886</v>
          </cell>
          <cell r="BU64" t="str">
            <v>9.5</v>
          </cell>
          <cell r="BV64" t="str">
            <v>31.66667</v>
          </cell>
          <cell r="BW64" t="str">
            <v>1</v>
          </cell>
          <cell r="BX64" t="str">
            <v>2</v>
          </cell>
          <cell r="BY64" t="str">
            <v>4</v>
          </cell>
          <cell r="BZ64" t="str">
            <v>2.5</v>
          </cell>
          <cell r="CA64" t="str">
            <v>0</v>
          </cell>
          <cell r="CB64">
            <v>152</v>
          </cell>
          <cell r="CC64">
            <v>30.000000000000004</v>
          </cell>
          <cell r="CE64" t="str">
            <v/>
          </cell>
          <cell r="CF64" t="str">
            <v/>
          </cell>
          <cell r="CG64" t="str">
            <v/>
          </cell>
          <cell r="CH64" t="str">
            <v/>
          </cell>
          <cell r="CJ64" t="str">
            <v>6</v>
          </cell>
          <cell r="CK64" t="str">
            <v>50</v>
          </cell>
          <cell r="CL64" t="str">
            <v>0</v>
          </cell>
          <cell r="CM64" t="str">
            <v>0</v>
          </cell>
          <cell r="CN64">
            <v>6</v>
          </cell>
          <cell r="CO64" t="str">
            <v>0</v>
          </cell>
          <cell r="CP64" t="str">
            <v>0</v>
          </cell>
          <cell r="CQ64">
            <v>170</v>
          </cell>
          <cell r="CR64">
            <v>24.000000000000004</v>
          </cell>
          <cell r="CT64" t="str">
            <v>2</v>
          </cell>
          <cell r="CU64" t="str">
            <v>20</v>
          </cell>
          <cell r="CV64" t="str">
            <v>5</v>
          </cell>
          <cell r="CW64" t="str">
            <v>50</v>
          </cell>
          <cell r="CX64" t="str">
            <v/>
          </cell>
          <cell r="CY64" t="str">
            <v/>
          </cell>
          <cell r="CZ64" t="str">
            <v/>
          </cell>
          <cell r="DA64" t="str">
            <v>5</v>
          </cell>
          <cell r="DB64" t="str">
            <v>50</v>
          </cell>
          <cell r="DC64" t="str">
            <v>0</v>
          </cell>
          <cell r="DD64" t="str">
            <v>0</v>
          </cell>
          <cell r="DE64" t="str">
            <v>0</v>
          </cell>
          <cell r="DF64" t="str">
            <v>0</v>
          </cell>
          <cell r="DG64" t="str">
            <v>0</v>
          </cell>
          <cell r="DH64" t="str">
            <v>0</v>
          </cell>
          <cell r="DI64" t="str">
            <v>12</v>
          </cell>
          <cell r="DJ64">
            <v>172</v>
          </cell>
          <cell r="DK64">
            <v>49.010870000000004</v>
          </cell>
          <cell r="DM64" t="str">
            <v>49</v>
          </cell>
          <cell r="DN64" t="str">
            <v>23.33333</v>
          </cell>
          <cell r="DO64" t="str">
            <v>326</v>
          </cell>
          <cell r="DP64" t="str">
            <v>57.18702</v>
          </cell>
          <cell r="DQ64" t="str">
            <v>48.4</v>
          </cell>
          <cell r="DR64" t="str">
            <v>67.81671</v>
          </cell>
          <cell r="DS64" t="str">
            <v>24.4</v>
          </cell>
          <cell r="DT64" t="str">
            <v>12.6</v>
          </cell>
          <cell r="DU64" t="str">
            <v>11.3</v>
          </cell>
          <cell r="DV64" t="str">
            <v>No VAT refund per case study scenario</v>
          </cell>
          <cell r="DW64" t="str">
            <v>0</v>
          </cell>
          <cell r="DX64" t="str">
            <v>No VAT refund per case study scenario</v>
          </cell>
          <cell r="DY64" t="str">
            <v>0</v>
          </cell>
          <cell r="DZ64" t="str">
            <v>6.5</v>
          </cell>
          <cell r="EA64" t="str">
            <v>90.82569</v>
          </cell>
          <cell r="EB64" t="str">
            <v>0</v>
          </cell>
          <cell r="EC64" t="str">
            <v>100</v>
          </cell>
          <cell r="ED64" t="str">
            <v>47.70642</v>
          </cell>
          <cell r="EE64">
            <v>115</v>
          </cell>
          <cell r="EF64">
            <v>67.810749999999999</v>
          </cell>
          <cell r="EH64" t="str">
            <v>48</v>
          </cell>
          <cell r="EI64" t="str">
            <v>72.18935</v>
          </cell>
          <cell r="EJ64" t="str">
            <v>31.5</v>
          </cell>
          <cell r="EK64" t="str">
            <v>87.23849</v>
          </cell>
          <cell r="EL64" t="str">
            <v>109.3333</v>
          </cell>
          <cell r="EM64" t="str">
            <v>31.86583</v>
          </cell>
          <cell r="EN64" t="str">
            <v>87</v>
          </cell>
          <cell r="EO64" t="str">
            <v>69.17563</v>
          </cell>
          <cell r="EP64" t="str">
            <v>133</v>
          </cell>
          <cell r="EQ64" t="str">
            <v>66.75</v>
          </cell>
          <cell r="ER64" t="str">
            <v>151.875</v>
          </cell>
          <cell r="ES64" t="str">
            <v>78.30357</v>
          </cell>
          <cell r="ET64" t="str">
            <v>380.5556</v>
          </cell>
          <cell r="EU64" t="str">
            <v>64.09853</v>
          </cell>
          <cell r="EV64" t="str">
            <v>325.625</v>
          </cell>
          <cell r="EW64" t="str">
            <v>72.86458</v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 t="str">
            <v/>
          </cell>
          <cell r="FC64" t="str">
            <v/>
          </cell>
          <cell r="FD64" t="str">
            <v/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129</v>
          </cell>
          <cell r="FK64">
            <v>50.882680000000008</v>
          </cell>
          <cell r="FM64" t="str">
            <v/>
          </cell>
          <cell r="FN64" t="str">
            <v/>
          </cell>
          <cell r="FO64" t="str">
            <v>758</v>
          </cell>
          <cell r="FP64" t="str">
            <v>47.70492</v>
          </cell>
          <cell r="FQ64" t="str">
            <v>43</v>
          </cell>
          <cell r="FR64" t="str">
            <v>490</v>
          </cell>
          <cell r="FS64" t="str">
            <v>225</v>
          </cell>
          <cell r="FT64" t="str">
            <v>20.4</v>
          </cell>
          <cell r="FU64" t="str">
            <v>77.16535</v>
          </cell>
          <cell r="FV64" t="str">
            <v>17</v>
          </cell>
          <cell r="FW64" t="str">
            <v>1.4</v>
          </cell>
          <cell r="FX64" t="str">
            <v>2</v>
          </cell>
          <cell r="FY64" t="str">
            <v>5</v>
          </cell>
          <cell r="FZ64" t="str">
            <v>27.77778</v>
          </cell>
          <cell r="GA64" t="str">
            <v>2.5</v>
          </cell>
          <cell r="GB64" t="str">
            <v>0</v>
          </cell>
          <cell r="GC64" t="str">
            <v>0</v>
          </cell>
          <cell r="GD64" t="str">
            <v>2.5</v>
          </cell>
          <cell r="GE64">
            <v>128</v>
          </cell>
          <cell r="GF64">
            <v>36.821710000000003</v>
          </cell>
          <cell r="GG64" t="str">
            <v>0</v>
          </cell>
          <cell r="GH64" t="str">
            <v>2</v>
          </cell>
          <cell r="GI64" t="str">
            <v>14.5</v>
          </cell>
          <cell r="GJ64" t="str">
            <v>27.8</v>
          </cell>
          <cell r="GK64" t="str">
            <v>29.89343</v>
          </cell>
          <cell r="GL64" t="str">
            <v>7</v>
          </cell>
          <cell r="GM64" t="str">
            <v>43.75</v>
          </cell>
          <cell r="GN64" t="str">
            <v>3</v>
          </cell>
          <cell r="GO64" t="str">
            <v>3</v>
          </cell>
          <cell r="GP64" t="str">
            <v>1</v>
          </cell>
          <cell r="GQ64" t="str">
            <v>0</v>
          </cell>
        </row>
        <row r="65">
          <cell r="A65" t="str">
            <v>GEO</v>
          </cell>
          <cell r="B65" t="str">
            <v>Georgia</v>
          </cell>
          <cell r="C65" t="str">
            <v>Europe &amp; Central Asia</v>
          </cell>
          <cell r="D65" t="str">
            <v>Upper middle income</v>
          </cell>
          <cell r="E65">
            <v>2020</v>
          </cell>
          <cell r="F65">
            <v>7</v>
          </cell>
          <cell r="G65">
            <v>83.733930000000001</v>
          </cell>
          <cell r="J65">
            <v>2</v>
          </cell>
          <cell r="K65">
            <v>99.617640000000009</v>
          </cell>
          <cell r="L65" t="str">
            <v>1</v>
          </cell>
          <cell r="M65">
            <v>100</v>
          </cell>
          <cell r="N65" t="str">
            <v>1</v>
          </cell>
          <cell r="O65" t="str">
            <v>99.49749</v>
          </cell>
          <cell r="P65" t="str">
            <v>2.1</v>
          </cell>
          <cell r="Q65" t="str">
            <v>98.97306</v>
          </cell>
          <cell r="R65" t="str">
            <v>1</v>
          </cell>
          <cell r="S65" t="str">
            <v>100</v>
          </cell>
          <cell r="T65" t="str">
            <v>1</v>
          </cell>
          <cell r="U65" t="str">
            <v>99.49749</v>
          </cell>
          <cell r="V65" t="str">
            <v>2.1</v>
          </cell>
          <cell r="W65" t="str">
            <v>98.97306</v>
          </cell>
          <cell r="X65" t="str">
            <v>0</v>
          </cell>
          <cell r="Y65" t="str">
            <v>100</v>
          </cell>
          <cell r="Z65">
            <v>21</v>
          </cell>
          <cell r="AA65">
            <v>80.977650000000011</v>
          </cell>
          <cell r="AC65" t="str">
            <v>11</v>
          </cell>
          <cell r="AD65" t="str">
            <v>76</v>
          </cell>
          <cell r="AE65" t="str">
            <v>63</v>
          </cell>
          <cell r="AF65" t="str">
            <v>89.33718</v>
          </cell>
          <cell r="AG65" t="str">
            <v>.3</v>
          </cell>
          <cell r="AH65" t="str">
            <v>98.57341</v>
          </cell>
          <cell r="AI65" t="str">
            <v>9</v>
          </cell>
          <cell r="AJ65" t="str">
            <v>60</v>
          </cell>
          <cell r="AK65" t="str">
            <v>2</v>
          </cell>
          <cell r="AL65" t="str">
            <v>1</v>
          </cell>
          <cell r="AM65" t="str">
            <v>2</v>
          </cell>
          <cell r="AN65" t="str">
            <v>3</v>
          </cell>
          <cell r="AO65" t="str">
            <v>1</v>
          </cell>
          <cell r="AP65" t="str">
            <v>0</v>
          </cell>
          <cell r="AQ65">
            <v>42</v>
          </cell>
          <cell r="AR65">
            <v>84.416460000000001</v>
          </cell>
          <cell r="AT65" t="str">
            <v>3</v>
          </cell>
          <cell r="AU65" t="str">
            <v>100</v>
          </cell>
          <cell r="AV65" t="str">
            <v>71</v>
          </cell>
          <cell r="AW65" t="str">
            <v>76.95652</v>
          </cell>
          <cell r="AX65" t="str">
            <v>145</v>
          </cell>
          <cell r="AY65" t="str">
            <v>98.20931</v>
          </cell>
          <cell r="AZ65" t="str">
            <v>5</v>
          </cell>
          <cell r="BA65" t="str">
            <v>62.5</v>
          </cell>
          <cell r="BB65" t="str">
            <v>1</v>
          </cell>
          <cell r="BC65" t="str">
            <v>1</v>
          </cell>
          <cell r="BD65" t="str">
            <v>0</v>
          </cell>
          <cell r="BE65" t="str">
            <v>1</v>
          </cell>
          <cell r="BF65" t="str">
            <v>1</v>
          </cell>
          <cell r="BG65" t="str">
            <v>1</v>
          </cell>
          <cell r="BH65" t="str">
            <v>4.69</v>
          </cell>
          <cell r="BI65" t="str">
            <v>3.69</v>
          </cell>
          <cell r="BJ65" t="str">
            <v>3</v>
          </cell>
          <cell r="BK65" t="str">
            <v>6.6</v>
          </cell>
          <cell r="BL65">
            <v>5</v>
          </cell>
          <cell r="BM65">
            <v>92.862950000000012</v>
          </cell>
          <cell r="BO65" t="str">
            <v>1</v>
          </cell>
          <cell r="BP65" t="str">
            <v>100</v>
          </cell>
          <cell r="BQ65" t="str">
            <v>1</v>
          </cell>
          <cell r="BR65" t="str">
            <v>100</v>
          </cell>
          <cell r="BS65" t="str">
            <v>0</v>
          </cell>
          <cell r="BT65" t="str">
            <v>99.78511</v>
          </cell>
          <cell r="BU65" t="str">
            <v>21.5</v>
          </cell>
          <cell r="BV65" t="str">
            <v>71.66667</v>
          </cell>
          <cell r="BW65" t="str">
            <v>8</v>
          </cell>
          <cell r="BX65" t="str">
            <v>4.5</v>
          </cell>
          <cell r="BY65" t="str">
            <v>2</v>
          </cell>
          <cell r="BZ65" t="str">
            <v>7</v>
          </cell>
          <cell r="CA65" t="str">
            <v>0</v>
          </cell>
          <cell r="CB65">
            <v>15</v>
          </cell>
          <cell r="CC65">
            <v>85</v>
          </cell>
          <cell r="CE65" t="str">
            <v/>
          </cell>
          <cell r="CF65" t="str">
            <v/>
          </cell>
          <cell r="CG65" t="str">
            <v/>
          </cell>
          <cell r="CH65" t="str">
            <v/>
          </cell>
          <cell r="CJ65" t="str">
            <v>9</v>
          </cell>
          <cell r="CK65" t="str">
            <v>75</v>
          </cell>
          <cell r="CL65" t="str">
            <v>8</v>
          </cell>
          <cell r="CM65" t="str">
            <v>100</v>
          </cell>
          <cell r="CN65">
            <v>17</v>
          </cell>
          <cell r="CO65" t="str">
            <v>0</v>
          </cell>
          <cell r="CP65" t="str">
            <v>100</v>
          </cell>
          <cell r="CQ65">
            <v>7</v>
          </cell>
          <cell r="CR65">
            <v>84</v>
          </cell>
          <cell r="CT65" t="str">
            <v>9</v>
          </cell>
          <cell r="CU65" t="str">
            <v>90</v>
          </cell>
          <cell r="CV65" t="str">
            <v>6</v>
          </cell>
          <cell r="CW65" t="str">
            <v>60</v>
          </cell>
          <cell r="CX65" t="str">
            <v/>
          </cell>
          <cell r="CY65" t="str">
            <v/>
          </cell>
          <cell r="CZ65" t="str">
            <v/>
          </cell>
          <cell r="DA65" t="str">
            <v>9</v>
          </cell>
          <cell r="DB65" t="str">
            <v>90</v>
          </cell>
          <cell r="DC65" t="str">
            <v>5</v>
          </cell>
          <cell r="DD65" t="str">
            <v>83.33333</v>
          </cell>
          <cell r="DE65" t="str">
            <v>7</v>
          </cell>
          <cell r="DF65" t="str">
            <v>100</v>
          </cell>
          <cell r="DG65" t="str">
            <v>6</v>
          </cell>
          <cell r="DH65" t="str">
            <v>85.71429</v>
          </cell>
          <cell r="DI65" t="str">
            <v>42</v>
          </cell>
          <cell r="DJ65">
            <v>14</v>
          </cell>
          <cell r="DK65">
            <v>89.185730000000007</v>
          </cell>
          <cell r="DM65" t="str">
            <v>5</v>
          </cell>
          <cell r="DN65" t="str">
            <v>96.66667</v>
          </cell>
          <cell r="DO65" t="str">
            <v>216</v>
          </cell>
          <cell r="DP65" t="str">
            <v>74.18856</v>
          </cell>
          <cell r="DQ65" t="str">
            <v>9.9</v>
          </cell>
          <cell r="DR65" t="str">
            <v>100</v>
          </cell>
          <cell r="DS65" t="str">
            <v>7.8</v>
          </cell>
          <cell r="DT65" t="str">
            <v>0</v>
          </cell>
          <cell r="DU65" t="str">
            <v>2.1</v>
          </cell>
          <cell r="DV65" t="str">
            <v>21.5</v>
          </cell>
          <cell r="DW65" t="str">
            <v>57</v>
          </cell>
          <cell r="DX65" t="str">
            <v>10.16667</v>
          </cell>
          <cell r="DY65" t="str">
            <v>86.55084</v>
          </cell>
          <cell r="DZ65" t="str">
            <v>1</v>
          </cell>
          <cell r="EA65" t="str">
            <v>100</v>
          </cell>
          <cell r="EB65" t="str">
            <v>0</v>
          </cell>
          <cell r="EC65" t="str">
            <v>100</v>
          </cell>
          <cell r="ED65" t="str">
            <v>85.88771</v>
          </cell>
          <cell r="EE65">
            <v>45</v>
          </cell>
          <cell r="EF65">
            <v>90.065180000000012</v>
          </cell>
          <cell r="EH65" t="str">
            <v>1.5</v>
          </cell>
          <cell r="EI65" t="str">
            <v>99.70414</v>
          </cell>
          <cell r="EJ65" t="str">
            <v>2</v>
          </cell>
          <cell r="EK65" t="str">
            <v>99.58159</v>
          </cell>
          <cell r="EL65" t="str">
            <v>6</v>
          </cell>
          <cell r="EM65" t="str">
            <v>96.85535</v>
          </cell>
          <cell r="EN65" t="str">
            <v>15</v>
          </cell>
          <cell r="EO65" t="str">
            <v>94.98208</v>
          </cell>
          <cell r="EP65" t="str">
            <v>0</v>
          </cell>
          <cell r="EQ65" t="str">
            <v>100</v>
          </cell>
          <cell r="ER65" t="str">
            <v>189</v>
          </cell>
          <cell r="ES65" t="str">
            <v>73</v>
          </cell>
          <cell r="ET65" t="str">
            <v>112</v>
          </cell>
          <cell r="EU65" t="str">
            <v>89.43396</v>
          </cell>
          <cell r="EV65" t="str">
            <v>396.4286</v>
          </cell>
          <cell r="EW65" t="str">
            <v>66.96429</v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 t="str">
            <v/>
          </cell>
          <cell r="FC65" t="str">
            <v/>
          </cell>
          <cell r="FD65" t="str">
            <v/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12</v>
          </cell>
          <cell r="FK65">
            <v>75.044360000000012</v>
          </cell>
          <cell r="FM65" t="str">
            <v/>
          </cell>
          <cell r="FN65" t="str">
            <v/>
          </cell>
          <cell r="FO65" t="str">
            <v>285</v>
          </cell>
          <cell r="FP65" t="str">
            <v>86.47541</v>
          </cell>
          <cell r="FQ65" t="str">
            <v>35</v>
          </cell>
          <cell r="FR65" t="str">
            <v>100</v>
          </cell>
          <cell r="FS65" t="str">
            <v>150</v>
          </cell>
          <cell r="FT65" t="str">
            <v>25</v>
          </cell>
          <cell r="FU65" t="str">
            <v>71.991</v>
          </cell>
          <cell r="FV65" t="str">
            <v>18</v>
          </cell>
          <cell r="FW65" t="str">
            <v>5</v>
          </cell>
          <cell r="FX65" t="str">
            <v>2</v>
          </cell>
          <cell r="FY65" t="str">
            <v>12</v>
          </cell>
          <cell r="FZ65" t="str">
            <v>66.66667</v>
          </cell>
          <cell r="GA65" t="str">
            <v>3.5</v>
          </cell>
          <cell r="GB65" t="str">
            <v>3.5</v>
          </cell>
          <cell r="GC65" t="str">
            <v>2.5</v>
          </cell>
          <cell r="GD65" t="str">
            <v>2.5</v>
          </cell>
          <cell r="GE65">
            <v>64</v>
          </cell>
          <cell r="GF65">
            <v>56.169380000000004</v>
          </cell>
          <cell r="GG65" t="str">
            <v>0</v>
          </cell>
          <cell r="GH65" t="str">
            <v>2</v>
          </cell>
          <cell r="GI65" t="str">
            <v>10</v>
          </cell>
          <cell r="GJ65" t="str">
            <v>40.5</v>
          </cell>
          <cell r="GK65" t="str">
            <v>43.58877</v>
          </cell>
          <cell r="GL65" t="str">
            <v>11</v>
          </cell>
          <cell r="GM65" t="str">
            <v>68.75</v>
          </cell>
          <cell r="GN65" t="str">
            <v>2.5</v>
          </cell>
          <cell r="GO65" t="str">
            <v>5.5</v>
          </cell>
          <cell r="GP65" t="str">
            <v>0</v>
          </cell>
          <cell r="GQ65" t="str">
            <v>3</v>
          </cell>
        </row>
        <row r="66">
          <cell r="A66" t="str">
            <v>DEU</v>
          </cell>
          <cell r="B66" t="str">
            <v>Germany</v>
          </cell>
          <cell r="C66" t="str">
            <v>High income: OECD</v>
          </cell>
          <cell r="D66" t="str">
            <v>High income</v>
          </cell>
          <cell r="E66">
            <v>2020</v>
          </cell>
          <cell r="F66">
            <v>22</v>
          </cell>
          <cell r="G66">
            <v>79.710040000000006</v>
          </cell>
          <cell r="J66">
            <v>125</v>
          </cell>
          <cell r="K66">
            <v>83.674350000000004</v>
          </cell>
          <cell r="L66" t="str">
            <v>9</v>
          </cell>
          <cell r="M66">
            <v>52.941180000000003</v>
          </cell>
          <cell r="N66" t="str">
            <v>8</v>
          </cell>
          <cell r="O66" t="str">
            <v>92.46231</v>
          </cell>
          <cell r="P66" t="str">
            <v>6.5</v>
          </cell>
          <cell r="Q66" t="str">
            <v>96.74526</v>
          </cell>
          <cell r="R66" t="str">
            <v>9</v>
          </cell>
          <cell r="S66" t="str">
            <v>52.94118</v>
          </cell>
          <cell r="T66" t="str">
            <v>8</v>
          </cell>
          <cell r="U66" t="str">
            <v>92.46231</v>
          </cell>
          <cell r="V66" t="str">
            <v>6.5</v>
          </cell>
          <cell r="W66" t="str">
            <v>96.74526</v>
          </cell>
          <cell r="X66" t="str">
            <v>29.8</v>
          </cell>
          <cell r="Y66" t="str">
            <v>92.54867</v>
          </cell>
          <cell r="Z66">
            <v>30</v>
          </cell>
          <cell r="AA66">
            <v>78.202030000000008</v>
          </cell>
          <cell r="AC66" t="str">
            <v>9</v>
          </cell>
          <cell r="AD66" t="str">
            <v>84</v>
          </cell>
          <cell r="AE66" t="str">
            <v>126</v>
          </cell>
          <cell r="AF66" t="str">
            <v>71.18156</v>
          </cell>
          <cell r="AG66" t="str">
            <v>1.1</v>
          </cell>
          <cell r="AH66" t="str">
            <v>94.29324</v>
          </cell>
          <cell r="AI66" t="str">
            <v>9.5</v>
          </cell>
          <cell r="AJ66" t="str">
            <v>63.33333</v>
          </cell>
          <cell r="AK66" t="str">
            <v>1</v>
          </cell>
          <cell r="AL66" t="str">
            <v>1</v>
          </cell>
          <cell r="AM66" t="str">
            <v>2</v>
          </cell>
          <cell r="AN66" t="str">
            <v>2</v>
          </cell>
          <cell r="AO66" t="str">
            <v>.5</v>
          </cell>
          <cell r="AP66" t="str">
            <v>3</v>
          </cell>
          <cell r="AQ66">
            <v>5</v>
          </cell>
          <cell r="AR66">
            <v>98.798970000000011</v>
          </cell>
          <cell r="AT66" t="str">
            <v>3</v>
          </cell>
          <cell r="AU66" t="str">
            <v>100</v>
          </cell>
          <cell r="AV66" t="str">
            <v>28</v>
          </cell>
          <cell r="AW66" t="str">
            <v>95.65217</v>
          </cell>
          <cell r="AX66" t="str">
            <v>37</v>
          </cell>
          <cell r="AY66" t="str">
            <v>99.54372</v>
          </cell>
          <cell r="AZ66" t="str">
            <v>8</v>
          </cell>
          <cell r="BA66" t="str">
            <v>100</v>
          </cell>
          <cell r="BB66" t="str">
            <v>3</v>
          </cell>
          <cell r="BC66" t="str">
            <v>1</v>
          </cell>
          <cell r="BD66" t="str">
            <v>1</v>
          </cell>
          <cell r="BE66" t="str">
            <v>1</v>
          </cell>
          <cell r="BF66" t="str">
            <v>1</v>
          </cell>
          <cell r="BG66" t="str">
            <v>1</v>
          </cell>
          <cell r="BH66" t="str">
            <v>.25</v>
          </cell>
          <cell r="BI66" t="str">
            <v>.3</v>
          </cell>
          <cell r="BJ66" t="str">
            <v>3</v>
          </cell>
          <cell r="BK66" t="str">
            <v>25.6</v>
          </cell>
          <cell r="BL66">
            <v>76</v>
          </cell>
          <cell r="BM66">
            <v>66.578520000000012</v>
          </cell>
          <cell r="BO66" t="str">
            <v>6</v>
          </cell>
          <cell r="BP66" t="str">
            <v>58.33333</v>
          </cell>
          <cell r="BQ66" t="str">
            <v>52</v>
          </cell>
          <cell r="BR66" t="str">
            <v>75.59809</v>
          </cell>
          <cell r="BS66" t="str">
            <v>6.6</v>
          </cell>
          <cell r="BT66" t="str">
            <v>55.71598</v>
          </cell>
          <cell r="BU66" t="str">
            <v>23</v>
          </cell>
          <cell r="BV66" t="str">
            <v>76.66667</v>
          </cell>
          <cell r="BW66" t="str">
            <v>7</v>
          </cell>
          <cell r="BX66" t="str">
            <v>2</v>
          </cell>
          <cell r="BY66" t="str">
            <v>8</v>
          </cell>
          <cell r="BZ66" t="str">
            <v>6</v>
          </cell>
          <cell r="CA66" t="str">
            <v>0</v>
          </cell>
          <cell r="CB66">
            <v>48</v>
          </cell>
          <cell r="CC66">
            <v>70</v>
          </cell>
          <cell r="CE66" t="str">
            <v/>
          </cell>
          <cell r="CF66" t="str">
            <v/>
          </cell>
          <cell r="CG66" t="str">
            <v/>
          </cell>
          <cell r="CH66" t="str">
            <v/>
          </cell>
          <cell r="CJ66" t="str">
            <v>6</v>
          </cell>
          <cell r="CK66" t="str">
            <v>50</v>
          </cell>
          <cell r="CL66" t="str">
            <v>8</v>
          </cell>
          <cell r="CM66" t="str">
            <v>100</v>
          </cell>
          <cell r="CN66">
            <v>14</v>
          </cell>
          <cell r="CO66" t="str">
            <v>1.8</v>
          </cell>
          <cell r="CP66" t="str">
            <v>100</v>
          </cell>
          <cell r="CQ66">
            <v>61</v>
          </cell>
          <cell r="CR66">
            <v>62.000000000000007</v>
          </cell>
          <cell r="CT66" t="str">
            <v>5</v>
          </cell>
          <cell r="CU66" t="str">
            <v>50</v>
          </cell>
          <cell r="CV66" t="str">
            <v>5</v>
          </cell>
          <cell r="CW66" t="str">
            <v>50</v>
          </cell>
          <cell r="CX66" t="str">
            <v/>
          </cell>
          <cell r="CY66" t="str">
            <v/>
          </cell>
          <cell r="CZ66" t="str">
            <v/>
          </cell>
          <cell r="DA66" t="str">
            <v>5</v>
          </cell>
          <cell r="DB66" t="str">
            <v>50</v>
          </cell>
          <cell r="DC66" t="str">
            <v>5</v>
          </cell>
          <cell r="DD66" t="str">
            <v>83.33333</v>
          </cell>
          <cell r="DE66" t="str">
            <v>5</v>
          </cell>
          <cell r="DF66" t="str">
            <v>71.42857</v>
          </cell>
          <cell r="DG66" t="str">
            <v>6</v>
          </cell>
          <cell r="DH66" t="str">
            <v>85.71429</v>
          </cell>
          <cell r="DI66" t="str">
            <v>31</v>
          </cell>
          <cell r="DJ66">
            <v>46</v>
          </cell>
          <cell r="DK66">
            <v>82.160780000000003</v>
          </cell>
          <cell r="DM66" t="str">
            <v>9</v>
          </cell>
          <cell r="DN66" t="str">
            <v>90</v>
          </cell>
          <cell r="DO66" t="str">
            <v>218</v>
          </cell>
          <cell r="DP66" t="str">
            <v>73.87944</v>
          </cell>
          <cell r="DQ66" t="str">
            <v>48.8</v>
          </cell>
          <cell r="DR66" t="str">
            <v>67.08901</v>
          </cell>
          <cell r="DS66" t="str">
            <v>23.2</v>
          </cell>
          <cell r="DT66" t="str">
            <v>21.5</v>
          </cell>
          <cell r="DU66" t="str">
            <v>4.1</v>
          </cell>
          <cell r="DV66" t="str">
            <v>0</v>
          </cell>
          <cell r="DW66" t="str">
            <v>100</v>
          </cell>
          <cell r="DX66" t="str">
            <v>5.166667</v>
          </cell>
          <cell r="DY66" t="str">
            <v>96.20335</v>
          </cell>
          <cell r="DZ66" t="str">
            <v>4.5</v>
          </cell>
          <cell r="EA66" t="str">
            <v>94.49541</v>
          </cell>
          <cell r="EB66" t="str">
            <v>0</v>
          </cell>
          <cell r="EC66" t="str">
            <v>100</v>
          </cell>
          <cell r="ED66" t="str">
            <v>97.67469</v>
          </cell>
          <cell r="EE66">
            <v>42</v>
          </cell>
          <cell r="EF66">
            <v>91.773780000000002</v>
          </cell>
          <cell r="EH66" t="str">
            <v>1</v>
          </cell>
          <cell r="EI66" t="str">
            <v>100</v>
          </cell>
          <cell r="EJ66" t="str">
            <v>.5</v>
          </cell>
          <cell r="EK66" t="str">
            <v>100</v>
          </cell>
          <cell r="EL66" t="str">
            <v>36</v>
          </cell>
          <cell r="EM66" t="str">
            <v>77.98742</v>
          </cell>
          <cell r="EN66" t="str">
            <v>0</v>
          </cell>
          <cell r="EO66" t="str">
            <v>100</v>
          </cell>
          <cell r="EP66" t="str">
            <v>45</v>
          </cell>
          <cell r="EQ66" t="str">
            <v>88.75</v>
          </cell>
          <cell r="ER66" t="str">
            <v>0</v>
          </cell>
          <cell r="ES66" t="str">
            <v>100</v>
          </cell>
          <cell r="ET66" t="str">
            <v>345</v>
          </cell>
          <cell r="EU66" t="str">
            <v>67.45283</v>
          </cell>
          <cell r="EV66" t="str">
            <v>0</v>
          </cell>
          <cell r="EW66" t="str">
            <v>100</v>
          </cell>
          <cell r="EX66" t="str">
            <v/>
          </cell>
          <cell r="EY66" t="str">
            <v/>
          </cell>
          <cell r="EZ66" t="str">
            <v/>
          </cell>
          <cell r="FA66" t="str">
            <v/>
          </cell>
          <cell r="FB66" t="str">
            <v/>
          </cell>
          <cell r="FC66" t="str">
            <v/>
          </cell>
          <cell r="FD66" t="str">
            <v/>
          </cell>
          <cell r="FE66" t="str">
            <v/>
          </cell>
          <cell r="FF66" t="str">
            <v/>
          </cell>
          <cell r="FG66" t="str">
            <v/>
          </cell>
          <cell r="FH66" t="str">
            <v/>
          </cell>
          <cell r="FI66" t="str">
            <v/>
          </cell>
          <cell r="FJ66">
            <v>13</v>
          </cell>
          <cell r="FK66">
            <v>74.097790000000003</v>
          </cell>
          <cell r="FM66" t="str">
            <v/>
          </cell>
          <cell r="FN66" t="str">
            <v/>
          </cell>
          <cell r="FO66" t="str">
            <v>499</v>
          </cell>
          <cell r="FP66" t="str">
            <v>68.93443</v>
          </cell>
          <cell r="FQ66" t="str">
            <v>29</v>
          </cell>
          <cell r="FR66" t="str">
            <v>380</v>
          </cell>
          <cell r="FS66" t="str">
            <v>90</v>
          </cell>
          <cell r="FT66" t="str">
            <v>14.4</v>
          </cell>
          <cell r="FU66" t="str">
            <v>83.91451</v>
          </cell>
          <cell r="FV66" t="str">
            <v>6.6</v>
          </cell>
          <cell r="FW66" t="str">
            <v>5.4</v>
          </cell>
          <cell r="FX66" t="str">
            <v>2.4</v>
          </cell>
          <cell r="FY66" t="str">
            <v>12.5</v>
          </cell>
          <cell r="FZ66" t="str">
            <v>69.44444</v>
          </cell>
          <cell r="GA66" t="str">
            <v>4.5</v>
          </cell>
          <cell r="GB66" t="str">
            <v>1.5</v>
          </cell>
          <cell r="GC66" t="str">
            <v>3.5</v>
          </cell>
          <cell r="GD66" t="str">
            <v>3</v>
          </cell>
          <cell r="GE66">
            <v>4</v>
          </cell>
          <cell r="GF66">
            <v>89.814180000000007</v>
          </cell>
          <cell r="GG66" t="str">
            <v>1</v>
          </cell>
          <cell r="GH66" t="str">
            <v>1.2</v>
          </cell>
          <cell r="GI66" t="str">
            <v>8</v>
          </cell>
          <cell r="GJ66" t="str">
            <v>79.8</v>
          </cell>
          <cell r="GK66" t="str">
            <v>85.87836</v>
          </cell>
          <cell r="GL66" t="str">
            <v>15</v>
          </cell>
          <cell r="GM66" t="str">
            <v>93.75</v>
          </cell>
          <cell r="GN66" t="str">
            <v>3</v>
          </cell>
          <cell r="GO66" t="str">
            <v>6</v>
          </cell>
          <cell r="GP66" t="str">
            <v>3</v>
          </cell>
          <cell r="GQ66" t="str">
            <v>3</v>
          </cell>
        </row>
        <row r="67">
          <cell r="A67" t="str">
            <v>GHA</v>
          </cell>
          <cell r="B67" t="str">
            <v>Ghana</v>
          </cell>
          <cell r="C67" t="str">
            <v>Sub-Saharan Africa</v>
          </cell>
          <cell r="D67" t="str">
            <v>Lower middle income</v>
          </cell>
          <cell r="E67">
            <v>2020</v>
          </cell>
          <cell r="F67">
            <v>118</v>
          </cell>
          <cell r="G67">
            <v>59.960170000000005</v>
          </cell>
          <cell r="J67">
            <v>116</v>
          </cell>
          <cell r="K67">
            <v>84.962390000000013</v>
          </cell>
          <cell r="L67" t="str">
            <v>8</v>
          </cell>
          <cell r="M67">
            <v>58.823529999999998</v>
          </cell>
          <cell r="N67" t="str">
            <v>13</v>
          </cell>
          <cell r="O67" t="str">
            <v>87.43719</v>
          </cell>
          <cell r="P67" t="str">
            <v>12.3</v>
          </cell>
          <cell r="Q67" t="str">
            <v>93.84119</v>
          </cell>
          <cell r="R67" t="str">
            <v>8</v>
          </cell>
          <cell r="S67" t="str">
            <v>58.82353</v>
          </cell>
          <cell r="T67" t="str">
            <v>13</v>
          </cell>
          <cell r="U67" t="str">
            <v>87.43719</v>
          </cell>
          <cell r="V67" t="str">
            <v>12.3</v>
          </cell>
          <cell r="W67" t="str">
            <v>93.84119</v>
          </cell>
          <cell r="X67" t="str">
            <v>1</v>
          </cell>
          <cell r="Y67" t="str">
            <v>99.74767</v>
          </cell>
          <cell r="Z67">
            <v>104</v>
          </cell>
          <cell r="AA67">
            <v>67.617840000000001</v>
          </cell>
          <cell r="AC67" t="str">
            <v>16</v>
          </cell>
          <cell r="AD67" t="str">
            <v>56</v>
          </cell>
          <cell r="AE67" t="str">
            <v>170</v>
          </cell>
          <cell r="AF67" t="str">
            <v>58.50144</v>
          </cell>
          <cell r="AG67" t="str">
            <v>3.5</v>
          </cell>
          <cell r="AH67" t="str">
            <v>82.63659</v>
          </cell>
          <cell r="AI67" t="str">
            <v>11</v>
          </cell>
          <cell r="AJ67" t="str">
            <v>73.33333</v>
          </cell>
          <cell r="AK67" t="str">
            <v>2</v>
          </cell>
          <cell r="AL67" t="str">
            <v>1</v>
          </cell>
          <cell r="AM67" t="str">
            <v>2</v>
          </cell>
          <cell r="AN67" t="str">
            <v>2</v>
          </cell>
          <cell r="AO67" t="str">
            <v>1</v>
          </cell>
          <cell r="AP67" t="str">
            <v>3</v>
          </cell>
          <cell r="AQ67">
            <v>79</v>
          </cell>
          <cell r="AR67">
            <v>77.360870000000006</v>
          </cell>
          <cell r="AT67" t="str">
            <v>4</v>
          </cell>
          <cell r="AU67" t="str">
            <v>83.33333</v>
          </cell>
          <cell r="AV67" t="str">
            <v>55</v>
          </cell>
          <cell r="AW67" t="str">
            <v>83.91304</v>
          </cell>
          <cell r="AX67" t="str">
            <v>632</v>
          </cell>
          <cell r="AY67" t="str">
            <v>92.19711</v>
          </cell>
          <cell r="AZ67" t="str">
            <v>4</v>
          </cell>
          <cell r="BA67" t="str">
            <v>50</v>
          </cell>
          <cell r="BB67" t="str">
            <v>0</v>
          </cell>
          <cell r="BC67" t="str">
            <v>1</v>
          </cell>
          <cell r="BD67" t="str">
            <v>1</v>
          </cell>
          <cell r="BE67" t="str">
            <v>1</v>
          </cell>
          <cell r="BF67" t="str">
            <v>0</v>
          </cell>
          <cell r="BG67" t="str">
            <v>1</v>
          </cell>
          <cell r="BH67" t="str">
            <v>55.94</v>
          </cell>
          <cell r="BI67" t="str">
            <v>36.28</v>
          </cell>
          <cell r="BJ67" t="str">
            <v>5</v>
          </cell>
          <cell r="BK67" t="str">
            <v>23.6</v>
          </cell>
          <cell r="BL67">
            <v>111</v>
          </cell>
          <cell r="BM67">
            <v>59.386150000000008</v>
          </cell>
          <cell r="BO67" t="str">
            <v>5</v>
          </cell>
          <cell r="BP67" t="str">
            <v>66.66667</v>
          </cell>
          <cell r="BQ67" t="str">
            <v>33</v>
          </cell>
          <cell r="BR67" t="str">
            <v>84.689</v>
          </cell>
          <cell r="BS67" t="str">
            <v>6.1</v>
          </cell>
          <cell r="BT67" t="str">
            <v>59.52225</v>
          </cell>
          <cell r="BU67" t="str">
            <v>8</v>
          </cell>
          <cell r="BV67" t="str">
            <v>26.66667</v>
          </cell>
          <cell r="BW67" t="str">
            <v>1</v>
          </cell>
          <cell r="BX67" t="str">
            <v>3</v>
          </cell>
          <cell r="BY67" t="str">
            <v>0</v>
          </cell>
          <cell r="BZ67" t="str">
            <v>4</v>
          </cell>
          <cell r="CA67" t="str">
            <v>0</v>
          </cell>
          <cell r="CB67">
            <v>80</v>
          </cell>
          <cell r="CC67">
            <v>60.000000000000007</v>
          </cell>
          <cell r="CE67" t="str">
            <v/>
          </cell>
          <cell r="CF67" t="str">
            <v/>
          </cell>
          <cell r="CG67" t="str">
            <v/>
          </cell>
          <cell r="CH67" t="str">
            <v/>
          </cell>
          <cell r="CJ67" t="str">
            <v>6</v>
          </cell>
          <cell r="CK67" t="str">
            <v>50</v>
          </cell>
          <cell r="CL67" t="str">
            <v>6</v>
          </cell>
          <cell r="CM67" t="str">
            <v>75</v>
          </cell>
          <cell r="CN67">
            <v>12</v>
          </cell>
          <cell r="CO67" t="str">
            <v>0</v>
          </cell>
          <cell r="CP67" t="str">
            <v>33.2</v>
          </cell>
          <cell r="CQ67">
            <v>72</v>
          </cell>
          <cell r="CR67">
            <v>60.000000000000007</v>
          </cell>
          <cell r="CT67" t="str">
            <v>7</v>
          </cell>
          <cell r="CU67" t="str">
            <v>70</v>
          </cell>
          <cell r="CV67" t="str">
            <v>5</v>
          </cell>
          <cell r="CW67" t="str">
            <v>50</v>
          </cell>
          <cell r="CX67" t="str">
            <v/>
          </cell>
          <cell r="CY67" t="str">
            <v/>
          </cell>
          <cell r="CZ67" t="str">
            <v/>
          </cell>
          <cell r="DA67" t="str">
            <v>7</v>
          </cell>
          <cell r="DB67" t="str">
            <v>70</v>
          </cell>
          <cell r="DC67" t="str">
            <v>5</v>
          </cell>
          <cell r="DD67" t="str">
            <v>83.33333</v>
          </cell>
          <cell r="DE67" t="str">
            <v>3</v>
          </cell>
          <cell r="DF67" t="str">
            <v>42.85714</v>
          </cell>
          <cell r="DG67" t="str">
            <v>3</v>
          </cell>
          <cell r="DH67" t="str">
            <v>42.85714</v>
          </cell>
          <cell r="DI67" t="str">
            <v>30</v>
          </cell>
          <cell r="DJ67">
            <v>152</v>
          </cell>
          <cell r="DK67">
            <v>56.026250000000005</v>
          </cell>
          <cell r="DM67" t="str">
            <v>36</v>
          </cell>
          <cell r="DN67" t="str">
            <v>45</v>
          </cell>
          <cell r="DO67" t="str">
            <v>226</v>
          </cell>
          <cell r="DP67" t="str">
            <v>72.64297</v>
          </cell>
          <cell r="DQ67" t="str">
            <v>55.4</v>
          </cell>
          <cell r="DR67" t="str">
            <v>56.92076</v>
          </cell>
          <cell r="DS67" t="str">
            <v>10</v>
          </cell>
          <cell r="DT67" t="str">
            <v>14.7</v>
          </cell>
          <cell r="DU67" t="str">
            <v>30.7</v>
          </cell>
          <cell r="DV67" t="str">
            <v>No VAT refund per case study scenario</v>
          </cell>
          <cell r="DW67" t="str">
            <v>0</v>
          </cell>
          <cell r="DX67" t="str">
            <v>No VAT refund per case study scenario</v>
          </cell>
          <cell r="DY67" t="str">
            <v>0</v>
          </cell>
          <cell r="DZ67" t="str">
            <v>2.5</v>
          </cell>
          <cell r="EA67" t="str">
            <v>98.16514</v>
          </cell>
          <cell r="EB67" t="str">
            <v>0</v>
          </cell>
          <cell r="EC67" t="str">
            <v>100</v>
          </cell>
          <cell r="ED67" t="str">
            <v>49.54128</v>
          </cell>
          <cell r="EE67">
            <v>158</v>
          </cell>
          <cell r="EF67">
            <v>54.839280000000002</v>
          </cell>
          <cell r="EH67" t="str">
            <v>89.33333</v>
          </cell>
          <cell r="EI67" t="str">
            <v>47.73176</v>
          </cell>
          <cell r="EJ67" t="str">
            <v>36</v>
          </cell>
          <cell r="EK67" t="str">
            <v>85.35565</v>
          </cell>
          <cell r="EL67" t="str">
            <v>108</v>
          </cell>
          <cell r="EM67" t="str">
            <v>32.7044</v>
          </cell>
          <cell r="EN67" t="str">
            <v>80</v>
          </cell>
          <cell r="EO67" t="str">
            <v>71.68459</v>
          </cell>
          <cell r="EP67" t="str">
            <v>155</v>
          </cell>
          <cell r="EQ67" t="str">
            <v>61.25</v>
          </cell>
          <cell r="ER67" t="str">
            <v>474</v>
          </cell>
          <cell r="ES67" t="str">
            <v>32.28571</v>
          </cell>
          <cell r="ET67" t="str">
            <v>490</v>
          </cell>
          <cell r="EU67" t="str">
            <v>53.77358</v>
          </cell>
          <cell r="EV67" t="str">
            <v>552.8571</v>
          </cell>
          <cell r="EW67" t="str">
            <v>53.92857</v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 t="str">
            <v/>
          </cell>
          <cell r="FC67" t="str">
            <v/>
          </cell>
          <cell r="FD67" t="str">
            <v/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117</v>
          </cell>
          <cell r="FK67">
            <v>53.997060000000005</v>
          </cell>
          <cell r="FM67" t="str">
            <v/>
          </cell>
          <cell r="FN67" t="str">
            <v/>
          </cell>
          <cell r="FO67" t="str">
            <v>710</v>
          </cell>
          <cell r="FP67" t="str">
            <v>51.63934</v>
          </cell>
          <cell r="FQ67" t="str">
            <v>15</v>
          </cell>
          <cell r="FR67" t="str">
            <v>365</v>
          </cell>
          <cell r="FS67" t="str">
            <v>330</v>
          </cell>
          <cell r="FT67" t="str">
            <v>23</v>
          </cell>
          <cell r="FU67" t="str">
            <v>74.24072</v>
          </cell>
          <cell r="FV67" t="str">
            <v>10</v>
          </cell>
          <cell r="FW67" t="str">
            <v>3</v>
          </cell>
          <cell r="FX67" t="str">
            <v>10</v>
          </cell>
          <cell r="FY67" t="str">
            <v>6.5</v>
          </cell>
          <cell r="FZ67" t="str">
            <v>36.11111</v>
          </cell>
          <cell r="GA67" t="str">
            <v>3</v>
          </cell>
          <cell r="GB67" t="str">
            <v>1</v>
          </cell>
          <cell r="GC67" t="str">
            <v>0</v>
          </cell>
          <cell r="GD67" t="str">
            <v>2.5</v>
          </cell>
          <cell r="GE67">
            <v>161</v>
          </cell>
          <cell r="GF67">
            <v>25.411900000000003</v>
          </cell>
          <cell r="GG67" t="str">
            <v>0</v>
          </cell>
          <cell r="GH67" t="str">
            <v>1.9</v>
          </cell>
          <cell r="GI67" t="str">
            <v>22</v>
          </cell>
          <cell r="GJ67" t="str">
            <v>24</v>
          </cell>
          <cell r="GK67" t="str">
            <v>25.82381</v>
          </cell>
          <cell r="GL67" t="str">
            <v>4</v>
          </cell>
          <cell r="GM67" t="str">
            <v>25</v>
          </cell>
          <cell r="GN67" t="str">
            <v>2</v>
          </cell>
          <cell r="GO67" t="str">
            <v>2</v>
          </cell>
          <cell r="GP67" t="str">
            <v>0</v>
          </cell>
          <cell r="GQ67" t="str">
            <v>0</v>
          </cell>
        </row>
        <row r="68">
          <cell r="A68" t="str">
            <v>GRC</v>
          </cell>
          <cell r="B68" t="str">
            <v>Greece</v>
          </cell>
          <cell r="C68" t="str">
            <v>High income: OECD</v>
          </cell>
          <cell r="D68" t="str">
            <v>High income</v>
          </cell>
          <cell r="E68">
            <v>2020</v>
          </cell>
          <cell r="F68">
            <v>79</v>
          </cell>
          <cell r="G68">
            <v>68.423910000000006</v>
          </cell>
          <cell r="J68">
            <v>11</v>
          </cell>
          <cell r="K68">
            <v>95.995930000000001</v>
          </cell>
          <cell r="L68" t="str">
            <v>3</v>
          </cell>
          <cell r="M68">
            <v>88.235290000000006</v>
          </cell>
          <cell r="N68" t="str">
            <v>4</v>
          </cell>
          <cell r="O68" t="str">
            <v>96.48241</v>
          </cell>
          <cell r="P68" t="str">
            <v>1.5</v>
          </cell>
          <cell r="Q68" t="str">
            <v>99.26748</v>
          </cell>
          <cell r="R68" t="str">
            <v>3</v>
          </cell>
          <cell r="S68" t="str">
            <v>88.23529</v>
          </cell>
          <cell r="T68" t="str">
            <v>4</v>
          </cell>
          <cell r="U68" t="str">
            <v>96.48241</v>
          </cell>
          <cell r="V68" t="str">
            <v>1.5</v>
          </cell>
          <cell r="W68" t="str">
            <v>99.26748</v>
          </cell>
          <cell r="X68" t="str">
            <v>0</v>
          </cell>
          <cell r="Y68" t="str">
            <v>99.99853</v>
          </cell>
          <cell r="Z68">
            <v>86</v>
          </cell>
          <cell r="AA68">
            <v>69.527670000000001</v>
          </cell>
          <cell r="AC68" t="str">
            <v>17</v>
          </cell>
          <cell r="AD68" t="str">
            <v>52</v>
          </cell>
          <cell r="AE68" t="str">
            <v>180</v>
          </cell>
          <cell r="AF68" t="str">
            <v>55.6196</v>
          </cell>
          <cell r="AG68" t="str">
            <v>1.9</v>
          </cell>
          <cell r="AH68" t="str">
            <v>90.49106</v>
          </cell>
          <cell r="AI68" t="str">
            <v>12</v>
          </cell>
          <cell r="AJ68" t="str">
            <v>80</v>
          </cell>
          <cell r="AK68" t="str">
            <v>1</v>
          </cell>
          <cell r="AL68" t="str">
            <v>1</v>
          </cell>
          <cell r="AM68" t="str">
            <v>2</v>
          </cell>
          <cell r="AN68" t="str">
            <v>3</v>
          </cell>
          <cell r="AO68" t="str">
            <v>1</v>
          </cell>
          <cell r="AP68" t="str">
            <v>4</v>
          </cell>
          <cell r="AQ68">
            <v>40</v>
          </cell>
          <cell r="AR68">
            <v>84.74436</v>
          </cell>
          <cell r="AT68" t="str">
            <v>5</v>
          </cell>
          <cell r="AU68" t="str">
            <v>66.66667</v>
          </cell>
          <cell r="AV68" t="str">
            <v>51</v>
          </cell>
          <cell r="AW68" t="str">
            <v>85.65217</v>
          </cell>
          <cell r="AX68" t="str">
            <v>68.2</v>
          </cell>
          <cell r="AY68" t="str">
            <v>99.15858</v>
          </cell>
          <cell r="AZ68" t="str">
            <v>7</v>
          </cell>
          <cell r="BA68" t="str">
            <v>87.5</v>
          </cell>
          <cell r="BB68" t="str">
            <v>2</v>
          </cell>
          <cell r="BC68" t="str">
            <v>1</v>
          </cell>
          <cell r="BD68" t="str">
            <v>1</v>
          </cell>
          <cell r="BE68" t="str">
            <v>1</v>
          </cell>
          <cell r="BF68" t="str">
            <v>1</v>
          </cell>
          <cell r="BG68" t="str">
            <v>1</v>
          </cell>
          <cell r="BH68" t="str">
            <v>1.57</v>
          </cell>
          <cell r="BI68" t="str">
            <v>1.44</v>
          </cell>
          <cell r="BJ68" t="str">
            <v>3</v>
          </cell>
          <cell r="BK68" t="str">
            <v>20.4</v>
          </cell>
          <cell r="BL68">
            <v>156</v>
          </cell>
          <cell r="BM68">
            <v>46.859090000000002</v>
          </cell>
          <cell r="BO68" t="str">
            <v>11</v>
          </cell>
          <cell r="BP68" t="str">
            <v>16.66667</v>
          </cell>
          <cell r="BQ68" t="str">
            <v>26</v>
          </cell>
          <cell r="BR68" t="str">
            <v>88.03828</v>
          </cell>
          <cell r="BS68" t="str">
            <v>4.8</v>
          </cell>
          <cell r="BT68" t="str">
            <v>67.7314</v>
          </cell>
          <cell r="BU68" t="str">
            <v>4.5</v>
          </cell>
          <cell r="BV68" t="str">
            <v>15</v>
          </cell>
          <cell r="BW68" t="str">
            <v>0</v>
          </cell>
          <cell r="BX68" t="str">
            <v>1.5</v>
          </cell>
          <cell r="BY68" t="str">
            <v>0</v>
          </cell>
          <cell r="BZ68" t="str">
            <v>3</v>
          </cell>
          <cell r="CA68" t="str">
            <v>0</v>
          </cell>
          <cell r="CB68">
            <v>119</v>
          </cell>
          <cell r="CC68">
            <v>45.000000000000007</v>
          </cell>
          <cell r="CE68" t="str">
            <v/>
          </cell>
          <cell r="CF68" t="str">
            <v/>
          </cell>
          <cell r="CG68" t="str">
            <v/>
          </cell>
          <cell r="CH68" t="str">
            <v/>
          </cell>
          <cell r="CJ68" t="str">
            <v>2</v>
          </cell>
          <cell r="CK68" t="str">
            <v>16.66667</v>
          </cell>
          <cell r="CL68" t="str">
            <v>7</v>
          </cell>
          <cell r="CM68" t="str">
            <v>87.5</v>
          </cell>
          <cell r="CN68">
            <v>9</v>
          </cell>
          <cell r="CO68" t="str">
            <v>0</v>
          </cell>
          <cell r="CP68" t="str">
            <v>69.9</v>
          </cell>
          <cell r="CQ68">
            <v>37</v>
          </cell>
          <cell r="CR68">
            <v>70</v>
          </cell>
          <cell r="CT68" t="str">
            <v>9</v>
          </cell>
          <cell r="CU68" t="str">
            <v>90</v>
          </cell>
          <cell r="CV68" t="str">
            <v>4</v>
          </cell>
          <cell r="CW68" t="str">
            <v>40</v>
          </cell>
          <cell r="CX68" t="str">
            <v/>
          </cell>
          <cell r="CY68" t="str">
            <v/>
          </cell>
          <cell r="CZ68" t="str">
            <v/>
          </cell>
          <cell r="DA68" t="str">
            <v>5</v>
          </cell>
          <cell r="DB68" t="str">
            <v>50</v>
          </cell>
          <cell r="DC68" t="str">
            <v>5</v>
          </cell>
          <cell r="DD68" t="str">
            <v>83.33333</v>
          </cell>
          <cell r="DE68" t="str">
            <v>6</v>
          </cell>
          <cell r="DF68" t="str">
            <v>85.71429</v>
          </cell>
          <cell r="DG68" t="str">
            <v>6</v>
          </cell>
          <cell r="DH68" t="str">
            <v>85.71429</v>
          </cell>
          <cell r="DI68" t="str">
            <v>35</v>
          </cell>
          <cell r="DJ68">
            <v>72</v>
          </cell>
          <cell r="DK68">
            <v>77.14134</v>
          </cell>
          <cell r="DM68" t="str">
            <v>8</v>
          </cell>
          <cell r="DN68" t="str">
            <v>91.66667</v>
          </cell>
          <cell r="DO68" t="str">
            <v>193</v>
          </cell>
          <cell r="DP68" t="str">
            <v>77.74343</v>
          </cell>
          <cell r="DQ68" t="str">
            <v>51.9</v>
          </cell>
          <cell r="DR68" t="str">
            <v>62.45803</v>
          </cell>
          <cell r="DS68" t="str">
            <v>23</v>
          </cell>
          <cell r="DT68" t="str">
            <v>28.3</v>
          </cell>
          <cell r="DU68" t="str">
            <v>.6</v>
          </cell>
          <cell r="DV68" t="str">
            <v>17.5</v>
          </cell>
          <cell r="DW68" t="str">
            <v>65</v>
          </cell>
          <cell r="DX68" t="str">
            <v>31.45238</v>
          </cell>
          <cell r="DY68" t="str">
            <v>45.45872</v>
          </cell>
          <cell r="DZ68" t="str">
            <v>3.5</v>
          </cell>
          <cell r="EA68" t="str">
            <v>96.33028</v>
          </cell>
          <cell r="EB68" t="str">
            <v>0</v>
          </cell>
          <cell r="EC68" t="str">
            <v>100</v>
          </cell>
          <cell r="ED68" t="str">
            <v>76.69725</v>
          </cell>
          <cell r="EE68">
            <v>34</v>
          </cell>
          <cell r="EF68">
            <v>93.716590000000011</v>
          </cell>
          <cell r="EH68" t="str">
            <v>1</v>
          </cell>
          <cell r="EI68" t="str">
            <v>100</v>
          </cell>
          <cell r="EJ68" t="str">
            <v>.5</v>
          </cell>
          <cell r="EK68" t="str">
            <v>100</v>
          </cell>
          <cell r="EL68" t="str">
            <v>24</v>
          </cell>
          <cell r="EM68" t="str">
            <v>85.53459</v>
          </cell>
          <cell r="EN68" t="str">
            <v>.5</v>
          </cell>
          <cell r="EO68" t="str">
            <v>100</v>
          </cell>
          <cell r="EP68" t="str">
            <v>30</v>
          </cell>
          <cell r="EQ68" t="str">
            <v>92.5</v>
          </cell>
          <cell r="ER68" t="str">
            <v>0</v>
          </cell>
          <cell r="ES68" t="str">
            <v>100</v>
          </cell>
          <cell r="ET68" t="str">
            <v>300</v>
          </cell>
          <cell r="EU68" t="str">
            <v>71.69811</v>
          </cell>
          <cell r="EV68" t="str">
            <v>0</v>
          </cell>
          <cell r="EW68" t="str">
            <v>100</v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 t="str">
            <v/>
          </cell>
          <cell r="FC68" t="str">
            <v/>
          </cell>
          <cell r="FD68" t="str">
            <v/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146</v>
          </cell>
          <cell r="FK68">
            <v>48.120030000000007</v>
          </cell>
          <cell r="FM68" t="str">
            <v/>
          </cell>
          <cell r="FN68" t="str">
            <v/>
          </cell>
          <cell r="FO68" t="str">
            <v>1711</v>
          </cell>
          <cell r="FP68" t="str">
            <v>0</v>
          </cell>
          <cell r="FQ68" t="str">
            <v>60</v>
          </cell>
          <cell r="FR68" t="str">
            <v>1400</v>
          </cell>
          <cell r="FS68" t="str">
            <v>251</v>
          </cell>
          <cell r="FT68" t="str">
            <v>22.4</v>
          </cell>
          <cell r="FU68" t="str">
            <v>74.91564</v>
          </cell>
          <cell r="FV68" t="str">
            <v>10</v>
          </cell>
          <cell r="FW68" t="str">
            <v>4.6</v>
          </cell>
          <cell r="FX68" t="str">
            <v>7.8</v>
          </cell>
          <cell r="FY68" t="str">
            <v>12.5</v>
          </cell>
          <cell r="FZ68" t="str">
            <v>69.44444</v>
          </cell>
          <cell r="GA68" t="str">
            <v>3</v>
          </cell>
          <cell r="GB68" t="str">
            <v>5</v>
          </cell>
          <cell r="GC68" t="str">
            <v>2</v>
          </cell>
          <cell r="GD68" t="str">
            <v>2.5</v>
          </cell>
          <cell r="GE68">
            <v>72</v>
          </cell>
          <cell r="GF68">
            <v>53.134150000000005</v>
          </cell>
          <cell r="GG68" t="str">
            <v>0</v>
          </cell>
          <cell r="GH68" t="str">
            <v>3.5</v>
          </cell>
          <cell r="GI68" t="str">
            <v>9</v>
          </cell>
          <cell r="GJ68" t="str">
            <v>32</v>
          </cell>
          <cell r="GK68" t="str">
            <v>34.39331</v>
          </cell>
          <cell r="GL68" t="str">
            <v>11.5</v>
          </cell>
          <cell r="GM68" t="str">
            <v>71.875</v>
          </cell>
          <cell r="GN68" t="str">
            <v>2.5</v>
          </cell>
          <cell r="GO68" t="str">
            <v>5.5</v>
          </cell>
          <cell r="GP68" t="str">
            <v>2.5</v>
          </cell>
          <cell r="GQ68" t="str">
            <v>1</v>
          </cell>
        </row>
        <row r="69">
          <cell r="A69" t="str">
            <v>GRD</v>
          </cell>
          <cell r="B69" t="str">
            <v>Grenada</v>
          </cell>
          <cell r="C69" t="str">
            <v>Latin America &amp; Caribbean</v>
          </cell>
          <cell r="D69" t="str">
            <v>Upper middle income</v>
          </cell>
          <cell r="E69">
            <v>2020</v>
          </cell>
          <cell r="F69">
            <v>146</v>
          </cell>
          <cell r="G69">
            <v>53.444880000000005</v>
          </cell>
          <cell r="J69">
            <v>89</v>
          </cell>
          <cell r="K69">
            <v>87.963680000000011</v>
          </cell>
          <cell r="L69" t="str">
            <v>6</v>
          </cell>
          <cell r="M69">
            <v>70.588239999999999</v>
          </cell>
          <cell r="N69" t="str">
            <v>12</v>
          </cell>
          <cell r="O69" t="str">
            <v>88.44221</v>
          </cell>
          <cell r="P69" t="str">
            <v>14.4</v>
          </cell>
          <cell r="Q69" t="str">
            <v>92.82429</v>
          </cell>
          <cell r="R69" t="str">
            <v>6</v>
          </cell>
          <cell r="S69" t="str">
            <v>70.58824</v>
          </cell>
          <cell r="T69" t="str">
            <v>12</v>
          </cell>
          <cell r="U69" t="str">
            <v>88.44221</v>
          </cell>
          <cell r="V69" t="str">
            <v>14.4</v>
          </cell>
          <cell r="W69" t="str">
            <v>92.82429</v>
          </cell>
          <cell r="X69" t="str">
            <v>0</v>
          </cell>
          <cell r="Y69" t="str">
            <v>100</v>
          </cell>
          <cell r="Z69">
            <v>130</v>
          </cell>
          <cell r="AA69">
            <v>62.488000000000007</v>
          </cell>
          <cell r="AC69" t="str">
            <v>15</v>
          </cell>
          <cell r="AD69" t="str">
            <v>60</v>
          </cell>
          <cell r="AE69" t="str">
            <v>146</v>
          </cell>
          <cell r="AF69" t="str">
            <v>65.41787</v>
          </cell>
          <cell r="AG69" t="str">
            <v>1.8</v>
          </cell>
          <cell r="AH69" t="str">
            <v>91.20081</v>
          </cell>
          <cell r="AI69" t="str">
            <v>5</v>
          </cell>
          <cell r="AJ69" t="str">
            <v>33.33333</v>
          </cell>
          <cell r="AK69" t="str">
            <v>1</v>
          </cell>
          <cell r="AL69" t="str">
            <v>1</v>
          </cell>
          <cell r="AM69" t="str">
            <v>1</v>
          </cell>
          <cell r="AN69" t="str">
            <v>2</v>
          </cell>
          <cell r="AO69" t="str">
            <v>0</v>
          </cell>
          <cell r="AP69" t="str">
            <v>0</v>
          </cell>
          <cell r="AQ69">
            <v>93</v>
          </cell>
          <cell r="AR69">
            <v>73.38194</v>
          </cell>
          <cell r="AT69" t="str">
            <v>5</v>
          </cell>
          <cell r="AU69" t="str">
            <v>66.66667</v>
          </cell>
          <cell r="AV69" t="str">
            <v>38</v>
          </cell>
          <cell r="AW69" t="str">
            <v>91.30435</v>
          </cell>
          <cell r="AX69" t="str">
            <v>157.4</v>
          </cell>
          <cell r="AY69" t="str">
            <v>98.05675</v>
          </cell>
          <cell r="AZ69" t="str">
            <v>3</v>
          </cell>
          <cell r="BA69" t="str">
            <v>37.5</v>
          </cell>
          <cell r="BB69" t="str">
            <v>1</v>
          </cell>
          <cell r="BC69" t="str">
            <v>1</v>
          </cell>
          <cell r="BD69" t="str">
            <v>0</v>
          </cell>
          <cell r="BE69" t="str">
            <v>0</v>
          </cell>
          <cell r="BF69" t="str">
            <v>0</v>
          </cell>
          <cell r="BG69" t="str">
            <v>1</v>
          </cell>
          <cell r="BH69" t="str">
            <v>6.36</v>
          </cell>
          <cell r="BI69" t="str">
            <v>6.61</v>
          </cell>
          <cell r="BJ69" t="str">
            <v>5</v>
          </cell>
          <cell r="BK69" t="str">
            <v>30.9</v>
          </cell>
          <cell r="BL69">
            <v>147</v>
          </cell>
          <cell r="BM69">
            <v>50.141690000000004</v>
          </cell>
          <cell r="BO69" t="str">
            <v>8</v>
          </cell>
          <cell r="BP69" t="str">
            <v>41.66667</v>
          </cell>
          <cell r="BQ69" t="str">
            <v>32</v>
          </cell>
          <cell r="BR69" t="str">
            <v>85.16746</v>
          </cell>
          <cell r="BS69" t="str">
            <v>7.4</v>
          </cell>
          <cell r="BT69" t="str">
            <v>50.39928</v>
          </cell>
          <cell r="BU69" t="str">
            <v>7</v>
          </cell>
          <cell r="BV69" t="str">
            <v>23.33333</v>
          </cell>
          <cell r="BW69" t="str">
            <v>1</v>
          </cell>
          <cell r="BX69" t="str">
            <v>1.5</v>
          </cell>
          <cell r="BY69" t="str">
            <v>0</v>
          </cell>
          <cell r="BZ69" t="str">
            <v>4.5</v>
          </cell>
          <cell r="CA69" t="str">
            <v>0</v>
          </cell>
          <cell r="CB69">
            <v>152</v>
          </cell>
          <cell r="CC69">
            <v>30.000000000000004</v>
          </cell>
          <cell r="CE69" t="str">
            <v/>
          </cell>
          <cell r="CF69" t="str">
            <v/>
          </cell>
          <cell r="CG69" t="str">
            <v/>
          </cell>
          <cell r="CH69" t="str">
            <v/>
          </cell>
          <cell r="CJ69" t="str">
            <v>6</v>
          </cell>
          <cell r="CK69" t="str">
            <v>50</v>
          </cell>
          <cell r="CL69" t="str">
            <v>0</v>
          </cell>
          <cell r="CM69" t="str">
            <v>0</v>
          </cell>
          <cell r="CN69">
            <v>6</v>
          </cell>
          <cell r="CO69" t="str">
            <v>0</v>
          </cell>
          <cell r="CP69" t="str">
            <v>0</v>
          </cell>
          <cell r="CQ69">
            <v>105</v>
          </cell>
          <cell r="CR69">
            <v>50.000000000000007</v>
          </cell>
          <cell r="CT69" t="str">
            <v>4</v>
          </cell>
          <cell r="CU69" t="str">
            <v>40</v>
          </cell>
          <cell r="CV69" t="str">
            <v>8</v>
          </cell>
          <cell r="CW69" t="str">
            <v>80</v>
          </cell>
          <cell r="CX69" t="str">
            <v/>
          </cell>
          <cell r="CY69" t="str">
            <v/>
          </cell>
          <cell r="CZ69" t="str">
            <v/>
          </cell>
          <cell r="DA69" t="str">
            <v>8</v>
          </cell>
          <cell r="DB69" t="str">
            <v>80</v>
          </cell>
          <cell r="DC69" t="str">
            <v>2</v>
          </cell>
          <cell r="DD69" t="str">
            <v>33.33333</v>
          </cell>
          <cell r="DE69" t="str">
            <v>2</v>
          </cell>
          <cell r="DF69" t="str">
            <v>28.57143</v>
          </cell>
          <cell r="DG69" t="str">
            <v>1</v>
          </cell>
          <cell r="DH69" t="str">
            <v>14.28571</v>
          </cell>
          <cell r="DI69" t="str">
            <v>25</v>
          </cell>
          <cell r="DJ69">
            <v>143</v>
          </cell>
          <cell r="DK69">
            <v>59.622570000000003</v>
          </cell>
          <cell r="DM69" t="str">
            <v>42</v>
          </cell>
          <cell r="DN69" t="str">
            <v>35</v>
          </cell>
          <cell r="DO69" t="str">
            <v>140</v>
          </cell>
          <cell r="DP69" t="str">
            <v>85.93509</v>
          </cell>
          <cell r="DQ69" t="str">
            <v>47.8</v>
          </cell>
          <cell r="DR69" t="str">
            <v>68.70197</v>
          </cell>
          <cell r="DS69" t="str">
            <v>26.5</v>
          </cell>
          <cell r="DT69" t="str">
            <v>5.6</v>
          </cell>
          <cell r="DU69" t="str">
            <v>15.6</v>
          </cell>
          <cell r="DV69" t="str">
            <v>No VAT refund per case study scenario</v>
          </cell>
          <cell r="DW69" t="str">
            <v>0</v>
          </cell>
          <cell r="DX69" t="str">
            <v>No VAT refund per case study scenario</v>
          </cell>
          <cell r="DY69" t="str">
            <v>0</v>
          </cell>
          <cell r="DZ69" t="str">
            <v>4</v>
          </cell>
          <cell r="EA69" t="str">
            <v>95.41284</v>
          </cell>
          <cell r="EB69" t="str">
            <v>0</v>
          </cell>
          <cell r="EC69" t="str">
            <v>100</v>
          </cell>
          <cell r="ED69" t="str">
            <v>48.85321</v>
          </cell>
          <cell r="EE69">
            <v>137</v>
          </cell>
          <cell r="EF69">
            <v>61.519020000000005</v>
          </cell>
          <cell r="EH69" t="str">
            <v>13.33333</v>
          </cell>
          <cell r="EI69" t="str">
            <v>92.70217</v>
          </cell>
          <cell r="EJ69" t="str">
            <v>24</v>
          </cell>
          <cell r="EK69" t="str">
            <v>90.37657</v>
          </cell>
          <cell r="EL69" t="str">
            <v>101.4433</v>
          </cell>
          <cell r="EM69" t="str">
            <v>36.82809</v>
          </cell>
          <cell r="EN69" t="str">
            <v>37.33333</v>
          </cell>
          <cell r="EO69" t="str">
            <v>86.9773</v>
          </cell>
          <cell r="EP69" t="str">
            <v>40</v>
          </cell>
          <cell r="EQ69" t="str">
            <v>90</v>
          </cell>
          <cell r="ER69" t="str">
            <v>50</v>
          </cell>
          <cell r="ES69" t="str">
            <v>92.85714</v>
          </cell>
          <cell r="ET69" t="str">
            <v>1034.444</v>
          </cell>
          <cell r="EU69" t="str">
            <v>2.4109</v>
          </cell>
          <cell r="EV69" t="str">
            <v>1256</v>
          </cell>
          <cell r="EW69" t="str">
            <v>0</v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 t="str">
            <v/>
          </cell>
          <cell r="FC69" t="str">
            <v/>
          </cell>
          <cell r="FD69" t="str">
            <v/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80</v>
          </cell>
          <cell r="FK69">
            <v>59.331930000000007</v>
          </cell>
          <cell r="FM69" t="str">
            <v/>
          </cell>
          <cell r="FN69" t="str">
            <v/>
          </cell>
          <cell r="FO69" t="str">
            <v>688</v>
          </cell>
          <cell r="FP69" t="str">
            <v>53.44262</v>
          </cell>
          <cell r="FQ69" t="str">
            <v>28</v>
          </cell>
          <cell r="FR69" t="str">
            <v>460</v>
          </cell>
          <cell r="FS69" t="str">
            <v>200</v>
          </cell>
          <cell r="FT69" t="str">
            <v>32.6</v>
          </cell>
          <cell r="FU69" t="str">
            <v>63.44207</v>
          </cell>
          <cell r="FV69" t="str">
            <v>22.1</v>
          </cell>
          <cell r="FW69" t="str">
            <v>3.1</v>
          </cell>
          <cell r="FX69" t="str">
            <v>7.4</v>
          </cell>
          <cell r="FY69" t="str">
            <v>11</v>
          </cell>
          <cell r="FZ69" t="str">
            <v>61.11111</v>
          </cell>
          <cell r="GA69" t="str">
            <v>4.5</v>
          </cell>
          <cell r="GB69" t="str">
            <v>3</v>
          </cell>
          <cell r="GC69" t="str">
            <v>1.5</v>
          </cell>
          <cell r="GD69" t="str">
            <v>2</v>
          </cell>
          <cell r="GE69">
            <v>168</v>
          </cell>
          <cell r="GF69">
            <v>0</v>
          </cell>
          <cell r="GG69" t="str">
            <v>0</v>
          </cell>
          <cell r="GH69" t="str">
            <v>No Practice</v>
          </cell>
          <cell r="GI69" t="str">
            <v>No Practice</v>
          </cell>
          <cell r="GJ69" t="str">
            <v>0</v>
          </cell>
          <cell r="GK69" t="str">
            <v>0</v>
          </cell>
          <cell r="GL69" t="str">
            <v>0</v>
          </cell>
          <cell r="GM69" t="str">
            <v>0</v>
          </cell>
          <cell r="GN69" t="str">
            <v>2.5</v>
          </cell>
          <cell r="GO69" t="str">
            <v>4.5</v>
          </cell>
          <cell r="GP69" t="str">
            <v>1</v>
          </cell>
          <cell r="GQ69" t="str">
            <v>3</v>
          </cell>
        </row>
        <row r="70">
          <cell r="A70" t="str">
            <v>GTM</v>
          </cell>
          <cell r="B70" t="str">
            <v>Guatemala</v>
          </cell>
          <cell r="C70" t="str">
            <v>Latin America &amp; Caribbean</v>
          </cell>
          <cell r="D70" t="str">
            <v>Upper middle income</v>
          </cell>
          <cell r="E70">
            <v>2020</v>
          </cell>
          <cell r="F70">
            <v>96</v>
          </cell>
          <cell r="G70">
            <v>62.595620000000004</v>
          </cell>
          <cell r="J70">
            <v>99</v>
          </cell>
          <cell r="K70">
            <v>86.801560000000009</v>
          </cell>
          <cell r="L70" t="str">
            <v>6</v>
          </cell>
          <cell r="M70">
            <v>70.588239999999999</v>
          </cell>
          <cell r="N70" t="str">
            <v>15</v>
          </cell>
          <cell r="O70" t="str">
            <v>85.42714</v>
          </cell>
          <cell r="P70" t="str">
            <v>17.3</v>
          </cell>
          <cell r="Q70" t="str">
            <v>91.33944</v>
          </cell>
          <cell r="R70" t="str">
            <v>6</v>
          </cell>
          <cell r="S70" t="str">
            <v>70.58824</v>
          </cell>
          <cell r="T70" t="str">
            <v>15</v>
          </cell>
          <cell r="U70" t="str">
            <v>85.42714</v>
          </cell>
          <cell r="V70" t="str">
            <v>17.3</v>
          </cell>
          <cell r="W70" t="str">
            <v>91.33944</v>
          </cell>
          <cell r="X70" t="str">
            <v>.6</v>
          </cell>
          <cell r="Y70" t="str">
            <v>99.85145</v>
          </cell>
          <cell r="Z70">
            <v>118</v>
          </cell>
          <cell r="AA70">
            <v>65.33814000000001</v>
          </cell>
          <cell r="AC70" t="str">
            <v>11</v>
          </cell>
          <cell r="AD70" t="str">
            <v>76</v>
          </cell>
          <cell r="AE70" t="str">
            <v>226</v>
          </cell>
          <cell r="AF70" t="str">
            <v>42.36311</v>
          </cell>
          <cell r="AG70" t="str">
            <v>6.1</v>
          </cell>
          <cell r="AH70" t="str">
            <v>69.65612</v>
          </cell>
          <cell r="AI70" t="str">
            <v>11</v>
          </cell>
          <cell r="AJ70" t="str">
            <v>73.33333</v>
          </cell>
          <cell r="AK70" t="str">
            <v>2</v>
          </cell>
          <cell r="AL70" t="str">
            <v>1</v>
          </cell>
          <cell r="AM70" t="str">
            <v>2</v>
          </cell>
          <cell r="AN70" t="str">
            <v>3</v>
          </cell>
          <cell r="AO70" t="str">
            <v>1</v>
          </cell>
          <cell r="AP70" t="str">
            <v>2</v>
          </cell>
          <cell r="AQ70">
            <v>46</v>
          </cell>
          <cell r="AR70">
            <v>84.24242000000001</v>
          </cell>
          <cell r="AT70" t="str">
            <v>5</v>
          </cell>
          <cell r="AU70" t="str">
            <v>66.66667</v>
          </cell>
          <cell r="AV70" t="str">
            <v>44</v>
          </cell>
          <cell r="AW70" t="str">
            <v>88.69565</v>
          </cell>
          <cell r="AX70" t="str">
            <v>477.3</v>
          </cell>
          <cell r="AY70" t="str">
            <v>94.10738</v>
          </cell>
          <cell r="AZ70" t="str">
            <v>7</v>
          </cell>
          <cell r="BA70" t="str">
            <v>87.5</v>
          </cell>
          <cell r="BB70" t="str">
            <v>2</v>
          </cell>
          <cell r="BC70" t="str">
            <v>1</v>
          </cell>
          <cell r="BD70" t="str">
            <v>1</v>
          </cell>
          <cell r="BE70" t="str">
            <v>1</v>
          </cell>
          <cell r="BF70" t="str">
            <v>1</v>
          </cell>
          <cell r="BG70" t="str">
            <v>1</v>
          </cell>
          <cell r="BH70" t="str">
            <v>3.96</v>
          </cell>
          <cell r="BI70" t="str">
            <v>2.7</v>
          </cell>
          <cell r="BJ70" t="str">
            <v>3</v>
          </cell>
          <cell r="BK70" t="str">
            <v>20.1</v>
          </cell>
          <cell r="BL70">
            <v>89</v>
          </cell>
          <cell r="BM70">
            <v>64.934340000000006</v>
          </cell>
          <cell r="BO70" t="str">
            <v>7</v>
          </cell>
          <cell r="BP70" t="str">
            <v>50</v>
          </cell>
          <cell r="BQ70" t="str">
            <v>24</v>
          </cell>
          <cell r="BR70" t="str">
            <v>88.99522</v>
          </cell>
          <cell r="BS70" t="str">
            <v>3.6</v>
          </cell>
          <cell r="BT70" t="str">
            <v>75.74216</v>
          </cell>
          <cell r="BU70" t="str">
            <v>13.5</v>
          </cell>
          <cell r="BV70" t="str">
            <v>45</v>
          </cell>
          <cell r="BW70" t="str">
            <v>4</v>
          </cell>
          <cell r="BX70" t="str">
            <v>4.5</v>
          </cell>
          <cell r="BY70" t="str">
            <v>0</v>
          </cell>
          <cell r="BZ70" t="str">
            <v>5</v>
          </cell>
          <cell r="CA70" t="str">
            <v>0</v>
          </cell>
          <cell r="CB70">
            <v>15</v>
          </cell>
          <cell r="CC70">
            <v>85</v>
          </cell>
          <cell r="CE70" t="str">
            <v/>
          </cell>
          <cell r="CF70" t="str">
            <v/>
          </cell>
          <cell r="CG70" t="str">
            <v/>
          </cell>
          <cell r="CH70" t="str">
            <v/>
          </cell>
          <cell r="CJ70" t="str">
            <v>9</v>
          </cell>
          <cell r="CK70" t="str">
            <v>75</v>
          </cell>
          <cell r="CL70" t="str">
            <v>8</v>
          </cell>
          <cell r="CM70" t="str">
            <v>100</v>
          </cell>
          <cell r="CN70">
            <v>17</v>
          </cell>
          <cell r="CO70" t="str">
            <v>22.8</v>
          </cell>
          <cell r="CP70" t="str">
            <v>37.1</v>
          </cell>
          <cell r="CQ70">
            <v>153</v>
          </cell>
          <cell r="CR70">
            <v>30.000000000000004</v>
          </cell>
          <cell r="CT70" t="str">
            <v>3</v>
          </cell>
          <cell r="CU70" t="str">
            <v>30</v>
          </cell>
          <cell r="CV70" t="str">
            <v>2</v>
          </cell>
          <cell r="CW70" t="str">
            <v>20</v>
          </cell>
          <cell r="CX70" t="str">
            <v/>
          </cell>
          <cell r="CY70" t="str">
            <v/>
          </cell>
          <cell r="CZ70" t="str">
            <v/>
          </cell>
          <cell r="DA70" t="str">
            <v>5</v>
          </cell>
          <cell r="DB70" t="str">
            <v>50</v>
          </cell>
          <cell r="DC70" t="str">
            <v>3</v>
          </cell>
          <cell r="DD70" t="str">
            <v>50</v>
          </cell>
          <cell r="DE70" t="str">
            <v>1</v>
          </cell>
          <cell r="DF70" t="str">
            <v>14.28571</v>
          </cell>
          <cell r="DG70" t="str">
            <v>1</v>
          </cell>
          <cell r="DH70" t="str">
            <v>14.28571</v>
          </cell>
          <cell r="DI70" t="str">
            <v>15</v>
          </cell>
          <cell r="DJ70">
            <v>104</v>
          </cell>
          <cell r="DK70">
            <v>70.303020000000004</v>
          </cell>
          <cell r="DM70" t="str">
            <v>8</v>
          </cell>
          <cell r="DN70" t="str">
            <v>91.66667</v>
          </cell>
          <cell r="DO70" t="str">
            <v>248</v>
          </cell>
          <cell r="DP70" t="str">
            <v>69.24266</v>
          </cell>
          <cell r="DQ70" t="str">
            <v>35.2</v>
          </cell>
          <cell r="DR70" t="str">
            <v>87.26551</v>
          </cell>
          <cell r="DS70" t="str">
            <v>20.2</v>
          </cell>
          <cell r="DT70" t="str">
            <v>14.3</v>
          </cell>
          <cell r="DU70" t="str">
            <v>.7</v>
          </cell>
          <cell r="DV70" t="str">
            <v>No VAT refund per case study scenario</v>
          </cell>
          <cell r="DW70" t="str">
            <v>0</v>
          </cell>
          <cell r="DX70" t="str">
            <v>No VAT refund per case study scenario</v>
          </cell>
          <cell r="DY70" t="str">
            <v>0</v>
          </cell>
          <cell r="DZ70" t="str">
            <v>15</v>
          </cell>
          <cell r="EA70" t="str">
            <v>75.22936</v>
          </cell>
          <cell r="EB70" t="str">
            <v>13.78571</v>
          </cell>
          <cell r="EC70" t="str">
            <v>56.91964</v>
          </cell>
          <cell r="ED70" t="str">
            <v>33.03725</v>
          </cell>
          <cell r="EE70">
            <v>82</v>
          </cell>
          <cell r="EF70">
            <v>77.153380000000013</v>
          </cell>
          <cell r="EH70" t="str">
            <v>48</v>
          </cell>
          <cell r="EI70" t="str">
            <v>72.18935</v>
          </cell>
          <cell r="EJ70" t="str">
            <v>32</v>
          </cell>
          <cell r="EK70" t="str">
            <v>87.02929</v>
          </cell>
          <cell r="EL70" t="str">
            <v>36</v>
          </cell>
          <cell r="EM70" t="str">
            <v>77.98742</v>
          </cell>
          <cell r="EN70" t="str">
            <v>72</v>
          </cell>
          <cell r="EO70" t="str">
            <v>74.55197</v>
          </cell>
          <cell r="EP70" t="str">
            <v>105</v>
          </cell>
          <cell r="EQ70" t="str">
            <v>73.75</v>
          </cell>
          <cell r="ER70" t="str">
            <v>37</v>
          </cell>
          <cell r="ES70" t="str">
            <v>94.71429</v>
          </cell>
          <cell r="ET70" t="str">
            <v>310</v>
          </cell>
          <cell r="EU70" t="str">
            <v>70.75472</v>
          </cell>
          <cell r="EV70" t="str">
            <v>405</v>
          </cell>
          <cell r="EW70" t="str">
            <v>66.25</v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 t="str">
            <v/>
          </cell>
          <cell r="FC70" t="str">
            <v/>
          </cell>
          <cell r="FD70" t="str">
            <v/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176</v>
          </cell>
          <cell r="FK70">
            <v>34.545680000000004</v>
          </cell>
          <cell r="FM70" t="str">
            <v/>
          </cell>
          <cell r="FN70" t="str">
            <v/>
          </cell>
          <cell r="FO70" t="str">
            <v>1402</v>
          </cell>
          <cell r="FP70" t="str">
            <v>0</v>
          </cell>
          <cell r="FQ70" t="str">
            <v>66</v>
          </cell>
          <cell r="FR70" t="str">
            <v>796</v>
          </cell>
          <cell r="FS70" t="str">
            <v>540</v>
          </cell>
          <cell r="FT70" t="str">
            <v>26.5</v>
          </cell>
          <cell r="FU70" t="str">
            <v>70.30371</v>
          </cell>
          <cell r="FV70" t="str">
            <v>15</v>
          </cell>
          <cell r="FW70" t="str">
            <v>6.5</v>
          </cell>
          <cell r="FX70" t="str">
            <v>5</v>
          </cell>
          <cell r="FY70" t="str">
            <v>6</v>
          </cell>
          <cell r="FZ70" t="str">
            <v>33.33333</v>
          </cell>
          <cell r="GA70" t="str">
            <v>3</v>
          </cell>
          <cell r="GB70" t="str">
            <v>.5</v>
          </cell>
          <cell r="GC70" t="str">
            <v>.5</v>
          </cell>
          <cell r="GD70" t="str">
            <v>2</v>
          </cell>
          <cell r="GE70">
            <v>157</v>
          </cell>
          <cell r="GF70">
            <v>27.637640000000001</v>
          </cell>
          <cell r="GG70" t="str">
            <v>0</v>
          </cell>
          <cell r="GH70" t="str">
            <v>3</v>
          </cell>
          <cell r="GI70" t="str">
            <v>14.5</v>
          </cell>
          <cell r="GJ70" t="str">
            <v>28.1</v>
          </cell>
          <cell r="GK70" t="str">
            <v>30.27529</v>
          </cell>
          <cell r="GL70" t="str">
            <v>4</v>
          </cell>
          <cell r="GM70" t="str">
            <v>25</v>
          </cell>
          <cell r="GN70" t="str">
            <v>2</v>
          </cell>
          <cell r="GO70" t="str">
            <v>0</v>
          </cell>
          <cell r="GP70" t="str">
            <v>0</v>
          </cell>
          <cell r="GQ70" t="str">
            <v>2</v>
          </cell>
        </row>
        <row r="71">
          <cell r="A71" t="str">
            <v>GIN</v>
          </cell>
          <cell r="B71" t="str">
            <v>Guinea</v>
          </cell>
          <cell r="C71" t="str">
            <v>Sub-Saharan Africa</v>
          </cell>
          <cell r="D71" t="str">
            <v>Low income</v>
          </cell>
          <cell r="E71">
            <v>2020</v>
          </cell>
          <cell r="F71">
            <v>156</v>
          </cell>
          <cell r="G71">
            <v>49.429220000000001</v>
          </cell>
          <cell r="J71">
            <v>122</v>
          </cell>
          <cell r="K71">
            <v>84.455670000000012</v>
          </cell>
          <cell r="L71" t="str">
            <v>6</v>
          </cell>
          <cell r="M71">
            <v>70.588239999999999</v>
          </cell>
          <cell r="N71" t="str">
            <v>15</v>
          </cell>
          <cell r="O71" t="str">
            <v>85.42714</v>
          </cell>
          <cell r="P71" t="str">
            <v>33.8</v>
          </cell>
          <cell r="Q71" t="str">
            <v>83.1216</v>
          </cell>
          <cell r="R71" t="str">
            <v>6</v>
          </cell>
          <cell r="S71" t="str">
            <v>70.58824</v>
          </cell>
          <cell r="T71" t="str">
            <v>15</v>
          </cell>
          <cell r="U71" t="str">
            <v>85.42714</v>
          </cell>
          <cell r="V71" t="str">
            <v>33.8</v>
          </cell>
          <cell r="W71" t="str">
            <v>83.1216</v>
          </cell>
          <cell r="X71" t="str">
            <v>5.3</v>
          </cell>
          <cell r="Y71" t="str">
            <v>98.68571</v>
          </cell>
          <cell r="Z71">
            <v>116</v>
          </cell>
          <cell r="AA71">
            <v>65.85333</v>
          </cell>
          <cell r="AC71" t="str">
            <v>16</v>
          </cell>
          <cell r="AD71" t="str">
            <v>56</v>
          </cell>
          <cell r="AE71" t="str">
            <v>151</v>
          </cell>
          <cell r="AF71" t="str">
            <v>63.97695</v>
          </cell>
          <cell r="AG71" t="str">
            <v>7.3</v>
          </cell>
          <cell r="AH71" t="str">
            <v>63.43639</v>
          </cell>
          <cell r="AI71" t="str">
            <v>12</v>
          </cell>
          <cell r="AJ71" t="str">
            <v>80</v>
          </cell>
          <cell r="AK71" t="str">
            <v>2</v>
          </cell>
          <cell r="AL71" t="str">
            <v>1</v>
          </cell>
          <cell r="AM71" t="str">
            <v>2</v>
          </cell>
          <cell r="AN71" t="str">
            <v>2</v>
          </cell>
          <cell r="AO71" t="str">
            <v>1</v>
          </cell>
          <cell r="AP71" t="str">
            <v>4</v>
          </cell>
          <cell r="AQ71">
            <v>150</v>
          </cell>
          <cell r="AR71">
            <v>55.313850000000002</v>
          </cell>
          <cell r="AT71" t="str">
            <v>4</v>
          </cell>
          <cell r="AU71" t="str">
            <v>83.33333</v>
          </cell>
          <cell r="AV71" t="str">
            <v>69</v>
          </cell>
          <cell r="AW71" t="str">
            <v>77.82609</v>
          </cell>
          <cell r="AX71" t="str">
            <v>3232.2</v>
          </cell>
          <cell r="AY71" t="str">
            <v>60.09597</v>
          </cell>
          <cell r="AZ71" t="str">
            <v>0</v>
          </cell>
          <cell r="BA71" t="str">
            <v>0</v>
          </cell>
          <cell r="BB71" t="str">
            <v>0</v>
          </cell>
          <cell r="BC71" t="str">
            <v>0</v>
          </cell>
          <cell r="BD71" t="str">
            <v>0</v>
          </cell>
          <cell r="BE71" t="str">
            <v>0</v>
          </cell>
          <cell r="BF71" t="str">
            <v>0</v>
          </cell>
          <cell r="BG71" t="str">
            <v>1</v>
          </cell>
          <cell r="BH71" t="str">
            <v>..</v>
          </cell>
          <cell r="BI71" t="str">
            <v>..</v>
          </cell>
          <cell r="BJ71" t="str">
            <v>N/A</v>
          </cell>
          <cell r="BK71" t="str">
            <v>20.3</v>
          </cell>
          <cell r="BL71">
            <v>122</v>
          </cell>
          <cell r="BM71">
            <v>56.899800000000006</v>
          </cell>
          <cell r="BO71" t="str">
            <v>6</v>
          </cell>
          <cell r="BP71" t="str">
            <v>58.33333</v>
          </cell>
          <cell r="BQ71" t="str">
            <v>44</v>
          </cell>
          <cell r="BR71" t="str">
            <v>79.42584</v>
          </cell>
          <cell r="BS71" t="str">
            <v>4.8</v>
          </cell>
          <cell r="BT71" t="str">
            <v>68.17335</v>
          </cell>
          <cell r="BU71" t="str">
            <v>6.5</v>
          </cell>
          <cell r="BV71" t="str">
            <v>21.66667</v>
          </cell>
          <cell r="BW71" t="str">
            <v>0</v>
          </cell>
          <cell r="BX71" t="str">
            <v>2</v>
          </cell>
          <cell r="BY71" t="str">
            <v>0</v>
          </cell>
          <cell r="BZ71" t="str">
            <v>4.5</v>
          </cell>
          <cell r="CA71" t="str">
            <v>0</v>
          </cell>
          <cell r="CB71">
            <v>152</v>
          </cell>
          <cell r="CC71">
            <v>30.000000000000004</v>
          </cell>
          <cell r="CE71" t="str">
            <v/>
          </cell>
          <cell r="CF71" t="str">
            <v/>
          </cell>
          <cell r="CG71" t="str">
            <v/>
          </cell>
          <cell r="CH71" t="str">
            <v/>
          </cell>
          <cell r="CJ71" t="str">
            <v>6</v>
          </cell>
          <cell r="CK71" t="str">
            <v>50</v>
          </cell>
          <cell r="CL71" t="str">
            <v>0</v>
          </cell>
          <cell r="CM71" t="str">
            <v>0</v>
          </cell>
          <cell r="CN71">
            <v>6</v>
          </cell>
          <cell r="CO71" t="str">
            <v>1.8</v>
          </cell>
          <cell r="CP71" t="str">
            <v>0</v>
          </cell>
          <cell r="CQ71">
            <v>162</v>
          </cell>
          <cell r="CR71">
            <v>26.000000000000004</v>
          </cell>
          <cell r="CT71" t="str">
            <v>7</v>
          </cell>
          <cell r="CU71" t="str">
            <v>70</v>
          </cell>
          <cell r="CV71" t="str">
            <v>1</v>
          </cell>
          <cell r="CW71" t="str">
            <v>10</v>
          </cell>
          <cell r="CX71" t="str">
            <v/>
          </cell>
          <cell r="CY71" t="str">
            <v/>
          </cell>
          <cell r="CZ71" t="str">
            <v/>
          </cell>
          <cell r="DA71" t="str">
            <v>5</v>
          </cell>
          <cell r="DB71" t="str">
            <v>50</v>
          </cell>
          <cell r="DC71" t="str">
            <v>0</v>
          </cell>
          <cell r="DD71" t="str">
            <v>0</v>
          </cell>
          <cell r="DE71" t="str">
            <v>0</v>
          </cell>
          <cell r="DF71" t="str">
            <v>0</v>
          </cell>
          <cell r="DG71" t="str">
            <v>0</v>
          </cell>
          <cell r="DH71" t="str">
            <v>0</v>
          </cell>
          <cell r="DI71" t="str">
            <v>13</v>
          </cell>
          <cell r="DJ71">
            <v>183</v>
          </cell>
          <cell r="DK71">
            <v>35.487590000000004</v>
          </cell>
          <cell r="DM71" t="str">
            <v>33</v>
          </cell>
          <cell r="DN71" t="str">
            <v>50</v>
          </cell>
          <cell r="DO71" t="str">
            <v>400</v>
          </cell>
          <cell r="DP71" t="str">
            <v>45.74961</v>
          </cell>
          <cell r="DQ71" t="str">
            <v>69.3</v>
          </cell>
          <cell r="DR71" t="str">
            <v>33.4294</v>
          </cell>
          <cell r="DS71" t="str">
            <v>0</v>
          </cell>
          <cell r="DT71" t="str">
            <v>28.6</v>
          </cell>
          <cell r="DU71" t="str">
            <v>40.7</v>
          </cell>
          <cell r="DV71" t="str">
            <v>No VAT refund per case study scenario</v>
          </cell>
          <cell r="DW71" t="str">
            <v>0</v>
          </cell>
          <cell r="DX71" t="str">
            <v>No VAT refund per case study scenario</v>
          </cell>
          <cell r="DY71" t="str">
            <v>0</v>
          </cell>
          <cell r="DZ71" t="str">
            <v>43</v>
          </cell>
          <cell r="EA71" t="str">
            <v>23.85321</v>
          </cell>
          <cell r="EB71" t="str">
            <v>23.28571</v>
          </cell>
          <cell r="EC71" t="str">
            <v>27.23214</v>
          </cell>
          <cell r="ED71" t="str">
            <v>12.77134</v>
          </cell>
          <cell r="EE71">
            <v>167</v>
          </cell>
          <cell r="EF71">
            <v>47.817100000000003</v>
          </cell>
          <cell r="EH71" t="str">
            <v>138.7</v>
          </cell>
          <cell r="EI71" t="str">
            <v>18.52071</v>
          </cell>
          <cell r="EJ71" t="str">
            <v>156</v>
          </cell>
          <cell r="EK71" t="str">
            <v>35.14644</v>
          </cell>
          <cell r="EL71" t="str">
            <v>72</v>
          </cell>
          <cell r="EM71" t="str">
            <v>55.34591</v>
          </cell>
          <cell r="EN71" t="str">
            <v>78.85714</v>
          </cell>
          <cell r="EO71" t="str">
            <v>72.09421</v>
          </cell>
          <cell r="EP71" t="str">
            <v>128.4</v>
          </cell>
          <cell r="EQ71" t="str">
            <v>67.9</v>
          </cell>
          <cell r="ER71" t="str">
            <v>180</v>
          </cell>
          <cell r="ES71" t="str">
            <v>74.28571</v>
          </cell>
          <cell r="ET71" t="str">
            <v>777.7778</v>
          </cell>
          <cell r="EU71" t="str">
            <v>26.62474</v>
          </cell>
          <cell r="EV71" t="str">
            <v>808.5714</v>
          </cell>
          <cell r="EW71" t="str">
            <v>32.61905</v>
          </cell>
          <cell r="EX71" t="str">
            <v/>
          </cell>
          <cell r="EY71" t="str">
            <v/>
          </cell>
          <cell r="EZ71" t="str">
            <v/>
          </cell>
          <cell r="FA71" t="str">
            <v/>
          </cell>
          <cell r="FB71" t="str">
            <v/>
          </cell>
          <cell r="FC71" t="str">
            <v/>
          </cell>
          <cell r="FD71" t="str">
            <v/>
          </cell>
          <cell r="FE71" t="str">
            <v/>
          </cell>
          <cell r="FF71" t="str">
            <v/>
          </cell>
          <cell r="FG71" t="str">
            <v/>
          </cell>
          <cell r="FH71" t="str">
            <v/>
          </cell>
          <cell r="FI71" t="str">
            <v/>
          </cell>
          <cell r="FJ71">
            <v>118</v>
          </cell>
          <cell r="FK71">
            <v>53.871950000000005</v>
          </cell>
          <cell r="FM71" t="str">
            <v/>
          </cell>
          <cell r="FN71" t="str">
            <v/>
          </cell>
          <cell r="FO71" t="str">
            <v>311</v>
          </cell>
          <cell r="FP71" t="str">
            <v>84.34426</v>
          </cell>
          <cell r="FQ71" t="str">
            <v>21</v>
          </cell>
          <cell r="FR71" t="str">
            <v>140</v>
          </cell>
          <cell r="FS71" t="str">
            <v>150</v>
          </cell>
          <cell r="FT71" t="str">
            <v>45</v>
          </cell>
          <cell r="FU71" t="str">
            <v>49.49381</v>
          </cell>
          <cell r="FV71" t="str">
            <v>20</v>
          </cell>
          <cell r="FW71" t="str">
            <v>15</v>
          </cell>
          <cell r="FX71" t="str">
            <v>10</v>
          </cell>
          <cell r="FY71" t="str">
            <v>5</v>
          </cell>
          <cell r="FZ71" t="str">
            <v>27.77778</v>
          </cell>
          <cell r="GA71" t="str">
            <v>2.5</v>
          </cell>
          <cell r="GB71" t="str">
            <v>0</v>
          </cell>
          <cell r="GC71" t="str">
            <v>0</v>
          </cell>
          <cell r="GD71" t="str">
            <v>2.5</v>
          </cell>
          <cell r="GE71">
            <v>118</v>
          </cell>
          <cell r="GF71">
            <v>38.592940000000006</v>
          </cell>
          <cell r="GG71" t="str">
            <v>0</v>
          </cell>
          <cell r="GH71" t="str">
            <v>3.8</v>
          </cell>
          <cell r="GI71" t="str">
            <v>10</v>
          </cell>
          <cell r="GJ71" t="str">
            <v>19.4</v>
          </cell>
          <cell r="GK71" t="str">
            <v>20.93588</v>
          </cell>
          <cell r="GL71" t="str">
            <v>9</v>
          </cell>
          <cell r="GM71" t="str">
            <v>56.25</v>
          </cell>
          <cell r="GN71" t="str">
            <v>2</v>
          </cell>
          <cell r="GO71" t="str">
            <v>5.5</v>
          </cell>
          <cell r="GP71" t="str">
            <v>.5</v>
          </cell>
          <cell r="GQ71" t="str">
            <v>1</v>
          </cell>
        </row>
        <row r="72">
          <cell r="A72" t="str">
            <v>GNB</v>
          </cell>
          <cell r="B72" t="str">
            <v>Guinea-Bissau</v>
          </cell>
          <cell r="C72" t="str">
            <v>Sub-Saharan Africa</v>
          </cell>
          <cell r="D72" t="str">
            <v>Low income</v>
          </cell>
          <cell r="E72">
            <v>2020</v>
          </cell>
          <cell r="F72">
            <v>174</v>
          </cell>
          <cell r="G72">
            <v>43.23319</v>
          </cell>
          <cell r="J72">
            <v>161</v>
          </cell>
          <cell r="K72">
            <v>75.495440000000002</v>
          </cell>
          <cell r="L72" t="str">
            <v>8</v>
          </cell>
          <cell r="M72">
            <v>58.823529999999998</v>
          </cell>
          <cell r="N72" t="str">
            <v>8</v>
          </cell>
          <cell r="O72" t="str">
            <v>92.46231</v>
          </cell>
          <cell r="P72" t="str">
            <v>88.8</v>
          </cell>
          <cell r="Q72" t="str">
            <v>55.57767</v>
          </cell>
          <cell r="R72" t="str">
            <v>9</v>
          </cell>
          <cell r="S72" t="str">
            <v>52.94118</v>
          </cell>
          <cell r="T72" t="str">
            <v>9</v>
          </cell>
          <cell r="U72" t="str">
            <v>91.45729</v>
          </cell>
          <cell r="V72" t="str">
            <v>88.8</v>
          </cell>
          <cell r="W72" t="str">
            <v>55.57767</v>
          </cell>
          <cell r="X72" t="str">
            <v>5.8</v>
          </cell>
          <cell r="Y72" t="str">
            <v>98.56192</v>
          </cell>
          <cell r="Z72">
            <v>177</v>
          </cell>
          <cell r="AA72">
            <v>45.237270000000002</v>
          </cell>
          <cell r="AC72" t="str">
            <v>13</v>
          </cell>
          <cell r="AD72" t="str">
            <v>68</v>
          </cell>
          <cell r="AE72" t="str">
            <v>143</v>
          </cell>
          <cell r="AF72" t="str">
            <v>66.28242</v>
          </cell>
          <cell r="AG72" t="str">
            <v>23.7</v>
          </cell>
          <cell r="AH72" t="str">
            <v>0</v>
          </cell>
          <cell r="AI72" t="str">
            <v>7</v>
          </cell>
          <cell r="AJ72" t="str">
            <v>46.66667</v>
          </cell>
          <cell r="AK72" t="str">
            <v>1.5</v>
          </cell>
          <cell r="AL72" t="str">
            <v>1</v>
          </cell>
          <cell r="AM72" t="str">
            <v>0</v>
          </cell>
          <cell r="AN72" t="str">
            <v>2</v>
          </cell>
          <cell r="AO72" t="str">
            <v>.5</v>
          </cell>
          <cell r="AP72" t="str">
            <v>2</v>
          </cell>
          <cell r="AQ72">
            <v>182</v>
          </cell>
          <cell r="AR72">
            <v>29.698590000000003</v>
          </cell>
          <cell r="AT72" t="str">
            <v>7</v>
          </cell>
          <cell r="AU72" t="str">
            <v>33.33333</v>
          </cell>
          <cell r="AV72" t="str">
            <v>257</v>
          </cell>
          <cell r="AW72" t="str">
            <v>0</v>
          </cell>
          <cell r="AX72" t="str">
            <v>1177.7</v>
          </cell>
          <cell r="AY72" t="str">
            <v>85.46101</v>
          </cell>
          <cell r="AZ72" t="str">
            <v>0</v>
          </cell>
          <cell r="BA72" t="str">
            <v>0</v>
          </cell>
          <cell r="BB72" t="str">
            <v>0</v>
          </cell>
          <cell r="BC72" t="str">
            <v>0</v>
          </cell>
          <cell r="BD72" t="str">
            <v>0</v>
          </cell>
          <cell r="BE72" t="str">
            <v>0</v>
          </cell>
          <cell r="BF72" t="str">
            <v>0</v>
          </cell>
          <cell r="BG72" t="str">
            <v>0</v>
          </cell>
          <cell r="BH72" t="str">
            <v>..</v>
          </cell>
          <cell r="BI72" t="str">
            <v>..</v>
          </cell>
          <cell r="BJ72" t="str">
            <v>N/A</v>
          </cell>
          <cell r="BK72" t="str">
            <v>27.3</v>
          </cell>
          <cell r="BL72">
            <v>132</v>
          </cell>
          <cell r="BM72">
            <v>54.525990000000007</v>
          </cell>
          <cell r="BO72" t="str">
            <v>5</v>
          </cell>
          <cell r="BP72" t="str">
            <v>66.66667</v>
          </cell>
          <cell r="BQ72" t="str">
            <v>48</v>
          </cell>
          <cell r="BR72" t="str">
            <v>77.51196</v>
          </cell>
          <cell r="BS72" t="str">
            <v>5.4</v>
          </cell>
          <cell r="BT72" t="str">
            <v>63.92531</v>
          </cell>
          <cell r="BU72" t="str">
            <v>3</v>
          </cell>
          <cell r="BV72" t="str">
            <v>10</v>
          </cell>
          <cell r="BW72" t="str">
            <v>0</v>
          </cell>
          <cell r="BX72" t="str">
            <v>1</v>
          </cell>
          <cell r="BY72" t="str">
            <v>0</v>
          </cell>
          <cell r="BZ72" t="str">
            <v>3</v>
          </cell>
          <cell r="CA72" t="str">
            <v>-1</v>
          </cell>
          <cell r="CB72">
            <v>152</v>
          </cell>
          <cell r="CC72">
            <v>30.000000000000004</v>
          </cell>
          <cell r="CE72" t="str">
            <v/>
          </cell>
          <cell r="CF72" t="str">
            <v/>
          </cell>
          <cell r="CG72" t="str">
            <v/>
          </cell>
          <cell r="CH72" t="str">
            <v/>
          </cell>
          <cell r="CJ72" t="str">
            <v>6</v>
          </cell>
          <cell r="CK72" t="str">
            <v>50</v>
          </cell>
          <cell r="CL72" t="str">
            <v>0</v>
          </cell>
          <cell r="CM72" t="str">
            <v>0</v>
          </cell>
          <cell r="CN72">
            <v>6</v>
          </cell>
          <cell r="CO72" t="str">
            <v>0</v>
          </cell>
          <cell r="CP72" t="str">
            <v>1.2</v>
          </cell>
          <cell r="CQ72">
            <v>114</v>
          </cell>
          <cell r="CR72">
            <v>44.000000000000007</v>
          </cell>
          <cell r="CT72" t="str">
            <v>7</v>
          </cell>
          <cell r="CU72" t="str">
            <v>70</v>
          </cell>
          <cell r="CV72" t="str">
            <v>1</v>
          </cell>
          <cell r="CW72" t="str">
            <v>10</v>
          </cell>
          <cell r="CX72" t="str">
            <v/>
          </cell>
          <cell r="CY72" t="str">
            <v/>
          </cell>
          <cell r="CZ72" t="str">
            <v/>
          </cell>
          <cell r="DA72" t="str">
            <v>6</v>
          </cell>
          <cell r="DB72" t="str">
            <v>60</v>
          </cell>
          <cell r="DC72" t="str">
            <v>4</v>
          </cell>
          <cell r="DD72" t="str">
            <v>66.66667</v>
          </cell>
          <cell r="DE72" t="str">
            <v>2</v>
          </cell>
          <cell r="DF72" t="str">
            <v>28.57143</v>
          </cell>
          <cell r="DG72" t="str">
            <v>2</v>
          </cell>
          <cell r="DH72" t="str">
            <v>28.57143</v>
          </cell>
          <cell r="DI72" t="str">
            <v>22</v>
          </cell>
          <cell r="DJ72">
            <v>155</v>
          </cell>
          <cell r="DK72">
            <v>55.161440000000006</v>
          </cell>
          <cell r="DM72" t="str">
            <v>46</v>
          </cell>
          <cell r="DN72" t="str">
            <v>28.33333</v>
          </cell>
          <cell r="DO72" t="str">
            <v>218</v>
          </cell>
          <cell r="DP72" t="str">
            <v>73.87944</v>
          </cell>
          <cell r="DQ72" t="str">
            <v>45.5</v>
          </cell>
          <cell r="DR72" t="str">
            <v>72.17746</v>
          </cell>
          <cell r="DS72" t="str">
            <v>15.1</v>
          </cell>
          <cell r="DT72" t="str">
            <v>24.8</v>
          </cell>
          <cell r="DU72" t="str">
            <v>5.6</v>
          </cell>
          <cell r="DV72" t="str">
            <v>No VAT refund per case study scenario</v>
          </cell>
          <cell r="DW72" t="str">
            <v>0</v>
          </cell>
          <cell r="DX72" t="str">
            <v>No VAT refund per case study scenario</v>
          </cell>
          <cell r="DY72" t="str">
            <v>0</v>
          </cell>
          <cell r="DZ72" t="str">
            <v>6.5</v>
          </cell>
          <cell r="EA72" t="str">
            <v>90.82569</v>
          </cell>
          <cell r="EB72" t="str">
            <v>1.857143</v>
          </cell>
          <cell r="EC72" t="str">
            <v>94.19643</v>
          </cell>
          <cell r="ED72" t="str">
            <v>46.25553</v>
          </cell>
          <cell r="EE72">
            <v>146</v>
          </cell>
          <cell r="EF72">
            <v>59.600330000000007</v>
          </cell>
          <cell r="EH72" t="str">
            <v>60</v>
          </cell>
          <cell r="EI72" t="str">
            <v>65.08876</v>
          </cell>
          <cell r="EJ72" t="str">
            <v>36</v>
          </cell>
          <cell r="EK72" t="str">
            <v>85.35565</v>
          </cell>
          <cell r="EL72" t="str">
            <v>118</v>
          </cell>
          <cell r="EM72" t="str">
            <v>26.41509</v>
          </cell>
          <cell r="EN72" t="str">
            <v>84</v>
          </cell>
          <cell r="EO72" t="str">
            <v>70.2509</v>
          </cell>
          <cell r="EP72" t="str">
            <v>160</v>
          </cell>
          <cell r="EQ72" t="str">
            <v>60</v>
          </cell>
          <cell r="ER72" t="str">
            <v>205</v>
          </cell>
          <cell r="ES72" t="str">
            <v>70.71429</v>
          </cell>
          <cell r="ET72" t="str">
            <v>585</v>
          </cell>
          <cell r="EU72" t="str">
            <v>44.81132</v>
          </cell>
          <cell r="EV72" t="str">
            <v>550</v>
          </cell>
          <cell r="EW72" t="str">
            <v>54.16667</v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 t="str">
            <v/>
          </cell>
          <cell r="FC72" t="str">
            <v/>
          </cell>
          <cell r="FD72" t="str">
            <v/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171</v>
          </cell>
          <cell r="FK72">
            <v>38.612880000000004</v>
          </cell>
          <cell r="FM72" t="str">
            <v/>
          </cell>
          <cell r="FN72" t="str">
            <v/>
          </cell>
          <cell r="FO72" t="str">
            <v>1785</v>
          </cell>
          <cell r="FP72" t="str">
            <v>0</v>
          </cell>
          <cell r="FQ72" t="str">
            <v>90</v>
          </cell>
          <cell r="FR72" t="str">
            <v>1095</v>
          </cell>
          <cell r="FS72" t="str">
            <v>600</v>
          </cell>
          <cell r="FT72" t="str">
            <v>28</v>
          </cell>
          <cell r="FU72" t="str">
            <v>68.61642</v>
          </cell>
          <cell r="FV72" t="str">
            <v>15</v>
          </cell>
          <cell r="FW72" t="str">
            <v>12</v>
          </cell>
          <cell r="FX72" t="str">
            <v>1</v>
          </cell>
          <cell r="FY72" t="str">
            <v>8.5</v>
          </cell>
          <cell r="FZ72" t="str">
            <v>47.22222</v>
          </cell>
          <cell r="GA72" t="str">
            <v>4.5</v>
          </cell>
          <cell r="GB72" t="str">
            <v>1.5</v>
          </cell>
          <cell r="GC72" t="str">
            <v>0</v>
          </cell>
          <cell r="GD72" t="str">
            <v>2.5</v>
          </cell>
          <cell r="GE72">
            <v>168</v>
          </cell>
          <cell r="GF72">
            <v>0</v>
          </cell>
          <cell r="GG72" t="str">
            <v>0</v>
          </cell>
          <cell r="GH72" t="str">
            <v>No Practice</v>
          </cell>
          <cell r="GI72" t="str">
            <v>No Practice</v>
          </cell>
          <cell r="GJ72" t="str">
            <v>0</v>
          </cell>
          <cell r="GK72" t="str">
            <v>0</v>
          </cell>
          <cell r="GL72" t="str">
            <v>0</v>
          </cell>
          <cell r="GM72" t="str">
            <v>0</v>
          </cell>
          <cell r="GN72" t="str">
            <v>2</v>
          </cell>
          <cell r="GO72" t="str">
            <v>5.5</v>
          </cell>
          <cell r="GP72" t="str">
            <v>.5</v>
          </cell>
          <cell r="GQ72" t="str">
            <v>1</v>
          </cell>
        </row>
        <row r="73">
          <cell r="A73" t="str">
            <v>GUY</v>
          </cell>
          <cell r="B73" t="str">
            <v>Guyana</v>
          </cell>
          <cell r="C73" t="str">
            <v>Latin America &amp; Caribbean</v>
          </cell>
          <cell r="D73" t="str">
            <v>Upper middle income</v>
          </cell>
          <cell r="E73">
            <v>2020</v>
          </cell>
          <cell r="F73">
            <v>134</v>
          </cell>
          <cell r="G73">
            <v>55.491960000000006</v>
          </cell>
          <cell r="J73">
            <v>111</v>
          </cell>
          <cell r="K73">
            <v>85.600680000000011</v>
          </cell>
          <cell r="L73" t="str">
            <v>7</v>
          </cell>
          <cell r="M73">
            <v>64.705879999999993</v>
          </cell>
          <cell r="N73" t="str">
            <v>18</v>
          </cell>
          <cell r="O73" t="str">
            <v>82.41206</v>
          </cell>
          <cell r="P73" t="str">
            <v>9.4</v>
          </cell>
          <cell r="Q73" t="str">
            <v>95.28476</v>
          </cell>
          <cell r="R73" t="str">
            <v>7</v>
          </cell>
          <cell r="S73" t="str">
            <v>64.70588</v>
          </cell>
          <cell r="T73" t="str">
            <v>18</v>
          </cell>
          <cell r="U73" t="str">
            <v>82.41206</v>
          </cell>
          <cell r="V73" t="str">
            <v>9.4</v>
          </cell>
          <cell r="W73" t="str">
            <v>95.28476</v>
          </cell>
          <cell r="X73" t="str">
            <v>0</v>
          </cell>
          <cell r="Y73" t="str">
            <v>100</v>
          </cell>
          <cell r="Z73">
            <v>167</v>
          </cell>
          <cell r="AA73">
            <v>52.520660000000007</v>
          </cell>
          <cell r="AC73" t="str">
            <v>18</v>
          </cell>
          <cell r="AD73" t="str">
            <v>48</v>
          </cell>
          <cell r="AE73" t="str">
            <v>208</v>
          </cell>
          <cell r="AF73" t="str">
            <v>47.55043</v>
          </cell>
          <cell r="AG73" t="str">
            <v>2.4</v>
          </cell>
          <cell r="AH73" t="str">
            <v>87.86555</v>
          </cell>
          <cell r="AI73" t="str">
            <v>4</v>
          </cell>
          <cell r="AJ73" t="str">
            <v>26.66667</v>
          </cell>
          <cell r="AK73" t="str">
            <v>1</v>
          </cell>
          <cell r="AL73" t="str">
            <v>0</v>
          </cell>
          <cell r="AM73" t="str">
            <v>1</v>
          </cell>
          <cell r="AN73" t="str">
            <v>2</v>
          </cell>
          <cell r="AO73" t="str">
            <v>0</v>
          </cell>
          <cell r="AP73" t="str">
            <v>0</v>
          </cell>
          <cell r="AQ73">
            <v>170</v>
          </cell>
          <cell r="AR73">
            <v>45.902100000000004</v>
          </cell>
          <cell r="AT73" t="str">
            <v>8</v>
          </cell>
          <cell r="AU73" t="str">
            <v>16.66667</v>
          </cell>
          <cell r="AV73" t="str">
            <v>82</v>
          </cell>
          <cell r="AW73" t="str">
            <v>72.17391</v>
          </cell>
          <cell r="AX73" t="str">
            <v>423.8</v>
          </cell>
          <cell r="AY73" t="str">
            <v>94.76781</v>
          </cell>
          <cell r="AZ73" t="str">
            <v>0</v>
          </cell>
          <cell r="BA73" t="str">
            <v>0</v>
          </cell>
          <cell r="BB73" t="str">
            <v>0</v>
          </cell>
          <cell r="BC73" t="str">
            <v>1</v>
          </cell>
          <cell r="BD73" t="str">
            <v>0</v>
          </cell>
          <cell r="BE73" t="str">
            <v>1</v>
          </cell>
          <cell r="BF73" t="str">
            <v>1</v>
          </cell>
          <cell r="BG73" t="str">
            <v>1</v>
          </cell>
          <cell r="BH73" t="str">
            <v>113</v>
          </cell>
          <cell r="BI73" t="str">
            <v>106</v>
          </cell>
          <cell r="BJ73" t="str">
            <v>5</v>
          </cell>
          <cell r="BK73" t="str">
            <v>32.8</v>
          </cell>
          <cell r="BL73">
            <v>128</v>
          </cell>
          <cell r="BM73">
            <v>55.695380000000007</v>
          </cell>
          <cell r="BO73" t="str">
            <v>7</v>
          </cell>
          <cell r="BP73" t="str">
            <v>50</v>
          </cell>
          <cell r="BQ73" t="str">
            <v>46</v>
          </cell>
          <cell r="BR73" t="str">
            <v>78.4689</v>
          </cell>
          <cell r="BS73" t="str">
            <v>4.6</v>
          </cell>
          <cell r="BT73" t="str">
            <v>69.3126</v>
          </cell>
          <cell r="BU73" t="str">
            <v>7.5</v>
          </cell>
          <cell r="BV73" t="str">
            <v>25</v>
          </cell>
          <cell r="BW73" t="str">
            <v>1</v>
          </cell>
          <cell r="BX73" t="str">
            <v>3</v>
          </cell>
          <cell r="BY73" t="str">
            <v>0</v>
          </cell>
          <cell r="BZ73" t="str">
            <v>3.5</v>
          </cell>
          <cell r="CA73" t="str">
            <v>0</v>
          </cell>
          <cell r="CB73">
            <v>94</v>
          </cell>
          <cell r="CC73">
            <v>55.000000000000007</v>
          </cell>
          <cell r="CE73" t="str">
            <v/>
          </cell>
          <cell r="CF73" t="str">
            <v/>
          </cell>
          <cell r="CG73" t="str">
            <v/>
          </cell>
          <cell r="CH73" t="str">
            <v/>
          </cell>
          <cell r="CJ73" t="str">
            <v>3</v>
          </cell>
          <cell r="CK73" t="str">
            <v>25</v>
          </cell>
          <cell r="CL73" t="str">
            <v>8</v>
          </cell>
          <cell r="CM73" t="str">
            <v>100</v>
          </cell>
          <cell r="CN73">
            <v>11</v>
          </cell>
          <cell r="CO73" t="str">
            <v>0</v>
          </cell>
          <cell r="CP73" t="str">
            <v>30.9</v>
          </cell>
          <cell r="CQ73">
            <v>88</v>
          </cell>
          <cell r="CR73">
            <v>56.000000000000007</v>
          </cell>
          <cell r="CT73" t="str">
            <v>5</v>
          </cell>
          <cell r="CU73" t="str">
            <v>50</v>
          </cell>
          <cell r="CV73" t="str">
            <v>5</v>
          </cell>
          <cell r="CW73" t="str">
            <v>50</v>
          </cell>
          <cell r="CX73" t="str">
            <v/>
          </cell>
          <cell r="CY73" t="str">
            <v/>
          </cell>
          <cell r="CZ73" t="str">
            <v/>
          </cell>
          <cell r="DA73" t="str">
            <v>8</v>
          </cell>
          <cell r="DB73" t="str">
            <v>80</v>
          </cell>
          <cell r="DC73" t="str">
            <v>4</v>
          </cell>
          <cell r="DD73" t="str">
            <v>66.66667</v>
          </cell>
          <cell r="DE73" t="str">
            <v>2</v>
          </cell>
          <cell r="DF73" t="str">
            <v>28.57143</v>
          </cell>
          <cell r="DG73" t="str">
            <v>4</v>
          </cell>
          <cell r="DH73" t="str">
            <v>57.14286</v>
          </cell>
          <cell r="DI73" t="str">
            <v>28</v>
          </cell>
          <cell r="DJ73">
            <v>122</v>
          </cell>
          <cell r="DK73">
            <v>65.67277</v>
          </cell>
          <cell r="DM73" t="str">
            <v>35</v>
          </cell>
          <cell r="DN73" t="str">
            <v>46.66667</v>
          </cell>
          <cell r="DO73" t="str">
            <v>256</v>
          </cell>
          <cell r="DP73" t="str">
            <v>68.00618</v>
          </cell>
          <cell r="DQ73" t="str">
            <v>30.6</v>
          </cell>
          <cell r="DR73" t="str">
            <v>93.77348</v>
          </cell>
          <cell r="DS73" t="str">
            <v>19.6</v>
          </cell>
          <cell r="DT73" t="str">
            <v>9.2</v>
          </cell>
          <cell r="DU73" t="str">
            <v>1.7</v>
          </cell>
          <cell r="DV73" t="str">
            <v>20</v>
          </cell>
          <cell r="DW73" t="str">
            <v>60</v>
          </cell>
          <cell r="DX73" t="str">
            <v>33.88095</v>
          </cell>
          <cell r="DY73" t="str">
            <v>40.77036</v>
          </cell>
          <cell r="DZ73" t="str">
            <v>30.5</v>
          </cell>
          <cell r="EA73" t="str">
            <v>46.78899</v>
          </cell>
          <cell r="EB73" t="str">
            <v>9.785714</v>
          </cell>
          <cell r="EC73" t="str">
            <v>69.41964</v>
          </cell>
          <cell r="ED73" t="str">
            <v>54.24475</v>
          </cell>
          <cell r="EE73">
            <v>151</v>
          </cell>
          <cell r="EF73">
            <v>58.269620000000003</v>
          </cell>
          <cell r="EH73" t="str">
            <v>200</v>
          </cell>
          <cell r="EI73" t="str">
            <v>0</v>
          </cell>
          <cell r="EJ73" t="str">
            <v>156</v>
          </cell>
          <cell r="EK73" t="str">
            <v>35.14644</v>
          </cell>
          <cell r="EL73" t="str">
            <v>72</v>
          </cell>
          <cell r="EM73" t="str">
            <v>55.34591</v>
          </cell>
          <cell r="EN73" t="str">
            <v>84</v>
          </cell>
          <cell r="EO73" t="str">
            <v>70.2509</v>
          </cell>
          <cell r="EP73" t="str">
            <v>77.77778</v>
          </cell>
          <cell r="EQ73" t="str">
            <v>80.55556</v>
          </cell>
          <cell r="ER73" t="str">
            <v>62.5</v>
          </cell>
          <cell r="ES73" t="str">
            <v>91.07143</v>
          </cell>
          <cell r="ET73" t="str">
            <v>467.7778</v>
          </cell>
          <cell r="EU73" t="str">
            <v>55.87002</v>
          </cell>
          <cell r="EV73" t="str">
            <v>265</v>
          </cell>
          <cell r="EW73" t="str">
            <v>77.91667</v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 t="str">
            <v/>
          </cell>
          <cell r="FC73" t="str">
            <v/>
          </cell>
          <cell r="FD73" t="str">
            <v/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92</v>
          </cell>
          <cell r="FK73">
            <v>57.873690000000003</v>
          </cell>
          <cell r="FM73" t="str">
            <v/>
          </cell>
          <cell r="FN73" t="str">
            <v/>
          </cell>
          <cell r="FO73" t="str">
            <v>581</v>
          </cell>
          <cell r="FP73" t="str">
            <v>62.21311</v>
          </cell>
          <cell r="FQ73" t="str">
            <v>21</v>
          </cell>
          <cell r="FR73" t="str">
            <v>240</v>
          </cell>
          <cell r="FS73" t="str">
            <v>320</v>
          </cell>
          <cell r="FT73" t="str">
            <v>27</v>
          </cell>
          <cell r="FU73" t="str">
            <v>69.74128</v>
          </cell>
          <cell r="FV73" t="str">
            <v>24</v>
          </cell>
          <cell r="FW73" t="str">
            <v>2</v>
          </cell>
          <cell r="FX73" t="str">
            <v>1</v>
          </cell>
          <cell r="FY73" t="str">
            <v>7.5</v>
          </cell>
          <cell r="FZ73" t="str">
            <v>41.66667</v>
          </cell>
          <cell r="GA73" t="str">
            <v>4</v>
          </cell>
          <cell r="GB73" t="str">
            <v>1.5</v>
          </cell>
          <cell r="GC73" t="str">
            <v>0</v>
          </cell>
          <cell r="GD73" t="str">
            <v>2</v>
          </cell>
          <cell r="GE73">
            <v>163</v>
          </cell>
          <cell r="GF73">
            <v>22.384730000000001</v>
          </cell>
          <cell r="GG73" t="str">
            <v>0</v>
          </cell>
          <cell r="GH73" t="str">
            <v>3</v>
          </cell>
          <cell r="GI73" t="str">
            <v>28.5</v>
          </cell>
          <cell r="GJ73" t="str">
            <v>18.4</v>
          </cell>
          <cell r="GK73" t="str">
            <v>19.76946</v>
          </cell>
          <cell r="GL73" t="str">
            <v>4</v>
          </cell>
          <cell r="GM73" t="str">
            <v>25</v>
          </cell>
          <cell r="GN73" t="str">
            <v>2</v>
          </cell>
          <cell r="GO73" t="str">
            <v>2</v>
          </cell>
          <cell r="GP73" t="str">
            <v>0</v>
          </cell>
          <cell r="GQ73" t="str">
            <v>0</v>
          </cell>
        </row>
        <row r="74">
          <cell r="A74" t="str">
            <v>HTI</v>
          </cell>
          <cell r="B74" t="str">
            <v>Haiti</v>
          </cell>
          <cell r="C74" t="str">
            <v>Latin America &amp; Caribbean</v>
          </cell>
          <cell r="D74" t="str">
            <v>Low income</v>
          </cell>
          <cell r="E74">
            <v>2020</v>
          </cell>
          <cell r="F74">
            <v>179</v>
          </cell>
          <cell r="G74">
            <v>40.724930000000001</v>
          </cell>
          <cell r="J74">
            <v>189</v>
          </cell>
          <cell r="K74">
            <v>36.431510000000003</v>
          </cell>
          <cell r="L74" t="str">
            <v>12</v>
          </cell>
          <cell r="M74">
            <v>35.294119999999999</v>
          </cell>
          <cell r="N74" t="str">
            <v>97</v>
          </cell>
          <cell r="O74" t="str">
            <v>3.01508</v>
          </cell>
          <cell r="P74" t="str">
            <v>179.7</v>
          </cell>
          <cell r="Q74" t="str">
            <v>10.15764</v>
          </cell>
          <cell r="R74" t="str">
            <v>12</v>
          </cell>
          <cell r="S74" t="str">
            <v>35.29412</v>
          </cell>
          <cell r="T74" t="str">
            <v>97</v>
          </cell>
          <cell r="U74" t="str">
            <v>3.01508</v>
          </cell>
          <cell r="V74" t="str">
            <v>179.7</v>
          </cell>
          <cell r="W74" t="str">
            <v>10.15764</v>
          </cell>
          <cell r="X74" t="str">
            <v>11</v>
          </cell>
          <cell r="Y74" t="str">
            <v>97.25922</v>
          </cell>
          <cell r="Z74">
            <v>179</v>
          </cell>
          <cell r="AA74">
            <v>44.218060000000001</v>
          </cell>
          <cell r="AC74" t="str">
            <v>14</v>
          </cell>
          <cell r="AD74" t="str">
            <v>64</v>
          </cell>
          <cell r="AE74" t="str">
            <v>97</v>
          </cell>
          <cell r="AF74" t="str">
            <v>79.5389</v>
          </cell>
          <cell r="AG74" t="str">
            <v>21.9</v>
          </cell>
          <cell r="AH74" t="str">
            <v>0</v>
          </cell>
          <cell r="AI74" t="str">
            <v>5</v>
          </cell>
          <cell r="AJ74" t="str">
            <v>33.33333</v>
          </cell>
          <cell r="AK74" t="str">
            <v>1</v>
          </cell>
          <cell r="AL74" t="str">
            <v>1</v>
          </cell>
          <cell r="AM74" t="str">
            <v>1</v>
          </cell>
          <cell r="AN74" t="str">
            <v>2</v>
          </cell>
          <cell r="AO74" t="str">
            <v>0</v>
          </cell>
          <cell r="AP74" t="str">
            <v>0</v>
          </cell>
          <cell r="AQ74">
            <v>147</v>
          </cell>
          <cell r="AR74">
            <v>57.173420000000007</v>
          </cell>
          <cell r="AT74" t="str">
            <v>4</v>
          </cell>
          <cell r="AU74" t="str">
            <v>83.33333</v>
          </cell>
          <cell r="AV74" t="str">
            <v>60</v>
          </cell>
          <cell r="AW74" t="str">
            <v>81.73913</v>
          </cell>
          <cell r="AX74" t="str">
            <v>2946.7</v>
          </cell>
          <cell r="AY74" t="str">
            <v>63.62122</v>
          </cell>
          <cell r="AZ74" t="str">
            <v>0</v>
          </cell>
          <cell r="BA74" t="str">
            <v>0</v>
          </cell>
          <cell r="BB74" t="str">
            <v>0</v>
          </cell>
          <cell r="BC74" t="str">
            <v>0</v>
          </cell>
          <cell r="BD74" t="str">
            <v>0</v>
          </cell>
          <cell r="BE74" t="str">
            <v>0</v>
          </cell>
          <cell r="BF74" t="str">
            <v>0</v>
          </cell>
          <cell r="BG74" t="str">
            <v>1</v>
          </cell>
          <cell r="BH74" t="str">
            <v>..</v>
          </cell>
          <cell r="BI74" t="str">
            <v>..</v>
          </cell>
          <cell r="BJ74" t="str">
            <v>N/A</v>
          </cell>
          <cell r="BK74" t="str">
            <v>21.1</v>
          </cell>
          <cell r="BL74">
            <v>182</v>
          </cell>
          <cell r="BM74">
            <v>30.374320000000001</v>
          </cell>
          <cell r="BO74" t="str">
            <v>6</v>
          </cell>
          <cell r="BP74" t="str">
            <v>58.33333</v>
          </cell>
          <cell r="BQ74" t="str">
            <v>319</v>
          </cell>
          <cell r="BR74" t="str">
            <v>0</v>
          </cell>
          <cell r="BS74" t="str">
            <v>6.8</v>
          </cell>
          <cell r="BT74" t="str">
            <v>54.83063</v>
          </cell>
          <cell r="BU74" t="str">
            <v>2.5</v>
          </cell>
          <cell r="BV74" t="str">
            <v>8.33333</v>
          </cell>
          <cell r="BW74" t="str">
            <v>0</v>
          </cell>
          <cell r="BX74" t="str">
            <v>0</v>
          </cell>
          <cell r="BY74" t="str">
            <v>0</v>
          </cell>
          <cell r="BZ74" t="str">
            <v>3.5</v>
          </cell>
          <cell r="CA74" t="str">
            <v>-1</v>
          </cell>
          <cell r="CB74">
            <v>144</v>
          </cell>
          <cell r="CC74">
            <v>35</v>
          </cell>
          <cell r="CE74" t="str">
            <v/>
          </cell>
          <cell r="CF74" t="str">
            <v/>
          </cell>
          <cell r="CG74" t="str">
            <v/>
          </cell>
          <cell r="CH74" t="str">
            <v/>
          </cell>
          <cell r="CJ74" t="str">
            <v>2</v>
          </cell>
          <cell r="CK74" t="str">
            <v>16.66667</v>
          </cell>
          <cell r="CL74" t="str">
            <v>5</v>
          </cell>
          <cell r="CM74" t="str">
            <v>62.5</v>
          </cell>
          <cell r="CN74">
            <v>7</v>
          </cell>
          <cell r="CO74" t="str">
            <v>5.3</v>
          </cell>
          <cell r="CP74" t="str">
            <v>0</v>
          </cell>
          <cell r="CQ74">
            <v>183</v>
          </cell>
          <cell r="CR74">
            <v>18</v>
          </cell>
          <cell r="CT74" t="str">
            <v>2</v>
          </cell>
          <cell r="CU74" t="str">
            <v>20</v>
          </cell>
          <cell r="CV74" t="str">
            <v>3</v>
          </cell>
          <cell r="CW74" t="str">
            <v>30</v>
          </cell>
          <cell r="CX74" t="str">
            <v/>
          </cell>
          <cell r="CY74" t="str">
            <v/>
          </cell>
          <cell r="CZ74" t="str">
            <v/>
          </cell>
          <cell r="DA74" t="str">
            <v>4</v>
          </cell>
          <cell r="DB74" t="str">
            <v>40</v>
          </cell>
          <cell r="DC74" t="str">
            <v>0</v>
          </cell>
          <cell r="DD74" t="str">
            <v>0</v>
          </cell>
          <cell r="DE74" t="str">
            <v>0</v>
          </cell>
          <cell r="DF74" t="str">
            <v>0</v>
          </cell>
          <cell r="DG74" t="str">
            <v>0</v>
          </cell>
          <cell r="DH74" t="str">
            <v>0</v>
          </cell>
          <cell r="DI74" t="str">
            <v>9</v>
          </cell>
          <cell r="DJ74">
            <v>149</v>
          </cell>
          <cell r="DK74">
            <v>57.584190000000007</v>
          </cell>
          <cell r="DM74" t="str">
            <v>47</v>
          </cell>
          <cell r="DN74" t="str">
            <v>26.66667</v>
          </cell>
          <cell r="DO74" t="str">
            <v>184</v>
          </cell>
          <cell r="DP74" t="str">
            <v>79.13447</v>
          </cell>
          <cell r="DQ74" t="str">
            <v>42.7</v>
          </cell>
          <cell r="DR74" t="str">
            <v>76.37048</v>
          </cell>
          <cell r="DS74" t="str">
            <v>22.8</v>
          </cell>
          <cell r="DT74" t="str">
            <v>12.4</v>
          </cell>
          <cell r="DU74" t="str">
            <v>7.5</v>
          </cell>
          <cell r="DV74" t="str">
            <v>No VAT refund per case study scenario</v>
          </cell>
          <cell r="DW74" t="str">
            <v>0</v>
          </cell>
          <cell r="DX74" t="str">
            <v>No VAT refund per case study scenario</v>
          </cell>
          <cell r="DY74" t="str">
            <v>0</v>
          </cell>
          <cell r="DZ74" t="str">
            <v>5.5</v>
          </cell>
          <cell r="EA74" t="str">
            <v>92.66055</v>
          </cell>
          <cell r="EB74" t="str">
            <v>0</v>
          </cell>
          <cell r="EC74" t="str">
            <v>100</v>
          </cell>
          <cell r="ED74" t="str">
            <v>48.16514</v>
          </cell>
          <cell r="EE74">
            <v>85</v>
          </cell>
          <cell r="EF74">
            <v>76.901740000000004</v>
          </cell>
          <cell r="EH74" t="str">
            <v>22</v>
          </cell>
          <cell r="EI74" t="str">
            <v>87.57396</v>
          </cell>
          <cell r="EJ74" t="str">
            <v>28</v>
          </cell>
          <cell r="EK74" t="str">
            <v>88.70293</v>
          </cell>
          <cell r="EL74" t="str">
            <v>27.75</v>
          </cell>
          <cell r="EM74" t="str">
            <v>83.1761</v>
          </cell>
          <cell r="EN74" t="str">
            <v>83</v>
          </cell>
          <cell r="EO74" t="str">
            <v>70.60932</v>
          </cell>
          <cell r="EP74" t="str">
            <v>47.5</v>
          </cell>
          <cell r="EQ74" t="str">
            <v>88.125</v>
          </cell>
          <cell r="ER74" t="str">
            <v>150</v>
          </cell>
          <cell r="ES74" t="str">
            <v>78.57143</v>
          </cell>
          <cell r="ET74" t="str">
            <v>367.5</v>
          </cell>
          <cell r="EU74" t="str">
            <v>65.33019</v>
          </cell>
          <cell r="EV74" t="str">
            <v>562.5</v>
          </cell>
          <cell r="EW74" t="str">
            <v>53.125</v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 t="str">
            <v/>
          </cell>
          <cell r="FC74" t="str">
            <v/>
          </cell>
          <cell r="FD74" t="str">
            <v/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127</v>
          </cell>
          <cell r="FK74">
            <v>51.566010000000006</v>
          </cell>
          <cell r="FM74" t="str">
            <v/>
          </cell>
          <cell r="FN74" t="str">
            <v/>
          </cell>
          <cell r="FO74" t="str">
            <v>530</v>
          </cell>
          <cell r="FP74" t="str">
            <v>66.39344</v>
          </cell>
          <cell r="FQ74" t="str">
            <v>30</v>
          </cell>
          <cell r="FR74" t="str">
            <v>320</v>
          </cell>
          <cell r="FS74" t="str">
            <v>180</v>
          </cell>
          <cell r="FT74" t="str">
            <v>42.6</v>
          </cell>
          <cell r="FU74" t="str">
            <v>52.19348</v>
          </cell>
          <cell r="FV74" t="str">
            <v>20</v>
          </cell>
          <cell r="FW74" t="str">
            <v>12.6</v>
          </cell>
          <cell r="FX74" t="str">
            <v>10</v>
          </cell>
          <cell r="FY74" t="str">
            <v>6.5</v>
          </cell>
          <cell r="FZ74" t="str">
            <v>36.11111</v>
          </cell>
          <cell r="GA74" t="str">
            <v>4</v>
          </cell>
          <cell r="GB74" t="str">
            <v>.5</v>
          </cell>
          <cell r="GC74" t="str">
            <v>0</v>
          </cell>
          <cell r="GD74" t="str">
            <v>2</v>
          </cell>
          <cell r="GE74">
            <v>168</v>
          </cell>
          <cell r="GF74">
            <v>0</v>
          </cell>
          <cell r="GG74" t="str">
            <v>0</v>
          </cell>
          <cell r="GH74" t="str">
            <v>No Practice</v>
          </cell>
          <cell r="GI74" t="str">
            <v>No Practice</v>
          </cell>
          <cell r="GJ74" t="str">
            <v>0</v>
          </cell>
          <cell r="GK74" t="str">
            <v>0</v>
          </cell>
          <cell r="GL74" t="str">
            <v>0</v>
          </cell>
          <cell r="GM74" t="str">
            <v>0</v>
          </cell>
          <cell r="GN74" t="str">
            <v>2</v>
          </cell>
          <cell r="GO74" t="str">
            <v>0</v>
          </cell>
          <cell r="GP74" t="str">
            <v>0</v>
          </cell>
          <cell r="GQ74" t="str">
            <v>1</v>
          </cell>
        </row>
        <row r="75">
          <cell r="A75" t="str">
            <v>HND</v>
          </cell>
          <cell r="B75" t="str">
            <v>Honduras</v>
          </cell>
          <cell r="C75" t="str">
            <v>Latin America &amp; Caribbean</v>
          </cell>
          <cell r="D75" t="str">
            <v>Lower middle income</v>
          </cell>
          <cell r="E75">
            <v>2020</v>
          </cell>
          <cell r="F75">
            <v>133</v>
          </cell>
          <cell r="G75">
            <v>56.267910000000008</v>
          </cell>
          <cell r="J75">
            <v>170</v>
          </cell>
          <cell r="K75">
            <v>71.360120000000009</v>
          </cell>
          <cell r="L75" t="str">
            <v>11</v>
          </cell>
          <cell r="M75">
            <v>41.176470000000002</v>
          </cell>
          <cell r="N75" t="str">
            <v>42</v>
          </cell>
          <cell r="O75" t="str">
            <v>58.29146</v>
          </cell>
          <cell r="P75" t="str">
            <v>28.1</v>
          </cell>
          <cell r="Q75" t="str">
            <v>85.97257</v>
          </cell>
          <cell r="R75" t="str">
            <v>11</v>
          </cell>
          <cell r="S75" t="str">
            <v>41.17647</v>
          </cell>
          <cell r="T75" t="str">
            <v>42</v>
          </cell>
          <cell r="U75" t="str">
            <v>58.29146</v>
          </cell>
          <cell r="V75" t="str">
            <v>28.1</v>
          </cell>
          <cell r="W75" t="str">
            <v>85.97257</v>
          </cell>
          <cell r="X75" t="str">
            <v>0</v>
          </cell>
          <cell r="Y75" t="str">
            <v>100</v>
          </cell>
          <cell r="Z75">
            <v>158</v>
          </cell>
          <cell r="AA75">
            <v>56.167370000000005</v>
          </cell>
          <cell r="AC75" t="str">
            <v>17</v>
          </cell>
          <cell r="AD75" t="str">
            <v>52</v>
          </cell>
          <cell r="AE75" t="str">
            <v>132</v>
          </cell>
          <cell r="AF75" t="str">
            <v>69.45245</v>
          </cell>
          <cell r="AG75" t="str">
            <v>11.4</v>
          </cell>
          <cell r="AH75" t="str">
            <v>43.21702</v>
          </cell>
          <cell r="AI75" t="str">
            <v>9</v>
          </cell>
          <cell r="AJ75" t="str">
            <v>60</v>
          </cell>
          <cell r="AK75" t="str">
            <v>1</v>
          </cell>
          <cell r="AL75" t="str">
            <v>1</v>
          </cell>
          <cell r="AM75" t="str">
            <v>1</v>
          </cell>
          <cell r="AN75" t="str">
            <v>3</v>
          </cell>
          <cell r="AO75" t="str">
            <v>1</v>
          </cell>
          <cell r="AP75" t="str">
            <v>2</v>
          </cell>
          <cell r="AQ75">
            <v>138</v>
          </cell>
          <cell r="AR75">
            <v>59.934290000000004</v>
          </cell>
          <cell r="AT75" t="str">
            <v>7</v>
          </cell>
          <cell r="AU75" t="str">
            <v>33.33333</v>
          </cell>
          <cell r="AV75" t="str">
            <v>39</v>
          </cell>
          <cell r="AW75" t="str">
            <v>90.86957</v>
          </cell>
          <cell r="AX75" t="str">
            <v>766.7</v>
          </cell>
          <cell r="AY75" t="str">
            <v>90.53425</v>
          </cell>
          <cell r="AZ75" t="str">
            <v>2</v>
          </cell>
          <cell r="BA75" t="str">
            <v>25</v>
          </cell>
          <cell r="BB75" t="str">
            <v>0</v>
          </cell>
          <cell r="BC75" t="str">
            <v>1</v>
          </cell>
          <cell r="BD75" t="str">
            <v>0</v>
          </cell>
          <cell r="BE75" t="str">
            <v>0</v>
          </cell>
          <cell r="BF75" t="str">
            <v>0</v>
          </cell>
          <cell r="BG75" t="str">
            <v>1</v>
          </cell>
          <cell r="BH75" t="str">
            <v>32.52</v>
          </cell>
          <cell r="BI75" t="str">
            <v>23.39</v>
          </cell>
          <cell r="BJ75" t="str">
            <v>3</v>
          </cell>
          <cell r="BK75" t="str">
            <v>20.8</v>
          </cell>
          <cell r="BL75">
            <v>101</v>
          </cell>
          <cell r="BM75">
            <v>62.266910000000003</v>
          </cell>
          <cell r="BO75" t="str">
            <v>6</v>
          </cell>
          <cell r="BP75" t="str">
            <v>58.33333</v>
          </cell>
          <cell r="BQ75" t="str">
            <v>28.5</v>
          </cell>
          <cell r="BR75" t="str">
            <v>86.84211</v>
          </cell>
          <cell r="BS75" t="str">
            <v>5.7</v>
          </cell>
          <cell r="BT75" t="str">
            <v>62.22555</v>
          </cell>
          <cell r="BU75" t="str">
            <v>12.5</v>
          </cell>
          <cell r="BV75" t="str">
            <v>41.66667</v>
          </cell>
          <cell r="BW75" t="str">
            <v>4</v>
          </cell>
          <cell r="BX75" t="str">
            <v>2.5</v>
          </cell>
          <cell r="BY75" t="str">
            <v>0</v>
          </cell>
          <cell r="BZ75" t="str">
            <v>6</v>
          </cell>
          <cell r="CA75" t="str">
            <v>0</v>
          </cell>
          <cell r="CB75">
            <v>25</v>
          </cell>
          <cell r="CC75">
            <v>80</v>
          </cell>
          <cell r="CE75" t="str">
            <v/>
          </cell>
          <cell r="CF75" t="str">
            <v/>
          </cell>
          <cell r="CG75" t="str">
            <v/>
          </cell>
          <cell r="CH75" t="str">
            <v/>
          </cell>
          <cell r="CJ75" t="str">
            <v>8</v>
          </cell>
          <cell r="CK75" t="str">
            <v>66.66667</v>
          </cell>
          <cell r="CL75" t="str">
            <v>8</v>
          </cell>
          <cell r="CM75" t="str">
            <v>100</v>
          </cell>
          <cell r="CN75">
            <v>16</v>
          </cell>
          <cell r="CO75" t="str">
            <v>17.3</v>
          </cell>
          <cell r="CP75" t="str">
            <v>48.9</v>
          </cell>
          <cell r="CQ75">
            <v>120</v>
          </cell>
          <cell r="CR75">
            <v>42</v>
          </cell>
          <cell r="CT75" t="str">
            <v>3</v>
          </cell>
          <cell r="CU75" t="str">
            <v>30</v>
          </cell>
          <cell r="CV75" t="str">
            <v>8</v>
          </cell>
          <cell r="CW75" t="str">
            <v>80</v>
          </cell>
          <cell r="CX75" t="str">
            <v/>
          </cell>
          <cell r="CY75" t="str">
            <v/>
          </cell>
          <cell r="CZ75" t="str">
            <v/>
          </cell>
          <cell r="DA75" t="str">
            <v>6</v>
          </cell>
          <cell r="DB75" t="str">
            <v>60</v>
          </cell>
          <cell r="DC75" t="str">
            <v>3</v>
          </cell>
          <cell r="DD75" t="str">
            <v>50</v>
          </cell>
          <cell r="DE75" t="str">
            <v>1</v>
          </cell>
          <cell r="DF75" t="str">
            <v>14.28571</v>
          </cell>
          <cell r="DG75" t="str">
            <v>0</v>
          </cell>
          <cell r="DH75" t="str">
            <v>0</v>
          </cell>
          <cell r="DI75" t="str">
            <v>21</v>
          </cell>
          <cell r="DJ75">
            <v>167</v>
          </cell>
          <cell r="DK75">
            <v>49.916110000000003</v>
          </cell>
          <cell r="DM75" t="str">
            <v>59</v>
          </cell>
          <cell r="DN75" t="str">
            <v>6.66667</v>
          </cell>
          <cell r="DO75" t="str">
            <v>203</v>
          </cell>
          <cell r="DP75" t="str">
            <v>76.19784</v>
          </cell>
          <cell r="DQ75" t="str">
            <v>39.1</v>
          </cell>
          <cell r="DR75" t="str">
            <v>81.66359</v>
          </cell>
          <cell r="DS75" t="str">
            <v>29.2</v>
          </cell>
          <cell r="DT75" t="str">
            <v>8.8</v>
          </cell>
          <cell r="DU75" t="str">
            <v>1.1</v>
          </cell>
          <cell r="DV75" t="str">
            <v>33</v>
          </cell>
          <cell r="DW75" t="str">
            <v>34</v>
          </cell>
          <cell r="DX75" t="str">
            <v>54.45238</v>
          </cell>
          <cell r="DY75" t="str">
            <v>1.05718</v>
          </cell>
          <cell r="DZ75" t="str">
            <v>17</v>
          </cell>
          <cell r="EA75" t="str">
            <v>71.55963</v>
          </cell>
          <cell r="EB75" t="str">
            <v>21.14286</v>
          </cell>
          <cell r="EC75" t="str">
            <v>33.92857</v>
          </cell>
          <cell r="ED75" t="str">
            <v>35.13635</v>
          </cell>
          <cell r="EE75">
            <v>130</v>
          </cell>
          <cell r="EF75">
            <v>64.272980000000004</v>
          </cell>
          <cell r="EH75" t="str">
            <v>48</v>
          </cell>
          <cell r="EI75" t="str">
            <v>72.18935</v>
          </cell>
          <cell r="EJ75" t="str">
            <v>72</v>
          </cell>
          <cell r="EK75" t="str">
            <v>70.29289</v>
          </cell>
          <cell r="EL75" t="str">
            <v>108</v>
          </cell>
          <cell r="EM75" t="str">
            <v>32.7044</v>
          </cell>
          <cell r="EN75" t="str">
            <v>96</v>
          </cell>
          <cell r="EO75" t="str">
            <v>65.94982</v>
          </cell>
          <cell r="EP75" t="str">
            <v>80</v>
          </cell>
          <cell r="EQ75" t="str">
            <v>80</v>
          </cell>
          <cell r="ER75" t="str">
            <v>70</v>
          </cell>
          <cell r="ES75" t="str">
            <v>90</v>
          </cell>
          <cell r="ET75" t="str">
            <v>601.26</v>
          </cell>
          <cell r="EU75" t="str">
            <v>43.27736</v>
          </cell>
          <cell r="EV75" t="str">
            <v>482.76</v>
          </cell>
          <cell r="EW75" t="str">
            <v>59.77</v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 t="str">
            <v/>
          </cell>
          <cell r="FC75" t="str">
            <v/>
          </cell>
          <cell r="FD75" t="str">
            <v/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154</v>
          </cell>
          <cell r="FK75">
            <v>44.186950000000003</v>
          </cell>
          <cell r="FM75" t="str">
            <v/>
          </cell>
          <cell r="FN75" t="str">
            <v/>
          </cell>
          <cell r="FO75" t="str">
            <v>920</v>
          </cell>
          <cell r="FP75" t="str">
            <v>34.42623</v>
          </cell>
          <cell r="FQ75" t="str">
            <v>60</v>
          </cell>
          <cell r="FR75" t="str">
            <v>680</v>
          </cell>
          <cell r="FS75" t="str">
            <v>180</v>
          </cell>
          <cell r="FT75" t="str">
            <v>38.8</v>
          </cell>
          <cell r="FU75" t="str">
            <v>56.46794</v>
          </cell>
          <cell r="FV75" t="str">
            <v>25</v>
          </cell>
          <cell r="FW75" t="str">
            <v>5.7</v>
          </cell>
          <cell r="FX75" t="str">
            <v>8.1</v>
          </cell>
          <cell r="FY75" t="str">
            <v>7.5</v>
          </cell>
          <cell r="FZ75" t="str">
            <v>41.66667</v>
          </cell>
          <cell r="GA75" t="str">
            <v>3</v>
          </cell>
          <cell r="GB75" t="str">
            <v>2</v>
          </cell>
          <cell r="GC75" t="str">
            <v>0</v>
          </cell>
          <cell r="GD75" t="str">
            <v>2.5</v>
          </cell>
          <cell r="GE75">
            <v>143</v>
          </cell>
          <cell r="GF75">
            <v>32.574390000000001</v>
          </cell>
          <cell r="GG75" t="str">
            <v>0</v>
          </cell>
          <cell r="GH75" t="str">
            <v>3.8</v>
          </cell>
          <cell r="GI75" t="str">
            <v>14.5</v>
          </cell>
          <cell r="GJ75" t="str">
            <v>19.9</v>
          </cell>
          <cell r="GK75" t="str">
            <v>21.39879</v>
          </cell>
          <cell r="GL75" t="str">
            <v>7</v>
          </cell>
          <cell r="GM75" t="str">
            <v>43.75</v>
          </cell>
          <cell r="GN75" t="str">
            <v>2</v>
          </cell>
          <cell r="GO75" t="str">
            <v>4</v>
          </cell>
          <cell r="GP75" t="str">
            <v>0</v>
          </cell>
          <cell r="GQ75" t="str">
            <v>1</v>
          </cell>
        </row>
        <row r="76">
          <cell r="A76" t="str">
            <v>HKG</v>
          </cell>
          <cell r="B76" t="str">
            <v>Hong Kong SAR, China</v>
          </cell>
          <cell r="C76" t="str">
            <v>East Asia &amp; Pacific</v>
          </cell>
          <cell r="D76" t="str">
            <v>High income</v>
          </cell>
          <cell r="E76">
            <v>2020</v>
          </cell>
          <cell r="F76">
            <v>3</v>
          </cell>
          <cell r="G76">
            <v>85.315400000000011</v>
          </cell>
          <cell r="J76">
            <v>5</v>
          </cell>
          <cell r="K76">
            <v>98.216730000000013</v>
          </cell>
          <cell r="L76" t="str">
            <v>2</v>
          </cell>
          <cell r="M76">
            <v>94.117649999999998</v>
          </cell>
          <cell r="N76" t="str">
            <v>1.5</v>
          </cell>
          <cell r="O76" t="str">
            <v>98.99497</v>
          </cell>
          <cell r="P76" t="str">
            <v>.5</v>
          </cell>
          <cell r="Q76" t="str">
            <v>99.75428</v>
          </cell>
          <cell r="R76" t="str">
            <v>2</v>
          </cell>
          <cell r="S76" t="str">
            <v>94.11765</v>
          </cell>
          <cell r="T76" t="str">
            <v>1.5</v>
          </cell>
          <cell r="U76" t="str">
            <v>98.99497</v>
          </cell>
          <cell r="V76" t="str">
            <v>.5</v>
          </cell>
          <cell r="W76" t="str">
            <v>99.75428</v>
          </cell>
          <cell r="X76" t="str">
            <v>0</v>
          </cell>
          <cell r="Y76" t="str">
            <v>100</v>
          </cell>
          <cell r="Z76">
            <v>1</v>
          </cell>
          <cell r="AA76">
            <v>93.467020000000005</v>
          </cell>
          <cell r="AC76" t="str">
            <v>8</v>
          </cell>
          <cell r="AD76" t="str">
            <v>88</v>
          </cell>
          <cell r="AE76" t="str">
            <v>69</v>
          </cell>
          <cell r="AF76" t="str">
            <v>87.60807</v>
          </cell>
          <cell r="AG76" t="str">
            <v>.3</v>
          </cell>
          <cell r="AH76" t="str">
            <v>98.26002</v>
          </cell>
          <cell r="AI76" t="str">
            <v>15</v>
          </cell>
          <cell r="AJ76" t="str">
            <v>100</v>
          </cell>
          <cell r="AK76" t="str">
            <v>2</v>
          </cell>
          <cell r="AL76" t="str">
            <v>1</v>
          </cell>
          <cell r="AM76" t="str">
            <v>3</v>
          </cell>
          <cell r="AN76" t="str">
            <v>3</v>
          </cell>
          <cell r="AO76" t="str">
            <v>2</v>
          </cell>
          <cell r="AP76" t="str">
            <v>4</v>
          </cell>
          <cell r="AQ76">
            <v>3</v>
          </cell>
          <cell r="AR76">
            <v>99.343850000000003</v>
          </cell>
          <cell r="AT76" t="str">
            <v>3</v>
          </cell>
          <cell r="AU76" t="str">
            <v>100</v>
          </cell>
          <cell r="AV76" t="str">
            <v>24</v>
          </cell>
          <cell r="AW76" t="str">
            <v>97.3913</v>
          </cell>
          <cell r="AX76" t="str">
            <v>1.3</v>
          </cell>
          <cell r="AY76" t="str">
            <v>99.98408</v>
          </cell>
          <cell r="AZ76" t="str">
            <v>8</v>
          </cell>
          <cell r="BA76" t="str">
            <v>100</v>
          </cell>
          <cell r="BB76" t="str">
            <v>3</v>
          </cell>
          <cell r="BC76" t="str">
            <v>1</v>
          </cell>
          <cell r="BD76" t="str">
            <v>1</v>
          </cell>
          <cell r="BE76" t="str">
            <v>1</v>
          </cell>
          <cell r="BF76" t="str">
            <v>1</v>
          </cell>
          <cell r="BG76" t="str">
            <v>1</v>
          </cell>
          <cell r="BH76" t="str">
            <v>.46</v>
          </cell>
          <cell r="BI76" t="str">
            <v>.19</v>
          </cell>
          <cell r="BJ76" t="str">
            <v>1</v>
          </cell>
          <cell r="BK76" t="str">
            <v>16.1</v>
          </cell>
          <cell r="BL76">
            <v>51</v>
          </cell>
          <cell r="BM76">
            <v>73.564320000000009</v>
          </cell>
          <cell r="BO76" t="str">
            <v>5</v>
          </cell>
          <cell r="BP76" t="str">
            <v>66.66667</v>
          </cell>
          <cell r="BQ76" t="str">
            <v>27.5</v>
          </cell>
          <cell r="BR76" t="str">
            <v>87.32057</v>
          </cell>
          <cell r="BS76" t="str">
            <v>7.7</v>
          </cell>
          <cell r="BT76" t="str">
            <v>48.60339</v>
          </cell>
          <cell r="BU76" t="str">
            <v>27.5</v>
          </cell>
          <cell r="BV76" t="str">
            <v>91.66667</v>
          </cell>
          <cell r="BW76" t="str">
            <v>8</v>
          </cell>
          <cell r="BX76" t="str">
            <v>6</v>
          </cell>
          <cell r="BY76" t="str">
            <v>8</v>
          </cell>
          <cell r="BZ76" t="str">
            <v>5.5</v>
          </cell>
          <cell r="CA76" t="str">
            <v>0</v>
          </cell>
          <cell r="CB76">
            <v>37</v>
          </cell>
          <cell r="CC76">
            <v>75</v>
          </cell>
          <cell r="CE76" t="str">
            <v/>
          </cell>
          <cell r="CF76" t="str">
            <v/>
          </cell>
          <cell r="CG76" t="str">
            <v/>
          </cell>
          <cell r="CH76" t="str">
            <v/>
          </cell>
          <cell r="CJ76" t="str">
            <v>8</v>
          </cell>
          <cell r="CK76" t="str">
            <v>66.66667</v>
          </cell>
          <cell r="CL76" t="str">
            <v>7</v>
          </cell>
          <cell r="CM76" t="str">
            <v>87.5</v>
          </cell>
          <cell r="CN76">
            <v>15</v>
          </cell>
          <cell r="CO76" t="str">
            <v>0</v>
          </cell>
          <cell r="CP76" t="str">
            <v>100</v>
          </cell>
          <cell r="CQ76">
            <v>7</v>
          </cell>
          <cell r="CR76">
            <v>84</v>
          </cell>
          <cell r="CT76" t="str">
            <v>10</v>
          </cell>
          <cell r="CU76" t="str">
            <v>100</v>
          </cell>
          <cell r="CV76" t="str">
            <v>8</v>
          </cell>
          <cell r="CW76" t="str">
            <v>80</v>
          </cell>
          <cell r="CX76" t="str">
            <v/>
          </cell>
          <cell r="CY76" t="str">
            <v/>
          </cell>
          <cell r="CZ76" t="str">
            <v/>
          </cell>
          <cell r="DA76" t="str">
            <v>9</v>
          </cell>
          <cell r="DB76" t="str">
            <v>90</v>
          </cell>
          <cell r="DC76" t="str">
            <v>5</v>
          </cell>
          <cell r="DD76" t="str">
            <v>83.33333</v>
          </cell>
          <cell r="DE76" t="str">
            <v>5</v>
          </cell>
          <cell r="DF76" t="str">
            <v>71.42857</v>
          </cell>
          <cell r="DG76" t="str">
            <v>5</v>
          </cell>
          <cell r="DH76" t="str">
            <v>71.42857</v>
          </cell>
          <cell r="DI76" t="str">
            <v>42</v>
          </cell>
          <cell r="DJ76">
            <v>2</v>
          </cell>
          <cell r="DK76">
            <v>99.713300000000004</v>
          </cell>
          <cell r="DM76" t="str">
            <v>3</v>
          </cell>
          <cell r="DN76" t="str">
            <v>100</v>
          </cell>
          <cell r="DO76" t="str">
            <v>34.5</v>
          </cell>
          <cell r="DP76" t="str">
            <v>100</v>
          </cell>
          <cell r="DQ76" t="str">
            <v>21.9</v>
          </cell>
          <cell r="DR76" t="str">
            <v>100</v>
          </cell>
          <cell r="DS76" t="str">
            <v>16.5</v>
          </cell>
          <cell r="DT76" t="str">
            <v>5.3</v>
          </cell>
          <cell r="DU76" t="str">
            <v>.1</v>
          </cell>
          <cell r="DV76" t="str">
            <v>No VAT</v>
          </cell>
          <cell r="DW76" t="str">
            <v>No VAT</v>
          </cell>
          <cell r="DX76" t="str">
            <v>No VAT</v>
          </cell>
          <cell r="DY76" t="str">
            <v>No VAT</v>
          </cell>
          <cell r="DZ76" t="str">
            <v>2.75</v>
          </cell>
          <cell r="EA76" t="str">
            <v>97.70642</v>
          </cell>
          <cell r="EB76" t="str">
            <v>0</v>
          </cell>
          <cell r="EC76" t="str">
            <v>100</v>
          </cell>
          <cell r="ED76" t="str">
            <v>98.85321</v>
          </cell>
          <cell r="EE76">
            <v>29</v>
          </cell>
          <cell r="EF76">
            <v>95.041060000000002</v>
          </cell>
          <cell r="EH76" t="str">
            <v>.666</v>
          </cell>
          <cell r="EI76" t="str">
            <v>100</v>
          </cell>
          <cell r="EJ76" t="str">
            <v>1.318182</v>
          </cell>
          <cell r="EK76" t="str">
            <v>99.86687</v>
          </cell>
          <cell r="EL76" t="str">
            <v>1</v>
          </cell>
          <cell r="EM76" t="str">
            <v>100</v>
          </cell>
          <cell r="EN76" t="str">
            <v>18.54545</v>
          </cell>
          <cell r="EO76" t="str">
            <v>93.71131</v>
          </cell>
          <cell r="EP76" t="str">
            <v>12</v>
          </cell>
          <cell r="EQ76" t="str">
            <v>97</v>
          </cell>
          <cell r="ER76" t="str">
            <v>56.8</v>
          </cell>
          <cell r="ES76" t="str">
            <v>91.88571</v>
          </cell>
          <cell r="ET76" t="str">
            <v>0</v>
          </cell>
          <cell r="EU76" t="str">
            <v>100</v>
          </cell>
          <cell r="EV76" t="str">
            <v>265.625</v>
          </cell>
          <cell r="EW76" t="str">
            <v>77.86458</v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 t="str">
            <v/>
          </cell>
          <cell r="FC76" t="str">
            <v/>
          </cell>
          <cell r="FD76" t="str">
            <v/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31</v>
          </cell>
          <cell r="FK76">
            <v>69.133350000000007</v>
          </cell>
          <cell r="FM76" t="str">
            <v/>
          </cell>
          <cell r="FN76" t="str">
            <v/>
          </cell>
          <cell r="FO76" t="str">
            <v>385</v>
          </cell>
          <cell r="FP76" t="str">
            <v>78.27869</v>
          </cell>
          <cell r="FQ76" t="str">
            <v>30</v>
          </cell>
          <cell r="FR76" t="str">
            <v>310</v>
          </cell>
          <cell r="FS76" t="str">
            <v>45</v>
          </cell>
          <cell r="FT76" t="str">
            <v>23.6</v>
          </cell>
          <cell r="FU76" t="str">
            <v>73.5658</v>
          </cell>
          <cell r="FV76" t="str">
            <v>19.5</v>
          </cell>
          <cell r="FW76" t="str">
            <v>3.1</v>
          </cell>
          <cell r="FX76" t="str">
            <v>1</v>
          </cell>
          <cell r="FY76" t="str">
            <v>10</v>
          </cell>
          <cell r="FZ76" t="str">
            <v>55.55556</v>
          </cell>
          <cell r="GA76" t="str">
            <v>4.5</v>
          </cell>
          <cell r="GB76" t="str">
            <v>2</v>
          </cell>
          <cell r="GC76" t="str">
            <v>1</v>
          </cell>
          <cell r="GD76" t="str">
            <v>2.5</v>
          </cell>
          <cell r="GE76">
            <v>45</v>
          </cell>
          <cell r="GF76">
            <v>65.674340000000001</v>
          </cell>
          <cell r="GG76" t="str">
            <v>1</v>
          </cell>
          <cell r="GH76" t="str">
            <v>.8</v>
          </cell>
          <cell r="GI76" t="str">
            <v>5</v>
          </cell>
          <cell r="GJ76" t="str">
            <v>87.2</v>
          </cell>
          <cell r="GK76" t="str">
            <v>93.84869</v>
          </cell>
          <cell r="GL76" t="str">
            <v>6</v>
          </cell>
          <cell r="GM76" t="str">
            <v>37.5</v>
          </cell>
          <cell r="GN76" t="str">
            <v>2</v>
          </cell>
          <cell r="GO76" t="str">
            <v>3</v>
          </cell>
          <cell r="GP76" t="str">
            <v>0</v>
          </cell>
          <cell r="GQ76" t="str">
            <v>1</v>
          </cell>
        </row>
        <row r="77">
          <cell r="A77" t="str">
            <v>HUN</v>
          </cell>
          <cell r="B77" t="str">
            <v>Hungary</v>
          </cell>
          <cell r="C77" t="str">
            <v>High income: OECD</v>
          </cell>
          <cell r="D77" t="str">
            <v>High income</v>
          </cell>
          <cell r="E77">
            <v>2020</v>
          </cell>
          <cell r="F77">
            <v>52</v>
          </cell>
          <cell r="G77">
            <v>73.415840000000003</v>
          </cell>
          <cell r="J77">
            <v>87</v>
          </cell>
          <cell r="K77">
            <v>88.191720000000004</v>
          </cell>
          <cell r="L77" t="str">
            <v>6</v>
          </cell>
          <cell r="M77">
            <v>70.588239999999999</v>
          </cell>
          <cell r="N77" t="str">
            <v>7</v>
          </cell>
          <cell r="O77" t="str">
            <v>93.46734</v>
          </cell>
          <cell r="P77" t="str">
            <v>4.5</v>
          </cell>
          <cell r="Q77" t="str">
            <v>97.7664</v>
          </cell>
          <cell r="R77" t="str">
            <v>6</v>
          </cell>
          <cell r="S77" t="str">
            <v>70.58824</v>
          </cell>
          <cell r="T77" t="str">
            <v>7</v>
          </cell>
          <cell r="U77" t="str">
            <v>93.46734</v>
          </cell>
          <cell r="V77" t="str">
            <v>4.5</v>
          </cell>
          <cell r="W77" t="str">
            <v>97.7664</v>
          </cell>
          <cell r="X77" t="str">
            <v>36.2</v>
          </cell>
          <cell r="Y77" t="str">
            <v>90.94488</v>
          </cell>
          <cell r="Z77">
            <v>108</v>
          </cell>
          <cell r="AA77">
            <v>66.980920000000012</v>
          </cell>
          <cell r="AC77" t="str">
            <v>22</v>
          </cell>
          <cell r="AD77" t="str">
            <v>32</v>
          </cell>
          <cell r="AE77" t="str">
            <v>192.5</v>
          </cell>
          <cell r="AF77" t="str">
            <v>52.01729</v>
          </cell>
          <cell r="AG77" t="str">
            <v>.6</v>
          </cell>
          <cell r="AH77" t="str">
            <v>97.23974</v>
          </cell>
          <cell r="AI77" t="str">
            <v>13</v>
          </cell>
          <cell r="AJ77" t="str">
            <v>86.66667</v>
          </cell>
          <cell r="AK77" t="str">
            <v>2</v>
          </cell>
          <cell r="AL77" t="str">
            <v>1</v>
          </cell>
          <cell r="AM77" t="str">
            <v>2</v>
          </cell>
          <cell r="AN77" t="str">
            <v>3</v>
          </cell>
          <cell r="AO77" t="str">
            <v>1</v>
          </cell>
          <cell r="AP77" t="str">
            <v>4</v>
          </cell>
          <cell r="AQ77">
            <v>125</v>
          </cell>
          <cell r="AR77">
            <v>63.311020000000006</v>
          </cell>
          <cell r="AT77" t="str">
            <v>5</v>
          </cell>
          <cell r="AU77" t="str">
            <v>66.66667</v>
          </cell>
          <cell r="AV77" t="str">
            <v>257</v>
          </cell>
          <cell r="AW77" t="str">
            <v>0</v>
          </cell>
          <cell r="AX77" t="str">
            <v>74.7</v>
          </cell>
          <cell r="AY77" t="str">
            <v>99.07741</v>
          </cell>
          <cell r="AZ77" t="str">
            <v>7</v>
          </cell>
          <cell r="BA77" t="str">
            <v>87.5</v>
          </cell>
          <cell r="BB77" t="str">
            <v>2</v>
          </cell>
          <cell r="BC77" t="str">
            <v>1</v>
          </cell>
          <cell r="BD77" t="str">
            <v>1</v>
          </cell>
          <cell r="BE77" t="str">
            <v>1</v>
          </cell>
          <cell r="BF77" t="str">
            <v>1</v>
          </cell>
          <cell r="BG77" t="str">
            <v>1</v>
          </cell>
          <cell r="BH77" t="str">
            <v>2.56</v>
          </cell>
          <cell r="BI77" t="str">
            <v>1.23</v>
          </cell>
          <cell r="BJ77" t="str">
            <v>3</v>
          </cell>
          <cell r="BK77" t="str">
            <v>18</v>
          </cell>
          <cell r="BL77">
            <v>29</v>
          </cell>
          <cell r="BM77">
            <v>80.089370000000002</v>
          </cell>
          <cell r="BO77" t="str">
            <v>4</v>
          </cell>
          <cell r="BP77" t="str">
            <v>75</v>
          </cell>
          <cell r="BQ77" t="str">
            <v>17.5</v>
          </cell>
          <cell r="BR77" t="str">
            <v>92.10526</v>
          </cell>
          <cell r="BS77" t="str">
            <v>5</v>
          </cell>
          <cell r="BT77" t="str">
            <v>66.58553</v>
          </cell>
          <cell r="BU77" t="str">
            <v>26</v>
          </cell>
          <cell r="BV77" t="str">
            <v>86.66667</v>
          </cell>
          <cell r="BW77" t="str">
            <v>8</v>
          </cell>
          <cell r="BX77" t="str">
            <v>3.5</v>
          </cell>
          <cell r="BY77" t="str">
            <v>8</v>
          </cell>
          <cell r="BZ77" t="str">
            <v>6.5</v>
          </cell>
          <cell r="CA77" t="str">
            <v>0</v>
          </cell>
          <cell r="CB77">
            <v>37</v>
          </cell>
          <cell r="CC77">
            <v>75</v>
          </cell>
          <cell r="CE77" t="str">
            <v/>
          </cell>
          <cell r="CF77" t="str">
            <v/>
          </cell>
          <cell r="CG77" t="str">
            <v/>
          </cell>
          <cell r="CH77" t="str">
            <v/>
          </cell>
          <cell r="CJ77" t="str">
            <v>9</v>
          </cell>
          <cell r="CK77" t="str">
            <v>75</v>
          </cell>
          <cell r="CL77" t="str">
            <v>6</v>
          </cell>
          <cell r="CM77" t="str">
            <v>75</v>
          </cell>
          <cell r="CN77">
            <v>15</v>
          </cell>
          <cell r="CO77" t="str">
            <v>0</v>
          </cell>
          <cell r="CP77" t="str">
            <v>91.1</v>
          </cell>
          <cell r="CQ77">
            <v>97</v>
          </cell>
          <cell r="CR77">
            <v>54.000000000000007</v>
          </cell>
          <cell r="CT77" t="str">
            <v>2</v>
          </cell>
          <cell r="CU77" t="str">
            <v>20</v>
          </cell>
          <cell r="CV77" t="str">
            <v>4</v>
          </cell>
          <cell r="CW77" t="str">
            <v>40</v>
          </cell>
          <cell r="CX77" t="str">
            <v/>
          </cell>
          <cell r="CY77" t="str">
            <v/>
          </cell>
          <cell r="CZ77" t="str">
            <v/>
          </cell>
          <cell r="DA77" t="str">
            <v>7</v>
          </cell>
          <cell r="DB77" t="str">
            <v>70</v>
          </cell>
          <cell r="DC77" t="str">
            <v>4</v>
          </cell>
          <cell r="DD77" t="str">
            <v>66.66667</v>
          </cell>
          <cell r="DE77" t="str">
            <v>5</v>
          </cell>
          <cell r="DF77" t="str">
            <v>71.42857</v>
          </cell>
          <cell r="DG77" t="str">
            <v>5</v>
          </cell>
          <cell r="DH77" t="str">
            <v>71.42857</v>
          </cell>
          <cell r="DI77" t="str">
            <v>27</v>
          </cell>
          <cell r="DJ77">
            <v>56</v>
          </cell>
          <cell r="DK77">
            <v>80.574880000000007</v>
          </cell>
          <cell r="DM77" t="str">
            <v>11</v>
          </cell>
          <cell r="DN77" t="str">
            <v>86.66667</v>
          </cell>
          <cell r="DO77" t="str">
            <v>277</v>
          </cell>
          <cell r="DP77" t="str">
            <v>64.76043</v>
          </cell>
          <cell r="DQ77" t="str">
            <v>37.9</v>
          </cell>
          <cell r="DR77" t="str">
            <v>83.36413</v>
          </cell>
          <cell r="DS77" t="str">
            <v>9.4</v>
          </cell>
          <cell r="DT77" t="str">
            <v>26.4</v>
          </cell>
          <cell r="DU77" t="str">
            <v>2.1</v>
          </cell>
          <cell r="DV77" t="str">
            <v>15</v>
          </cell>
          <cell r="DW77" t="str">
            <v>70</v>
          </cell>
          <cell r="DX77" t="str">
            <v>11.16667</v>
          </cell>
          <cell r="DY77" t="str">
            <v>84.62033</v>
          </cell>
          <cell r="DZ77" t="str">
            <v>4</v>
          </cell>
          <cell r="EA77" t="str">
            <v>95.41284</v>
          </cell>
          <cell r="EB77" t="str">
            <v>0</v>
          </cell>
          <cell r="EC77" t="str">
            <v>100</v>
          </cell>
          <cell r="ED77" t="str">
            <v>87.50829</v>
          </cell>
          <cell r="EE77">
            <v>1</v>
          </cell>
          <cell r="EF77">
            <v>100.00000000000001</v>
          </cell>
          <cell r="EH77" t="str">
            <v>.75</v>
          </cell>
          <cell r="EI77" t="str">
            <v>100</v>
          </cell>
          <cell r="EJ77" t="str">
            <v>.75</v>
          </cell>
          <cell r="EK77" t="str">
            <v>100</v>
          </cell>
          <cell r="EL77" t="str">
            <v>0</v>
          </cell>
          <cell r="EM77" t="str">
            <v>100</v>
          </cell>
          <cell r="EN77" t="str">
            <v>0</v>
          </cell>
          <cell r="EO77" t="str">
            <v>100</v>
          </cell>
          <cell r="EP77" t="str">
            <v>0</v>
          </cell>
          <cell r="EQ77" t="str">
            <v>100</v>
          </cell>
          <cell r="ER77" t="str">
            <v>0</v>
          </cell>
          <cell r="ES77" t="str">
            <v>100</v>
          </cell>
          <cell r="ET77" t="str">
            <v>0</v>
          </cell>
          <cell r="EU77" t="str">
            <v>100</v>
          </cell>
          <cell r="EV77" t="str">
            <v>0</v>
          </cell>
          <cell r="EW77" t="str">
            <v>100</v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 t="str">
            <v/>
          </cell>
          <cell r="FC77" t="str">
            <v/>
          </cell>
          <cell r="FD77" t="str">
            <v/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25</v>
          </cell>
          <cell r="FK77">
            <v>70.976650000000006</v>
          </cell>
          <cell r="FM77" t="str">
            <v/>
          </cell>
          <cell r="FN77" t="str">
            <v/>
          </cell>
          <cell r="FO77" t="str">
            <v>605</v>
          </cell>
          <cell r="FP77" t="str">
            <v>60.2459</v>
          </cell>
          <cell r="FQ77" t="str">
            <v>60</v>
          </cell>
          <cell r="FR77" t="str">
            <v>365</v>
          </cell>
          <cell r="FS77" t="str">
            <v>180</v>
          </cell>
          <cell r="FT77" t="str">
            <v>15</v>
          </cell>
          <cell r="FU77" t="str">
            <v>83.2396</v>
          </cell>
          <cell r="FV77" t="str">
            <v>5</v>
          </cell>
          <cell r="FW77" t="str">
            <v>8</v>
          </cell>
          <cell r="FX77" t="str">
            <v>2</v>
          </cell>
          <cell r="FY77" t="str">
            <v>12.5</v>
          </cell>
          <cell r="FZ77" t="str">
            <v>69.44444</v>
          </cell>
          <cell r="GA77" t="str">
            <v>3</v>
          </cell>
          <cell r="GB77" t="str">
            <v>4</v>
          </cell>
          <cell r="GC77" t="str">
            <v>2.5</v>
          </cell>
          <cell r="GD77" t="str">
            <v>3</v>
          </cell>
          <cell r="GE77">
            <v>66</v>
          </cell>
          <cell r="GF77">
            <v>55.033850000000001</v>
          </cell>
          <cell r="GG77" t="str">
            <v>0</v>
          </cell>
          <cell r="GH77" t="str">
            <v>2</v>
          </cell>
          <cell r="GI77" t="str">
            <v>14.5</v>
          </cell>
          <cell r="GJ77" t="str">
            <v>44.2</v>
          </cell>
          <cell r="GK77" t="str">
            <v>47.56769</v>
          </cell>
          <cell r="GL77" t="str">
            <v>10</v>
          </cell>
          <cell r="GM77" t="str">
            <v>62.5</v>
          </cell>
          <cell r="GN77" t="str">
            <v>2.5</v>
          </cell>
          <cell r="GO77" t="str">
            <v>5</v>
          </cell>
          <cell r="GP77" t="str">
            <v>.5</v>
          </cell>
          <cell r="GQ77" t="str">
            <v>2</v>
          </cell>
        </row>
        <row r="78">
          <cell r="A78" t="str">
            <v>ISL</v>
          </cell>
          <cell r="B78" t="str">
            <v>Iceland</v>
          </cell>
          <cell r="C78" t="str">
            <v>High income: OECD</v>
          </cell>
          <cell r="D78" t="str">
            <v>High income</v>
          </cell>
          <cell r="E78">
            <v>2020</v>
          </cell>
          <cell r="F78">
            <v>26</v>
          </cell>
          <cell r="G78">
            <v>78.961539999999999</v>
          </cell>
          <cell r="J78">
            <v>64</v>
          </cell>
          <cell r="K78">
            <v>90.649660000000011</v>
          </cell>
          <cell r="L78" t="str">
            <v>5</v>
          </cell>
          <cell r="M78">
            <v>76.470590000000001</v>
          </cell>
          <cell r="N78" t="str">
            <v>11.5</v>
          </cell>
          <cell r="O78" t="str">
            <v>88.94472</v>
          </cell>
          <cell r="P78" t="str">
            <v>1.9</v>
          </cell>
          <cell r="Q78" t="str">
            <v>99.03251</v>
          </cell>
          <cell r="R78" t="str">
            <v>5</v>
          </cell>
          <cell r="S78" t="str">
            <v>76.47059</v>
          </cell>
          <cell r="T78" t="str">
            <v>11.5</v>
          </cell>
          <cell r="U78" t="str">
            <v>88.94472</v>
          </cell>
          <cell r="V78" t="str">
            <v>1.9</v>
          </cell>
          <cell r="W78" t="str">
            <v>99.03251</v>
          </cell>
          <cell r="X78" t="str">
            <v>7.4</v>
          </cell>
          <cell r="Y78" t="str">
            <v>98.15082</v>
          </cell>
          <cell r="Z78">
            <v>72</v>
          </cell>
          <cell r="AA78">
            <v>71.564850000000007</v>
          </cell>
          <cell r="AC78" t="str">
            <v>17</v>
          </cell>
          <cell r="AD78" t="str">
            <v>52</v>
          </cell>
          <cell r="AE78" t="str">
            <v>84</v>
          </cell>
          <cell r="AF78" t="str">
            <v>83.2853</v>
          </cell>
          <cell r="AG78" t="str">
            <v>.5</v>
          </cell>
          <cell r="AH78" t="str">
            <v>97.64076</v>
          </cell>
          <cell r="AI78" t="str">
            <v>8</v>
          </cell>
          <cell r="AJ78" t="str">
            <v>53.33333</v>
          </cell>
          <cell r="AK78" t="str">
            <v>2</v>
          </cell>
          <cell r="AL78" t="str">
            <v>1</v>
          </cell>
          <cell r="AM78" t="str">
            <v>2</v>
          </cell>
          <cell r="AN78" t="str">
            <v>3</v>
          </cell>
          <cell r="AO78" t="str">
            <v>0</v>
          </cell>
          <cell r="AP78" t="str">
            <v>0</v>
          </cell>
          <cell r="AQ78">
            <v>16</v>
          </cell>
          <cell r="AR78">
            <v>92.241680000000002</v>
          </cell>
          <cell r="AT78" t="str">
            <v>4</v>
          </cell>
          <cell r="AU78" t="str">
            <v>83.33333</v>
          </cell>
          <cell r="AV78" t="str">
            <v>22</v>
          </cell>
          <cell r="AW78" t="str">
            <v>98.26087</v>
          </cell>
          <cell r="AX78" t="str">
            <v>10.3</v>
          </cell>
          <cell r="AY78" t="str">
            <v>99.87251</v>
          </cell>
          <cell r="AZ78" t="str">
            <v>7</v>
          </cell>
          <cell r="BA78" t="str">
            <v>87.5</v>
          </cell>
          <cell r="BB78" t="str">
            <v>3</v>
          </cell>
          <cell r="BC78" t="str">
            <v>1</v>
          </cell>
          <cell r="BD78" t="str">
            <v>1</v>
          </cell>
          <cell r="BE78" t="str">
            <v>1</v>
          </cell>
          <cell r="BF78" t="str">
            <v>0</v>
          </cell>
          <cell r="BG78" t="str">
            <v>1</v>
          </cell>
          <cell r="BH78" t="str">
            <v>.63</v>
          </cell>
          <cell r="BI78" t="str">
            <v>.41</v>
          </cell>
          <cell r="BJ78" t="str">
            <v>0</v>
          </cell>
          <cell r="BK78" t="str">
            <v>12.2</v>
          </cell>
          <cell r="BL78">
            <v>16</v>
          </cell>
          <cell r="BM78">
            <v>86.612820000000013</v>
          </cell>
          <cell r="BO78" t="str">
            <v>3</v>
          </cell>
          <cell r="BP78" t="str">
            <v>83.33333</v>
          </cell>
          <cell r="BQ78" t="str">
            <v>3.5</v>
          </cell>
          <cell r="BR78" t="str">
            <v>98.80383</v>
          </cell>
          <cell r="BS78" t="str">
            <v>3.6</v>
          </cell>
          <cell r="BT78" t="str">
            <v>75.98078</v>
          </cell>
          <cell r="BU78" t="str">
            <v>26.5</v>
          </cell>
          <cell r="BV78" t="str">
            <v>88.33333</v>
          </cell>
          <cell r="BW78" t="str">
            <v>7</v>
          </cell>
          <cell r="BX78" t="str">
            <v>4</v>
          </cell>
          <cell r="BY78" t="str">
            <v>8</v>
          </cell>
          <cell r="BZ78" t="str">
            <v>7.5</v>
          </cell>
          <cell r="CA78" t="str">
            <v>0</v>
          </cell>
          <cell r="CB78">
            <v>94</v>
          </cell>
          <cell r="CC78">
            <v>55.000000000000007</v>
          </cell>
          <cell r="CE78" t="str">
            <v/>
          </cell>
          <cell r="CF78" t="str">
            <v/>
          </cell>
          <cell r="CG78" t="str">
            <v/>
          </cell>
          <cell r="CH78" t="str">
            <v/>
          </cell>
          <cell r="CJ78" t="str">
            <v>4</v>
          </cell>
          <cell r="CK78" t="str">
            <v>33.33333</v>
          </cell>
          <cell r="CL78" t="str">
            <v>7</v>
          </cell>
          <cell r="CM78" t="str">
            <v>87.5</v>
          </cell>
          <cell r="CN78">
            <v>11</v>
          </cell>
          <cell r="CO78" t="str">
            <v>0</v>
          </cell>
          <cell r="CP78" t="str">
            <v>100</v>
          </cell>
          <cell r="CQ78">
            <v>28</v>
          </cell>
          <cell r="CR78">
            <v>72</v>
          </cell>
          <cell r="CT78" t="str">
            <v>7</v>
          </cell>
          <cell r="CU78" t="str">
            <v>70</v>
          </cell>
          <cell r="CV78" t="str">
            <v>5</v>
          </cell>
          <cell r="CW78" t="str">
            <v>50</v>
          </cell>
          <cell r="CX78" t="str">
            <v/>
          </cell>
          <cell r="CY78" t="str">
            <v/>
          </cell>
          <cell r="CZ78" t="str">
            <v/>
          </cell>
          <cell r="DA78" t="str">
            <v>8</v>
          </cell>
          <cell r="DB78" t="str">
            <v>80</v>
          </cell>
          <cell r="DC78" t="str">
            <v>5</v>
          </cell>
          <cell r="DD78" t="str">
            <v>83.33333</v>
          </cell>
          <cell r="DE78" t="str">
            <v>5</v>
          </cell>
          <cell r="DF78" t="str">
            <v>71.42857</v>
          </cell>
          <cell r="DG78" t="str">
            <v>6</v>
          </cell>
          <cell r="DH78" t="str">
            <v>85.71429</v>
          </cell>
          <cell r="DI78" t="str">
            <v>36</v>
          </cell>
          <cell r="DJ78">
            <v>42</v>
          </cell>
          <cell r="DK78">
            <v>83.751800000000003</v>
          </cell>
          <cell r="DM78" t="str">
            <v>21</v>
          </cell>
          <cell r="DN78" t="str">
            <v>70</v>
          </cell>
          <cell r="DO78" t="str">
            <v>140</v>
          </cell>
          <cell r="DP78" t="str">
            <v>85.93509</v>
          </cell>
          <cell r="DQ78" t="str">
            <v>31.9</v>
          </cell>
          <cell r="DR78" t="str">
            <v>91.87264</v>
          </cell>
          <cell r="DS78" t="str">
            <v>8.5</v>
          </cell>
          <cell r="DT78" t="str">
            <v>20.6</v>
          </cell>
          <cell r="DU78" t="str">
            <v>2.9</v>
          </cell>
          <cell r="DV78" t="str">
            <v>3</v>
          </cell>
          <cell r="DW78" t="str">
            <v>94</v>
          </cell>
          <cell r="DX78" t="str">
            <v>24.47619</v>
          </cell>
          <cell r="DY78" t="str">
            <v>58.92627</v>
          </cell>
          <cell r="DZ78" t="str">
            <v>3.75</v>
          </cell>
          <cell r="EA78" t="str">
            <v>95.87156</v>
          </cell>
          <cell r="EB78" t="str">
            <v>0</v>
          </cell>
          <cell r="EC78" t="str">
            <v>100</v>
          </cell>
          <cell r="ED78" t="str">
            <v>87.19946</v>
          </cell>
          <cell r="EE78">
            <v>53</v>
          </cell>
          <cell r="EF78">
            <v>86.709220000000002</v>
          </cell>
          <cell r="EH78" t="str">
            <v>2</v>
          </cell>
          <cell r="EI78" t="str">
            <v>99.40828</v>
          </cell>
          <cell r="EJ78" t="str">
            <v>2.5</v>
          </cell>
          <cell r="EK78" t="str">
            <v>99.37238</v>
          </cell>
          <cell r="EL78" t="str">
            <v>36</v>
          </cell>
          <cell r="EM78" t="str">
            <v>77.98742</v>
          </cell>
          <cell r="EN78" t="str">
            <v>24</v>
          </cell>
          <cell r="EO78" t="str">
            <v>91.75627</v>
          </cell>
          <cell r="EP78" t="str">
            <v>40</v>
          </cell>
          <cell r="EQ78" t="str">
            <v>90</v>
          </cell>
          <cell r="ER78" t="str">
            <v>0</v>
          </cell>
          <cell r="ES78" t="str">
            <v>100</v>
          </cell>
          <cell r="ET78" t="str">
            <v>365</v>
          </cell>
          <cell r="EU78" t="str">
            <v>65.56604</v>
          </cell>
          <cell r="EV78" t="str">
            <v>365</v>
          </cell>
          <cell r="EW78" t="str">
            <v>69.58333</v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 t="str">
            <v/>
          </cell>
          <cell r="FC78" t="str">
            <v/>
          </cell>
          <cell r="FD78" t="str">
            <v/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33</v>
          </cell>
          <cell r="FK78">
            <v>69.10372000000001</v>
          </cell>
          <cell r="FM78" t="str">
            <v/>
          </cell>
          <cell r="FN78" t="str">
            <v/>
          </cell>
          <cell r="FO78" t="str">
            <v>417</v>
          </cell>
          <cell r="FP78" t="str">
            <v>75.65574</v>
          </cell>
          <cell r="FQ78" t="str">
            <v>45</v>
          </cell>
          <cell r="FR78" t="str">
            <v>292</v>
          </cell>
          <cell r="FS78" t="str">
            <v>80</v>
          </cell>
          <cell r="FT78" t="str">
            <v>9</v>
          </cell>
          <cell r="FU78" t="str">
            <v>89.98875</v>
          </cell>
          <cell r="FV78" t="str">
            <v>5.9</v>
          </cell>
          <cell r="FW78" t="str">
            <v>2.1</v>
          </cell>
          <cell r="FX78" t="str">
            <v>1</v>
          </cell>
          <cell r="FY78" t="str">
            <v>7.5</v>
          </cell>
          <cell r="FZ78" t="str">
            <v>41.66667</v>
          </cell>
          <cell r="GA78" t="str">
            <v>1.5</v>
          </cell>
          <cell r="GB78" t="str">
            <v>2</v>
          </cell>
          <cell r="GC78" t="str">
            <v>2</v>
          </cell>
          <cell r="GD78" t="str">
            <v>2</v>
          </cell>
          <cell r="GE78">
            <v>12</v>
          </cell>
          <cell r="GF78">
            <v>81.98163000000001</v>
          </cell>
          <cell r="GG78" t="str">
            <v>1</v>
          </cell>
          <cell r="GH78" t="str">
            <v>1</v>
          </cell>
          <cell r="GI78" t="str">
            <v>3.5</v>
          </cell>
          <cell r="GJ78" t="str">
            <v>85.5</v>
          </cell>
          <cell r="GK78" t="str">
            <v>92.08826</v>
          </cell>
          <cell r="GL78" t="str">
            <v>11.5</v>
          </cell>
          <cell r="GM78" t="str">
            <v>71.875</v>
          </cell>
          <cell r="GN78" t="str">
            <v>2.5</v>
          </cell>
          <cell r="GO78" t="str">
            <v>6</v>
          </cell>
          <cell r="GP78" t="str">
            <v>1</v>
          </cell>
          <cell r="GQ78" t="str">
            <v>2</v>
          </cell>
        </row>
        <row r="79">
          <cell r="A79" t="str">
            <v>INDI</v>
          </cell>
          <cell r="B79" t="str">
            <v>India</v>
          </cell>
          <cell r="C79" t="str">
            <v>South Asia</v>
          </cell>
          <cell r="D79" t="str">
            <v>Lower middle income</v>
          </cell>
          <cell r="E79">
            <v>2020</v>
          </cell>
          <cell r="F79">
            <v>63</v>
          </cell>
          <cell r="G79">
            <v>71.045110000000008</v>
          </cell>
          <cell r="J79">
            <v>136</v>
          </cell>
          <cell r="K79">
            <v>81.601380000000006</v>
          </cell>
          <cell r="L79" t="str">
            <v>10</v>
          </cell>
          <cell r="M79">
            <v>47.058819999999997</v>
          </cell>
          <cell r="N79" t="str">
            <v>17.47</v>
          </cell>
          <cell r="O79" t="str">
            <v>82.94472</v>
          </cell>
          <cell r="P79" t="str">
            <v>7.2</v>
          </cell>
          <cell r="Q79" t="str">
            <v>96.40198</v>
          </cell>
          <cell r="R79" t="str">
            <v>10</v>
          </cell>
          <cell r="S79" t="str">
            <v>47.05882</v>
          </cell>
          <cell r="T79" t="str">
            <v>17.47</v>
          </cell>
          <cell r="U79" t="str">
            <v>82.94472</v>
          </cell>
          <cell r="V79" t="str">
            <v>7.2</v>
          </cell>
          <cell r="W79" t="str">
            <v>96.40198</v>
          </cell>
          <cell r="X79" t="str">
            <v>0</v>
          </cell>
          <cell r="Y79" t="str">
            <v>100</v>
          </cell>
          <cell r="Z79">
            <v>27</v>
          </cell>
          <cell r="AA79">
            <v>78.658120000000011</v>
          </cell>
          <cell r="AC79" t="str">
            <v>14.76</v>
          </cell>
          <cell r="AD79" t="str">
            <v>60.96</v>
          </cell>
          <cell r="AE79" t="str">
            <v>106.215</v>
          </cell>
          <cell r="AF79" t="str">
            <v>76.88329</v>
          </cell>
          <cell r="AG79" t="str">
            <v>4</v>
          </cell>
          <cell r="AH79" t="str">
            <v>79.92252</v>
          </cell>
          <cell r="AI79" t="str">
            <v>14.53</v>
          </cell>
          <cell r="AJ79" t="str">
            <v>96.86667</v>
          </cell>
          <cell r="AK79" t="str">
            <v>2</v>
          </cell>
          <cell r="AL79" t="str">
            <v>1</v>
          </cell>
          <cell r="AM79" t="str">
            <v>2.53</v>
          </cell>
          <cell r="AN79" t="str">
            <v>3</v>
          </cell>
          <cell r="AO79" t="str">
            <v>2</v>
          </cell>
          <cell r="AP79" t="str">
            <v>4</v>
          </cell>
          <cell r="AQ79">
            <v>22</v>
          </cell>
          <cell r="AR79">
            <v>89.384230000000002</v>
          </cell>
          <cell r="AT79" t="str">
            <v>3.47</v>
          </cell>
          <cell r="AU79" t="str">
            <v>92.16667</v>
          </cell>
          <cell r="AV79" t="str">
            <v>52.85</v>
          </cell>
          <cell r="AW79" t="str">
            <v>84.84783</v>
          </cell>
          <cell r="AX79" t="str">
            <v>28.6</v>
          </cell>
          <cell r="AY79" t="str">
            <v>99.64743</v>
          </cell>
          <cell r="AZ79" t="str">
            <v>6.47</v>
          </cell>
          <cell r="BA79" t="str">
            <v>80.875</v>
          </cell>
          <cell r="BB79" t="str">
            <v>1.47</v>
          </cell>
          <cell r="BC79" t="str">
            <v>1</v>
          </cell>
          <cell r="BD79" t="str">
            <v>1</v>
          </cell>
          <cell r="BE79" t="str">
            <v>1</v>
          </cell>
          <cell r="BF79" t="str">
            <v>1</v>
          </cell>
          <cell r="BG79" t="str">
            <v>1</v>
          </cell>
          <cell r="BH79" t="str">
            <v>3.7158</v>
          </cell>
          <cell r="BI79" t="str">
            <v>2.3761</v>
          </cell>
          <cell r="BJ79" t="str">
            <v>5</v>
          </cell>
          <cell r="BK79" t="str">
            <v>18.2</v>
          </cell>
          <cell r="BL79">
            <v>154</v>
          </cell>
          <cell r="BM79">
            <v>47.574450000000006</v>
          </cell>
          <cell r="BO79" t="str">
            <v>9</v>
          </cell>
          <cell r="BP79" t="str">
            <v>33.33333</v>
          </cell>
          <cell r="BQ79" t="str">
            <v>57.93</v>
          </cell>
          <cell r="BR79" t="str">
            <v>72.76077</v>
          </cell>
          <cell r="BS79" t="str">
            <v>7.8</v>
          </cell>
          <cell r="BT79" t="str">
            <v>48.13704</v>
          </cell>
          <cell r="BU79" t="str">
            <v>10.82</v>
          </cell>
          <cell r="BV79" t="str">
            <v>36.06667</v>
          </cell>
          <cell r="BW79" t="str">
            <v>3.88</v>
          </cell>
          <cell r="BX79" t="str">
            <v>3.44</v>
          </cell>
          <cell r="BY79" t="str">
            <v>0</v>
          </cell>
          <cell r="BZ79" t="str">
            <v>3.5</v>
          </cell>
          <cell r="CA79" t="str">
            <v>0</v>
          </cell>
          <cell r="CB79">
            <v>25</v>
          </cell>
          <cell r="CC79">
            <v>80</v>
          </cell>
          <cell r="CE79" t="str">
            <v/>
          </cell>
          <cell r="CF79" t="str">
            <v/>
          </cell>
          <cell r="CG79" t="str">
            <v/>
          </cell>
          <cell r="CH79" t="str">
            <v/>
          </cell>
          <cell r="CJ79" t="str">
            <v>9</v>
          </cell>
          <cell r="CK79" t="str">
            <v>75</v>
          </cell>
          <cell r="CL79" t="str">
            <v>7</v>
          </cell>
          <cell r="CM79" t="str">
            <v>87.5</v>
          </cell>
          <cell r="CN79">
            <v>16</v>
          </cell>
          <cell r="CO79" t="str">
            <v>0</v>
          </cell>
          <cell r="CP79" t="str">
            <v>63.1</v>
          </cell>
          <cell r="CQ79">
            <v>13</v>
          </cell>
          <cell r="CR79">
            <v>80</v>
          </cell>
          <cell r="CT79" t="str">
            <v>8</v>
          </cell>
          <cell r="CU79" t="str">
            <v>80</v>
          </cell>
          <cell r="CV79" t="str">
            <v>7</v>
          </cell>
          <cell r="CW79" t="str">
            <v>70</v>
          </cell>
          <cell r="CX79" t="str">
            <v/>
          </cell>
          <cell r="CY79" t="str">
            <v/>
          </cell>
          <cell r="CZ79" t="str">
            <v/>
          </cell>
          <cell r="DA79" t="str">
            <v>7</v>
          </cell>
          <cell r="DB79" t="str">
            <v>70</v>
          </cell>
          <cell r="DC79" t="str">
            <v>6</v>
          </cell>
          <cell r="DD79" t="str">
            <v>100</v>
          </cell>
          <cell r="DE79" t="str">
            <v>6</v>
          </cell>
          <cell r="DF79" t="str">
            <v>85.71429</v>
          </cell>
          <cell r="DG79" t="str">
            <v>6</v>
          </cell>
          <cell r="DH79" t="str">
            <v>85.71429</v>
          </cell>
          <cell r="DI79" t="str">
            <v>40</v>
          </cell>
          <cell r="DJ79">
            <v>115</v>
          </cell>
          <cell r="DK79">
            <v>67.630949999999999</v>
          </cell>
          <cell r="DM79" t="str">
            <v>10.94</v>
          </cell>
          <cell r="DN79" t="str">
            <v>86.76667</v>
          </cell>
          <cell r="DO79" t="str">
            <v>251.88</v>
          </cell>
          <cell r="DP79" t="str">
            <v>68.64297</v>
          </cell>
          <cell r="DQ79" t="str">
            <v>49.7</v>
          </cell>
          <cell r="DR79" t="str">
            <v>65.80223</v>
          </cell>
          <cell r="DS79" t="str">
            <v>21.6</v>
          </cell>
          <cell r="DT79" t="str">
            <v>20.2</v>
          </cell>
          <cell r="DU79" t="str">
            <v>7.9</v>
          </cell>
          <cell r="DV79" t="str">
            <v>No VAT refund per case study scenario</v>
          </cell>
          <cell r="DW79" t="str">
            <v>0</v>
          </cell>
          <cell r="DX79" t="str">
            <v>No VAT refund per case study scenario</v>
          </cell>
          <cell r="DY79" t="str">
            <v>0</v>
          </cell>
          <cell r="DZ79" t="str">
            <v>3</v>
          </cell>
          <cell r="EA79" t="str">
            <v>97.24771</v>
          </cell>
          <cell r="EB79" t="str">
            <v>0</v>
          </cell>
          <cell r="EC79" t="str">
            <v>100</v>
          </cell>
          <cell r="ED79" t="str">
            <v>49.31193</v>
          </cell>
          <cell r="EE79">
            <v>68</v>
          </cell>
          <cell r="EF79">
            <v>82.458190000000002</v>
          </cell>
          <cell r="EH79" t="str">
            <v>11.64</v>
          </cell>
          <cell r="EI79" t="str">
            <v>93.70414</v>
          </cell>
          <cell r="EJ79" t="str">
            <v>19.88</v>
          </cell>
          <cell r="EK79" t="str">
            <v>92.10042</v>
          </cell>
          <cell r="EL79" t="str">
            <v>52.12</v>
          </cell>
          <cell r="EM79" t="str">
            <v>67.84906</v>
          </cell>
          <cell r="EN79" t="str">
            <v>65.3</v>
          </cell>
          <cell r="EO79" t="str">
            <v>76.95341</v>
          </cell>
          <cell r="EP79" t="str">
            <v>57.95</v>
          </cell>
          <cell r="EQ79" t="str">
            <v>85.5125</v>
          </cell>
          <cell r="ER79" t="str">
            <v>100</v>
          </cell>
          <cell r="ES79" t="str">
            <v>85.71429</v>
          </cell>
          <cell r="ET79" t="str">
            <v>211.92</v>
          </cell>
          <cell r="EU79" t="str">
            <v>80.00755</v>
          </cell>
          <cell r="EV79" t="str">
            <v>266.11</v>
          </cell>
          <cell r="EW79" t="str">
            <v>77.82417</v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 t="str">
            <v/>
          </cell>
          <cell r="FC79" t="str">
            <v/>
          </cell>
          <cell r="FD79" t="str">
            <v/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163</v>
          </cell>
          <cell r="FK79">
            <v>41.191730000000007</v>
          </cell>
          <cell r="FM79" t="str">
            <v/>
          </cell>
          <cell r="FN79" t="str">
            <v/>
          </cell>
          <cell r="FO79" t="str">
            <v>1445</v>
          </cell>
          <cell r="FP79" t="str">
            <v>0</v>
          </cell>
          <cell r="FQ79" t="str">
            <v>45</v>
          </cell>
          <cell r="FR79" t="str">
            <v>1095</v>
          </cell>
          <cell r="FS79" t="str">
            <v>305</v>
          </cell>
          <cell r="FT79" t="str">
            <v>31</v>
          </cell>
          <cell r="FU79" t="str">
            <v>65.24184</v>
          </cell>
          <cell r="FV79" t="str">
            <v>22</v>
          </cell>
          <cell r="FW79" t="str">
            <v>8.5</v>
          </cell>
          <cell r="FX79" t="str">
            <v>.5</v>
          </cell>
          <cell r="FY79" t="str">
            <v>10.5</v>
          </cell>
          <cell r="FZ79" t="str">
            <v>58.33333</v>
          </cell>
          <cell r="GA79" t="str">
            <v>4.5</v>
          </cell>
          <cell r="GB79" t="str">
            <v>1.5</v>
          </cell>
          <cell r="GC79" t="str">
            <v>2</v>
          </cell>
          <cell r="GD79" t="str">
            <v>2.5</v>
          </cell>
          <cell r="GE79">
            <v>52</v>
          </cell>
          <cell r="GF79">
            <v>61.952100000000009</v>
          </cell>
          <cell r="GG79" t="str">
            <v>1</v>
          </cell>
          <cell r="GH79" t="str">
            <v>1.6</v>
          </cell>
          <cell r="GI79" t="str">
            <v>9</v>
          </cell>
          <cell r="GJ79" t="str">
            <v>71.6</v>
          </cell>
          <cell r="GK79" t="str">
            <v>77.02919</v>
          </cell>
          <cell r="GL79" t="str">
            <v>7.5</v>
          </cell>
          <cell r="GM79" t="str">
            <v>46.875</v>
          </cell>
          <cell r="GN79" t="str">
            <v>2</v>
          </cell>
          <cell r="GO79" t="str">
            <v>4.5</v>
          </cell>
          <cell r="GP79" t="str">
            <v>0</v>
          </cell>
          <cell r="GQ79" t="str">
            <v>1</v>
          </cell>
        </row>
        <row r="80">
          <cell r="A80" t="str">
            <v>INDO</v>
          </cell>
          <cell r="B80" t="str">
            <v>Indonesia</v>
          </cell>
          <cell r="C80" t="str">
            <v>East Asia &amp; Pacific</v>
          </cell>
          <cell r="D80" t="str">
            <v>Lower middle income</v>
          </cell>
          <cell r="E80">
            <v>2020</v>
          </cell>
          <cell r="F80">
            <v>73</v>
          </cell>
          <cell r="G80">
            <v>69.578790000000012</v>
          </cell>
          <cell r="J80">
            <v>140</v>
          </cell>
          <cell r="K80">
            <v>81.208980000000011</v>
          </cell>
          <cell r="L80" t="str">
            <v>11.22</v>
          </cell>
          <cell r="M80">
            <v>39.882350000000002</v>
          </cell>
          <cell r="N80" t="str">
            <v>12.64</v>
          </cell>
          <cell r="O80" t="str">
            <v>87.79899</v>
          </cell>
          <cell r="P80" t="str">
            <v>5.7</v>
          </cell>
          <cell r="Q80" t="str">
            <v>97.15456</v>
          </cell>
          <cell r="R80" t="str">
            <v>11.22</v>
          </cell>
          <cell r="S80" t="str">
            <v>39.88235</v>
          </cell>
          <cell r="T80" t="str">
            <v>12.64</v>
          </cell>
          <cell r="U80" t="str">
            <v>87.79899</v>
          </cell>
          <cell r="V80" t="str">
            <v>5.7</v>
          </cell>
          <cell r="W80" t="str">
            <v>97.15456</v>
          </cell>
          <cell r="X80" t="str">
            <v>0</v>
          </cell>
          <cell r="Y80" t="str">
            <v>100</v>
          </cell>
          <cell r="Z80">
            <v>110</v>
          </cell>
          <cell r="AA80">
            <v>66.776480000000006</v>
          </cell>
          <cell r="AC80" t="str">
            <v>18</v>
          </cell>
          <cell r="AD80" t="str">
            <v>48</v>
          </cell>
          <cell r="AE80" t="str">
            <v>200.13</v>
          </cell>
          <cell r="AF80" t="str">
            <v>49.81844</v>
          </cell>
          <cell r="AG80" t="str">
            <v>4.5</v>
          </cell>
          <cell r="AH80" t="str">
            <v>77.42079</v>
          </cell>
          <cell r="AI80" t="str">
            <v>13.78</v>
          </cell>
          <cell r="AJ80" t="str">
            <v>91.86667</v>
          </cell>
          <cell r="AK80" t="str">
            <v>1.78</v>
          </cell>
          <cell r="AL80" t="str">
            <v>1</v>
          </cell>
          <cell r="AM80" t="str">
            <v>2</v>
          </cell>
          <cell r="AN80" t="str">
            <v>3</v>
          </cell>
          <cell r="AO80" t="str">
            <v>2</v>
          </cell>
          <cell r="AP80" t="str">
            <v>4</v>
          </cell>
          <cell r="AQ80">
            <v>33</v>
          </cell>
          <cell r="AR80">
            <v>87.314030000000002</v>
          </cell>
          <cell r="AT80" t="str">
            <v>4</v>
          </cell>
          <cell r="AU80" t="str">
            <v>83.33333</v>
          </cell>
          <cell r="AV80" t="str">
            <v>32.24</v>
          </cell>
          <cell r="AW80" t="str">
            <v>93.8087</v>
          </cell>
          <cell r="AX80" t="str">
            <v>233.8</v>
          </cell>
          <cell r="AY80" t="str">
            <v>97.11409</v>
          </cell>
          <cell r="AZ80" t="str">
            <v>6</v>
          </cell>
          <cell r="BA80" t="str">
            <v>75</v>
          </cell>
          <cell r="BB80" t="str">
            <v>2</v>
          </cell>
          <cell r="BC80" t="str">
            <v>1</v>
          </cell>
          <cell r="BD80" t="str">
            <v>1</v>
          </cell>
          <cell r="BE80" t="str">
            <v>1</v>
          </cell>
          <cell r="BF80" t="str">
            <v>1</v>
          </cell>
          <cell r="BG80" t="str">
            <v>0</v>
          </cell>
          <cell r="BH80" t="str">
            <v>2.819</v>
          </cell>
          <cell r="BI80" t="str">
            <v>2.1778</v>
          </cell>
          <cell r="BJ80" t="str">
            <v>5</v>
          </cell>
          <cell r="BK80" t="str">
            <v>10.9</v>
          </cell>
          <cell r="BL80">
            <v>106</v>
          </cell>
          <cell r="BM80">
            <v>60.042160000000003</v>
          </cell>
          <cell r="BO80" t="str">
            <v>6</v>
          </cell>
          <cell r="BP80" t="str">
            <v>58.33333</v>
          </cell>
          <cell r="BQ80" t="str">
            <v>30.64</v>
          </cell>
          <cell r="BR80" t="str">
            <v>85.81818</v>
          </cell>
          <cell r="BS80" t="str">
            <v>8.3</v>
          </cell>
          <cell r="BT80" t="str">
            <v>44.35046</v>
          </cell>
          <cell r="BU80" t="str">
            <v>15.5</v>
          </cell>
          <cell r="BV80" t="str">
            <v>51.66667</v>
          </cell>
          <cell r="BW80" t="str">
            <v>5</v>
          </cell>
          <cell r="BX80" t="str">
            <v>3</v>
          </cell>
          <cell r="BY80" t="str">
            <v>0</v>
          </cell>
          <cell r="BZ80" t="str">
            <v>7.5</v>
          </cell>
          <cell r="CA80" t="str">
            <v>0</v>
          </cell>
          <cell r="CB80">
            <v>48</v>
          </cell>
          <cell r="CC80">
            <v>70</v>
          </cell>
          <cell r="CE80" t="str">
            <v/>
          </cell>
          <cell r="CF80" t="str">
            <v/>
          </cell>
          <cell r="CG80" t="str">
            <v/>
          </cell>
          <cell r="CH80" t="str">
            <v/>
          </cell>
          <cell r="CJ80" t="str">
            <v>6</v>
          </cell>
          <cell r="CK80" t="str">
            <v>50</v>
          </cell>
          <cell r="CL80" t="str">
            <v>8</v>
          </cell>
          <cell r="CM80" t="str">
            <v>100</v>
          </cell>
          <cell r="CN80">
            <v>14</v>
          </cell>
          <cell r="CO80" t="str">
            <v>30.9</v>
          </cell>
          <cell r="CP80" t="str">
            <v>40.4</v>
          </cell>
          <cell r="CQ80">
            <v>37</v>
          </cell>
          <cell r="CR80">
            <v>70</v>
          </cell>
          <cell r="CT80" t="str">
            <v>10</v>
          </cell>
          <cell r="CU80" t="str">
            <v>100</v>
          </cell>
          <cell r="CV80" t="str">
            <v>5</v>
          </cell>
          <cell r="CW80" t="str">
            <v>50</v>
          </cell>
          <cell r="CX80" t="str">
            <v/>
          </cell>
          <cell r="CY80" t="str">
            <v/>
          </cell>
          <cell r="CZ80" t="str">
            <v/>
          </cell>
          <cell r="DA80" t="str">
            <v>2</v>
          </cell>
          <cell r="DB80" t="str">
            <v>20</v>
          </cell>
          <cell r="DC80" t="str">
            <v>5</v>
          </cell>
          <cell r="DD80" t="str">
            <v>83.33333</v>
          </cell>
          <cell r="DE80" t="str">
            <v>6</v>
          </cell>
          <cell r="DF80" t="str">
            <v>85.71429</v>
          </cell>
          <cell r="DG80" t="str">
            <v>7</v>
          </cell>
          <cell r="DH80" t="str">
            <v>100</v>
          </cell>
          <cell r="DI80" t="str">
            <v>35</v>
          </cell>
          <cell r="DJ80">
            <v>81</v>
          </cell>
          <cell r="DK80">
            <v>75.753360000000001</v>
          </cell>
          <cell r="DM80" t="str">
            <v>26</v>
          </cell>
          <cell r="DN80" t="str">
            <v>61.66667</v>
          </cell>
          <cell r="DO80" t="str">
            <v>191</v>
          </cell>
          <cell r="DP80" t="str">
            <v>78.05255</v>
          </cell>
          <cell r="DQ80" t="str">
            <v>30.1</v>
          </cell>
          <cell r="DR80" t="str">
            <v>94.4775</v>
          </cell>
          <cell r="DS80" t="str">
            <v>18.1</v>
          </cell>
          <cell r="DT80" t="str">
            <v>11.6</v>
          </cell>
          <cell r="DU80" t="str">
            <v>.4</v>
          </cell>
          <cell r="DV80" t="str">
            <v>18</v>
          </cell>
          <cell r="DW80" t="str">
            <v>64</v>
          </cell>
          <cell r="DX80" t="str">
            <v>47.7381</v>
          </cell>
          <cell r="DY80" t="str">
            <v>14.01912</v>
          </cell>
          <cell r="DZ80" t="str">
            <v>3</v>
          </cell>
          <cell r="EA80" t="str">
            <v>97.24771</v>
          </cell>
          <cell r="EB80" t="str">
            <v>0</v>
          </cell>
          <cell r="EC80" t="str">
            <v>100</v>
          </cell>
          <cell r="ED80" t="str">
            <v>68.81671</v>
          </cell>
          <cell r="EE80">
            <v>116</v>
          </cell>
          <cell r="EF80">
            <v>67.535060000000001</v>
          </cell>
          <cell r="EH80" t="str">
            <v>61.32</v>
          </cell>
          <cell r="EI80" t="str">
            <v>64.30769</v>
          </cell>
          <cell r="EJ80" t="str">
            <v>106.22</v>
          </cell>
          <cell r="EK80" t="str">
            <v>55.9749</v>
          </cell>
          <cell r="EL80" t="str">
            <v>56.28</v>
          </cell>
          <cell r="EM80" t="str">
            <v>65.2327</v>
          </cell>
          <cell r="EN80" t="str">
            <v>99.36</v>
          </cell>
          <cell r="EO80" t="str">
            <v>64.74552</v>
          </cell>
          <cell r="EP80" t="str">
            <v>138.8</v>
          </cell>
          <cell r="EQ80" t="str">
            <v>65.3</v>
          </cell>
          <cell r="ER80" t="str">
            <v>164.4</v>
          </cell>
          <cell r="ES80" t="str">
            <v>76.51429</v>
          </cell>
          <cell r="ET80" t="str">
            <v>211.0714</v>
          </cell>
          <cell r="EU80" t="str">
            <v>80.0876</v>
          </cell>
          <cell r="EV80" t="str">
            <v>382.5867</v>
          </cell>
          <cell r="EW80" t="str">
            <v>68.11778</v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 t="str">
            <v/>
          </cell>
          <cell r="FC80" t="str">
            <v/>
          </cell>
          <cell r="FD80" t="str">
            <v/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139</v>
          </cell>
          <cell r="FK80">
            <v>49.085210000000004</v>
          </cell>
          <cell r="FM80" t="str">
            <v/>
          </cell>
          <cell r="FN80" t="str">
            <v/>
          </cell>
          <cell r="FO80" t="str">
            <v>403.2</v>
          </cell>
          <cell r="FP80" t="str">
            <v>76.78689</v>
          </cell>
          <cell r="FQ80" t="str">
            <v>60</v>
          </cell>
          <cell r="FR80" t="str">
            <v>143.4</v>
          </cell>
          <cell r="FS80" t="str">
            <v>199.8</v>
          </cell>
          <cell r="FT80" t="str">
            <v>70.3</v>
          </cell>
          <cell r="FU80" t="str">
            <v>21.07987</v>
          </cell>
          <cell r="FV80" t="str">
            <v>46.7</v>
          </cell>
          <cell r="FW80" t="str">
            <v>11.7</v>
          </cell>
          <cell r="FX80" t="str">
            <v>11.9</v>
          </cell>
          <cell r="FY80" t="str">
            <v>8.89</v>
          </cell>
          <cell r="FZ80" t="str">
            <v>49.38889</v>
          </cell>
          <cell r="GA80" t="str">
            <v>3</v>
          </cell>
          <cell r="GB80" t="str">
            <v>2.78</v>
          </cell>
          <cell r="GC80" t="str">
            <v>.61</v>
          </cell>
          <cell r="GD80" t="str">
            <v>2.5</v>
          </cell>
          <cell r="GE80">
            <v>38</v>
          </cell>
          <cell r="GF80">
            <v>68.072640000000007</v>
          </cell>
          <cell r="GG80" t="str">
            <v>1</v>
          </cell>
          <cell r="GH80" t="str">
            <v>1.1</v>
          </cell>
          <cell r="GI80" t="str">
            <v>21.6</v>
          </cell>
          <cell r="GJ80" t="str">
            <v>65.5</v>
          </cell>
          <cell r="GK80" t="str">
            <v>70.52028</v>
          </cell>
          <cell r="GL80" t="str">
            <v>10.5</v>
          </cell>
          <cell r="GM80" t="str">
            <v>65.625</v>
          </cell>
          <cell r="GN80" t="str">
            <v>3</v>
          </cell>
          <cell r="GO80" t="str">
            <v>5</v>
          </cell>
          <cell r="GP80" t="str">
            <v>.5</v>
          </cell>
          <cell r="GQ80" t="str">
            <v>2</v>
          </cell>
        </row>
        <row r="81">
          <cell r="A81" t="str">
            <v>IRN</v>
          </cell>
          <cell r="B81" t="str">
            <v>Iran, Islamic Rep.</v>
          </cell>
          <cell r="C81" t="str">
            <v>Middle East &amp; North Africa</v>
          </cell>
          <cell r="D81" t="str">
            <v>Upper middle income</v>
          </cell>
          <cell r="E81">
            <v>2020</v>
          </cell>
          <cell r="F81">
            <v>127</v>
          </cell>
          <cell r="G81">
            <v>58.546580000000006</v>
          </cell>
          <cell r="J81">
            <v>178</v>
          </cell>
          <cell r="K81">
            <v>67.804430000000011</v>
          </cell>
          <cell r="L81" t="str">
            <v>10</v>
          </cell>
          <cell r="M81">
            <v>47.058819999999997</v>
          </cell>
          <cell r="N81" t="str">
            <v>72</v>
          </cell>
          <cell r="O81" t="str">
            <v>28.1407</v>
          </cell>
          <cell r="P81" t="str">
            <v>1.1</v>
          </cell>
          <cell r="Q81" t="str">
            <v>99.46189</v>
          </cell>
          <cell r="R81" t="str">
            <v>11</v>
          </cell>
          <cell r="S81" t="str">
            <v>41.17647</v>
          </cell>
          <cell r="T81" t="str">
            <v>73</v>
          </cell>
          <cell r="U81" t="str">
            <v>27.13568</v>
          </cell>
          <cell r="V81" t="str">
            <v>1.1</v>
          </cell>
          <cell r="W81" t="str">
            <v>99.46189</v>
          </cell>
          <cell r="X81" t="str">
            <v>0</v>
          </cell>
          <cell r="Y81" t="str">
            <v>100</v>
          </cell>
          <cell r="Z81">
            <v>73</v>
          </cell>
          <cell r="AA81">
            <v>71.175870000000003</v>
          </cell>
          <cell r="AC81" t="str">
            <v>16</v>
          </cell>
          <cell r="AD81" t="str">
            <v>56</v>
          </cell>
          <cell r="AE81" t="str">
            <v>130</v>
          </cell>
          <cell r="AF81" t="str">
            <v>70.02882</v>
          </cell>
          <cell r="AG81" t="str">
            <v>6.3</v>
          </cell>
          <cell r="AH81" t="str">
            <v>68.67466</v>
          </cell>
          <cell r="AI81" t="str">
            <v>13.5</v>
          </cell>
          <cell r="AJ81" t="str">
            <v>90</v>
          </cell>
          <cell r="AK81" t="str">
            <v>2</v>
          </cell>
          <cell r="AL81" t="str">
            <v>1</v>
          </cell>
          <cell r="AM81" t="str">
            <v>2</v>
          </cell>
          <cell r="AN81" t="str">
            <v>3</v>
          </cell>
          <cell r="AO81" t="str">
            <v>1.5</v>
          </cell>
          <cell r="AP81" t="str">
            <v>4</v>
          </cell>
          <cell r="AQ81">
            <v>113</v>
          </cell>
          <cell r="AR81">
            <v>69.409330000000011</v>
          </cell>
          <cell r="AT81" t="str">
            <v>6</v>
          </cell>
          <cell r="AU81" t="str">
            <v>50</v>
          </cell>
          <cell r="AV81" t="str">
            <v>77</v>
          </cell>
          <cell r="AW81" t="str">
            <v>74.34783</v>
          </cell>
          <cell r="AX81" t="str">
            <v>746</v>
          </cell>
          <cell r="AY81" t="str">
            <v>90.78951</v>
          </cell>
          <cell r="AZ81" t="str">
            <v>5</v>
          </cell>
          <cell r="BA81" t="str">
            <v>62.5</v>
          </cell>
          <cell r="BB81" t="str">
            <v>1</v>
          </cell>
          <cell r="BC81" t="str">
            <v>1</v>
          </cell>
          <cell r="BD81" t="str">
            <v>1</v>
          </cell>
          <cell r="BE81" t="str">
            <v>1</v>
          </cell>
          <cell r="BF81" t="str">
            <v>0</v>
          </cell>
          <cell r="BG81" t="str">
            <v>1</v>
          </cell>
          <cell r="BH81" t="str">
            <v>7</v>
          </cell>
          <cell r="BI81" t="str">
            <v>5.3</v>
          </cell>
          <cell r="BJ81" t="str">
            <v>5</v>
          </cell>
          <cell r="BK81" t="str">
            <v>5.2</v>
          </cell>
          <cell r="BL81">
            <v>70</v>
          </cell>
          <cell r="BM81">
            <v>68.060050000000004</v>
          </cell>
          <cell r="BO81" t="str">
            <v>6</v>
          </cell>
          <cell r="BP81" t="str">
            <v>58.33333</v>
          </cell>
          <cell r="BQ81" t="str">
            <v>31</v>
          </cell>
          <cell r="BR81" t="str">
            <v>85.64593</v>
          </cell>
          <cell r="BS81" t="str">
            <v>3.8</v>
          </cell>
          <cell r="BT81" t="str">
            <v>74.92761</v>
          </cell>
          <cell r="BU81" t="str">
            <v>16</v>
          </cell>
          <cell r="BV81" t="str">
            <v>53.33333</v>
          </cell>
          <cell r="BW81" t="str">
            <v>6</v>
          </cell>
          <cell r="BX81" t="str">
            <v>1</v>
          </cell>
          <cell r="BY81" t="str">
            <v>4</v>
          </cell>
          <cell r="BZ81" t="str">
            <v>5</v>
          </cell>
          <cell r="CA81" t="str">
            <v>0</v>
          </cell>
          <cell r="CB81">
            <v>104</v>
          </cell>
          <cell r="CC81">
            <v>50.000000000000007</v>
          </cell>
          <cell r="CE81" t="str">
            <v/>
          </cell>
          <cell r="CF81" t="str">
            <v/>
          </cell>
          <cell r="CG81" t="str">
            <v/>
          </cell>
          <cell r="CH81" t="str">
            <v/>
          </cell>
          <cell r="CJ81" t="str">
            <v>2</v>
          </cell>
          <cell r="CK81" t="str">
            <v>16.66667</v>
          </cell>
          <cell r="CL81" t="str">
            <v>8</v>
          </cell>
          <cell r="CM81" t="str">
            <v>100</v>
          </cell>
          <cell r="CN81">
            <v>10</v>
          </cell>
          <cell r="CO81" t="str">
            <v>60.3</v>
          </cell>
          <cell r="CP81" t="str">
            <v>60.7</v>
          </cell>
          <cell r="CQ81">
            <v>128</v>
          </cell>
          <cell r="CR81">
            <v>40</v>
          </cell>
          <cell r="CT81" t="str">
            <v>7</v>
          </cell>
          <cell r="CU81" t="str">
            <v>70</v>
          </cell>
          <cell r="CV81" t="str">
            <v>4</v>
          </cell>
          <cell r="CW81" t="str">
            <v>40</v>
          </cell>
          <cell r="CX81" t="str">
            <v/>
          </cell>
          <cell r="CY81" t="str">
            <v/>
          </cell>
          <cell r="CZ81" t="str">
            <v/>
          </cell>
          <cell r="DA81" t="str">
            <v>1</v>
          </cell>
          <cell r="DB81" t="str">
            <v>10</v>
          </cell>
          <cell r="DC81" t="str">
            <v>3</v>
          </cell>
          <cell r="DD81" t="str">
            <v>50</v>
          </cell>
          <cell r="DE81" t="str">
            <v>3</v>
          </cell>
          <cell r="DF81" t="str">
            <v>42.85714</v>
          </cell>
          <cell r="DG81" t="str">
            <v>2</v>
          </cell>
          <cell r="DH81" t="str">
            <v>28.57143</v>
          </cell>
          <cell r="DI81" t="str">
            <v>20</v>
          </cell>
          <cell r="DJ81">
            <v>144</v>
          </cell>
          <cell r="DK81">
            <v>59.535530000000001</v>
          </cell>
          <cell r="DM81" t="str">
            <v>20</v>
          </cell>
          <cell r="DN81" t="str">
            <v>71.66667</v>
          </cell>
          <cell r="DO81" t="str">
            <v>216</v>
          </cell>
          <cell r="DP81" t="str">
            <v>74.18856</v>
          </cell>
          <cell r="DQ81" t="str">
            <v>44.7</v>
          </cell>
          <cell r="DR81" t="str">
            <v>73.3144</v>
          </cell>
          <cell r="DS81" t="str">
            <v>18.4</v>
          </cell>
          <cell r="DT81" t="str">
            <v>25.9</v>
          </cell>
          <cell r="DU81" t="str">
            <v>.4</v>
          </cell>
          <cell r="DV81" t="str">
            <v>51</v>
          </cell>
          <cell r="DW81" t="str">
            <v>0</v>
          </cell>
          <cell r="DX81" t="str">
            <v>38.5</v>
          </cell>
          <cell r="DY81" t="str">
            <v>31.85328</v>
          </cell>
          <cell r="DZ81" t="str">
            <v>32</v>
          </cell>
          <cell r="EA81" t="str">
            <v>44.0367</v>
          </cell>
          <cell r="EB81" t="str">
            <v>38.85714</v>
          </cell>
          <cell r="EC81" t="str">
            <v>0</v>
          </cell>
          <cell r="ED81" t="str">
            <v>18.97249</v>
          </cell>
          <cell r="EE81">
            <v>123</v>
          </cell>
          <cell r="EF81">
            <v>66.19980000000001</v>
          </cell>
          <cell r="EH81" t="str">
            <v>33</v>
          </cell>
          <cell r="EI81" t="str">
            <v>81.06509</v>
          </cell>
          <cell r="EJ81" t="str">
            <v>40</v>
          </cell>
          <cell r="EK81" t="str">
            <v>83.68201</v>
          </cell>
          <cell r="EL81" t="str">
            <v>101</v>
          </cell>
          <cell r="EM81" t="str">
            <v>37.10692</v>
          </cell>
          <cell r="EN81" t="str">
            <v>141</v>
          </cell>
          <cell r="EO81" t="str">
            <v>49.82079</v>
          </cell>
          <cell r="EP81" t="str">
            <v>60</v>
          </cell>
          <cell r="EQ81" t="str">
            <v>85</v>
          </cell>
          <cell r="ER81" t="str">
            <v>90</v>
          </cell>
          <cell r="ES81" t="str">
            <v>87.14286</v>
          </cell>
          <cell r="ET81" t="str">
            <v>415.3846</v>
          </cell>
          <cell r="EU81" t="str">
            <v>60.81277</v>
          </cell>
          <cell r="EV81" t="str">
            <v>660.3846</v>
          </cell>
          <cell r="EW81" t="str">
            <v>44.96795</v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 t="str">
            <v/>
          </cell>
          <cell r="FC81" t="str">
            <v/>
          </cell>
          <cell r="FD81" t="str">
            <v/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90</v>
          </cell>
          <cell r="FK81">
            <v>58.207700000000003</v>
          </cell>
          <cell r="FM81" t="str">
            <v/>
          </cell>
          <cell r="FN81" t="str">
            <v/>
          </cell>
          <cell r="FO81" t="str">
            <v>505</v>
          </cell>
          <cell r="FP81" t="str">
            <v>68.44262</v>
          </cell>
          <cell r="FQ81" t="str">
            <v>30</v>
          </cell>
          <cell r="FR81" t="str">
            <v>295</v>
          </cell>
          <cell r="FS81" t="str">
            <v>180</v>
          </cell>
          <cell r="FT81" t="str">
            <v>19.3</v>
          </cell>
          <cell r="FU81" t="str">
            <v>78.4027</v>
          </cell>
          <cell r="FV81" t="str">
            <v>10</v>
          </cell>
          <cell r="FW81" t="str">
            <v>4.3</v>
          </cell>
          <cell r="FX81" t="str">
            <v>5</v>
          </cell>
          <cell r="FY81" t="str">
            <v>5</v>
          </cell>
          <cell r="FZ81" t="str">
            <v>27.77778</v>
          </cell>
          <cell r="GA81" t="str">
            <v>.5</v>
          </cell>
          <cell r="GB81" t="str">
            <v>1</v>
          </cell>
          <cell r="GC81" t="str">
            <v>1</v>
          </cell>
          <cell r="GD81" t="str">
            <v>2.5</v>
          </cell>
          <cell r="GE81">
            <v>133</v>
          </cell>
          <cell r="GF81">
            <v>35.073050000000002</v>
          </cell>
          <cell r="GG81" t="str">
            <v>0</v>
          </cell>
          <cell r="GH81" t="str">
            <v>1.5</v>
          </cell>
          <cell r="GI81" t="str">
            <v>15</v>
          </cell>
          <cell r="GJ81" t="str">
            <v>36.1</v>
          </cell>
          <cell r="GK81" t="str">
            <v>38.8961</v>
          </cell>
          <cell r="GL81" t="str">
            <v>5</v>
          </cell>
          <cell r="GM81" t="str">
            <v>31.25</v>
          </cell>
          <cell r="GN81" t="str">
            <v>2</v>
          </cell>
          <cell r="GO81" t="str">
            <v>2</v>
          </cell>
          <cell r="GP81" t="str">
            <v>0</v>
          </cell>
          <cell r="GQ81" t="str">
            <v>1</v>
          </cell>
        </row>
        <row r="82">
          <cell r="A82" t="str">
            <v>IRQ</v>
          </cell>
          <cell r="B82" t="str">
            <v>Iraq</v>
          </cell>
          <cell r="C82" t="str">
            <v>Middle East &amp; North Africa</v>
          </cell>
          <cell r="D82" t="str">
            <v>Upper middle income</v>
          </cell>
          <cell r="E82">
            <v>2020</v>
          </cell>
          <cell r="F82">
            <v>172</v>
          </cell>
          <cell r="G82">
            <v>44.704430000000002</v>
          </cell>
          <cell r="J82">
            <v>154</v>
          </cell>
          <cell r="K82">
            <v>77.251130000000003</v>
          </cell>
          <cell r="L82" t="str">
            <v>8</v>
          </cell>
          <cell r="M82">
            <v>58.823529999999998</v>
          </cell>
          <cell r="N82" t="str">
            <v>26</v>
          </cell>
          <cell r="O82" t="str">
            <v>74.37186</v>
          </cell>
          <cell r="P82" t="str">
            <v>34.2</v>
          </cell>
          <cell r="Q82" t="str">
            <v>82.89909</v>
          </cell>
          <cell r="R82" t="str">
            <v>9</v>
          </cell>
          <cell r="S82" t="str">
            <v>52.94118</v>
          </cell>
          <cell r="T82" t="str">
            <v>27</v>
          </cell>
          <cell r="U82" t="str">
            <v>73.36683</v>
          </cell>
          <cell r="V82" t="str">
            <v>34.2</v>
          </cell>
          <cell r="W82" t="str">
            <v>82.89909</v>
          </cell>
          <cell r="X82" t="str">
            <v>14.6</v>
          </cell>
          <cell r="Y82" t="str">
            <v>96.35375</v>
          </cell>
          <cell r="Z82">
            <v>103</v>
          </cell>
          <cell r="AA82">
            <v>67.662970000000001</v>
          </cell>
          <cell r="AC82" t="str">
            <v>11</v>
          </cell>
          <cell r="AD82" t="str">
            <v>76</v>
          </cell>
          <cell r="AE82" t="str">
            <v>167</v>
          </cell>
          <cell r="AF82" t="str">
            <v>59.36599</v>
          </cell>
          <cell r="AG82" t="str">
            <v>.3</v>
          </cell>
          <cell r="AH82" t="str">
            <v>98.61924</v>
          </cell>
          <cell r="AI82" t="str">
            <v>5.5</v>
          </cell>
          <cell r="AJ82" t="str">
            <v>36.66667</v>
          </cell>
          <cell r="AK82" t="str">
            <v>1</v>
          </cell>
          <cell r="AL82" t="str">
            <v>1</v>
          </cell>
          <cell r="AM82" t="str">
            <v>0</v>
          </cell>
          <cell r="AN82" t="str">
            <v>2</v>
          </cell>
          <cell r="AO82" t="str">
            <v>.5</v>
          </cell>
          <cell r="AP82" t="str">
            <v>1</v>
          </cell>
          <cell r="AQ82">
            <v>131</v>
          </cell>
          <cell r="AR82">
            <v>61.892470000000003</v>
          </cell>
          <cell r="AT82" t="str">
            <v>5</v>
          </cell>
          <cell r="AU82" t="str">
            <v>66.66667</v>
          </cell>
          <cell r="AV82" t="str">
            <v>51</v>
          </cell>
          <cell r="AW82" t="str">
            <v>85.65217</v>
          </cell>
          <cell r="AX82" t="str">
            <v>384.7</v>
          </cell>
          <cell r="AY82" t="str">
            <v>95.25103</v>
          </cell>
          <cell r="AZ82" t="str">
            <v>0</v>
          </cell>
          <cell r="BA82" t="str">
            <v>0</v>
          </cell>
          <cell r="BB82" t="str">
            <v>0</v>
          </cell>
          <cell r="BC82" t="str">
            <v>1</v>
          </cell>
          <cell r="BD82" t="str">
            <v>1</v>
          </cell>
          <cell r="BE82" t="str">
            <v>0</v>
          </cell>
          <cell r="BF82" t="str">
            <v>0</v>
          </cell>
          <cell r="BG82" t="str">
            <v>0</v>
          </cell>
          <cell r="BH82" t="str">
            <v>..</v>
          </cell>
          <cell r="BI82" t="str">
            <v>..</v>
          </cell>
          <cell r="BJ82" t="str">
            <v>30</v>
          </cell>
          <cell r="BK82" t="str">
            <v>8.5</v>
          </cell>
          <cell r="BL82">
            <v>121</v>
          </cell>
          <cell r="BM82">
            <v>57.345510000000004</v>
          </cell>
          <cell r="BO82" t="str">
            <v>5</v>
          </cell>
          <cell r="BP82" t="str">
            <v>66.66667</v>
          </cell>
          <cell r="BQ82" t="str">
            <v>51</v>
          </cell>
          <cell r="BR82" t="str">
            <v>76.07656</v>
          </cell>
          <cell r="BS82" t="str">
            <v>7.3</v>
          </cell>
          <cell r="BT82" t="str">
            <v>51.63883</v>
          </cell>
          <cell r="BU82" t="str">
            <v>10.5</v>
          </cell>
          <cell r="BV82" t="str">
            <v>35</v>
          </cell>
          <cell r="BW82" t="str">
            <v>1</v>
          </cell>
          <cell r="BX82" t="str">
            <v>.5</v>
          </cell>
          <cell r="BY82" t="str">
            <v>4</v>
          </cell>
          <cell r="BZ82" t="str">
            <v>5</v>
          </cell>
          <cell r="CA82" t="str">
            <v>0</v>
          </cell>
          <cell r="CB82">
            <v>186</v>
          </cell>
          <cell r="CC82">
            <v>0</v>
          </cell>
          <cell r="CE82" t="str">
            <v/>
          </cell>
          <cell r="CF82" t="str">
            <v/>
          </cell>
          <cell r="CG82" t="str">
            <v/>
          </cell>
          <cell r="CH82" t="str">
            <v/>
          </cell>
          <cell r="CJ82" t="str">
            <v>0</v>
          </cell>
          <cell r="CK82" t="str">
            <v>0</v>
          </cell>
          <cell r="CL82" t="str">
            <v>0</v>
          </cell>
          <cell r="CM82" t="str">
            <v>0</v>
          </cell>
          <cell r="CN82">
            <v>0</v>
          </cell>
          <cell r="CO82" t="str">
            <v>1.3</v>
          </cell>
          <cell r="CP82" t="str">
            <v>0</v>
          </cell>
          <cell r="CQ82">
            <v>111</v>
          </cell>
          <cell r="CR82">
            <v>46.000000000000007</v>
          </cell>
          <cell r="CT82" t="str">
            <v>4</v>
          </cell>
          <cell r="CU82" t="str">
            <v>40</v>
          </cell>
          <cell r="CV82" t="str">
            <v>5</v>
          </cell>
          <cell r="CW82" t="str">
            <v>50</v>
          </cell>
          <cell r="CX82" t="str">
            <v/>
          </cell>
          <cell r="CY82" t="str">
            <v/>
          </cell>
          <cell r="CZ82" t="str">
            <v/>
          </cell>
          <cell r="DA82" t="str">
            <v>5</v>
          </cell>
          <cell r="DB82" t="str">
            <v>50</v>
          </cell>
          <cell r="DC82" t="str">
            <v>5</v>
          </cell>
          <cell r="DD82" t="str">
            <v>83.33333</v>
          </cell>
          <cell r="DE82" t="str">
            <v>3</v>
          </cell>
          <cell r="DF82" t="str">
            <v>42.85714</v>
          </cell>
          <cell r="DG82" t="str">
            <v>1</v>
          </cell>
          <cell r="DH82" t="str">
            <v>14.28571</v>
          </cell>
          <cell r="DI82" t="str">
            <v>23</v>
          </cell>
          <cell r="DJ82">
            <v>131</v>
          </cell>
          <cell r="DK82">
            <v>63.549180000000007</v>
          </cell>
          <cell r="DM82" t="str">
            <v>15</v>
          </cell>
          <cell r="DN82" t="str">
            <v>80</v>
          </cell>
          <cell r="DO82" t="str">
            <v>312</v>
          </cell>
          <cell r="DP82" t="str">
            <v>59.35085</v>
          </cell>
          <cell r="DQ82" t="str">
            <v>30.8</v>
          </cell>
          <cell r="DR82" t="str">
            <v>93.41728</v>
          </cell>
          <cell r="DS82" t="str">
            <v>15</v>
          </cell>
          <cell r="DT82" t="str">
            <v>13.5</v>
          </cell>
          <cell r="DU82" t="str">
            <v>2.3</v>
          </cell>
          <cell r="DV82" t="str">
            <v>No VAT</v>
          </cell>
          <cell r="DW82" t="str">
            <v>No VAT</v>
          </cell>
          <cell r="DX82" t="str">
            <v>No VAT</v>
          </cell>
          <cell r="DY82" t="str">
            <v>No VAT</v>
          </cell>
          <cell r="DZ82" t="str">
            <v>83</v>
          </cell>
          <cell r="EA82" t="str">
            <v>0</v>
          </cell>
          <cell r="EB82" t="str">
            <v>18.28571</v>
          </cell>
          <cell r="EC82" t="str">
            <v>42.85714</v>
          </cell>
          <cell r="ED82" t="str">
            <v>21.42857</v>
          </cell>
          <cell r="EE82">
            <v>181</v>
          </cell>
          <cell r="EF82">
            <v>25.326230000000002</v>
          </cell>
          <cell r="EH82" t="str">
            <v>504</v>
          </cell>
          <cell r="EI82" t="str">
            <v>0</v>
          </cell>
          <cell r="EJ82" t="str">
            <v>176</v>
          </cell>
          <cell r="EK82" t="str">
            <v>26.77824</v>
          </cell>
          <cell r="EL82" t="str">
            <v>84.57143</v>
          </cell>
          <cell r="EM82" t="str">
            <v>47.43935</v>
          </cell>
          <cell r="EN82" t="str">
            <v>130.6667</v>
          </cell>
          <cell r="EO82" t="str">
            <v>53.52449</v>
          </cell>
          <cell r="EP82" t="str">
            <v>1800</v>
          </cell>
          <cell r="EQ82" t="str">
            <v>0</v>
          </cell>
          <cell r="ER82" t="str">
            <v>500</v>
          </cell>
          <cell r="ES82" t="str">
            <v>28.57143</v>
          </cell>
          <cell r="ET82" t="str">
            <v>1117.857</v>
          </cell>
          <cell r="EU82" t="str">
            <v>0</v>
          </cell>
          <cell r="EV82" t="str">
            <v>644.4444</v>
          </cell>
          <cell r="EW82" t="str">
            <v>46.2963</v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 t="str">
            <v/>
          </cell>
          <cell r="FC82" t="str">
            <v/>
          </cell>
          <cell r="FD82" t="str">
            <v/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147</v>
          </cell>
          <cell r="FK82">
            <v>48.016800000000003</v>
          </cell>
          <cell r="FM82" t="str">
            <v/>
          </cell>
          <cell r="FN82" t="str">
            <v/>
          </cell>
          <cell r="FO82" t="str">
            <v>520</v>
          </cell>
          <cell r="FP82" t="str">
            <v>67.21311</v>
          </cell>
          <cell r="FQ82" t="str">
            <v>60</v>
          </cell>
          <cell r="FR82" t="str">
            <v>360</v>
          </cell>
          <cell r="FS82" t="str">
            <v>100</v>
          </cell>
          <cell r="FT82" t="str">
            <v>28.1</v>
          </cell>
          <cell r="FU82" t="str">
            <v>68.50394</v>
          </cell>
          <cell r="FV82" t="str">
            <v>22.5</v>
          </cell>
          <cell r="FW82" t="str">
            <v>2.3</v>
          </cell>
          <cell r="FX82" t="str">
            <v>3.3</v>
          </cell>
          <cell r="FY82" t="str">
            <v>1.5</v>
          </cell>
          <cell r="FZ82" t="str">
            <v>8.33333</v>
          </cell>
          <cell r="GA82" t="str">
            <v>0</v>
          </cell>
          <cell r="GB82" t="str">
            <v>0</v>
          </cell>
          <cell r="GC82" t="str">
            <v>0</v>
          </cell>
          <cell r="GD82" t="str">
            <v>1.5</v>
          </cell>
          <cell r="GE82">
            <v>168</v>
          </cell>
          <cell r="GF82">
            <v>0</v>
          </cell>
          <cell r="GG82" t="str">
            <v>0</v>
          </cell>
          <cell r="GH82" t="str">
            <v>No Practice</v>
          </cell>
          <cell r="GI82" t="str">
            <v>No Practice</v>
          </cell>
          <cell r="GJ82" t="str">
            <v>0</v>
          </cell>
          <cell r="GK82" t="str">
            <v>0</v>
          </cell>
          <cell r="GL82" t="str">
            <v>0</v>
          </cell>
          <cell r="GM82" t="str">
            <v>0</v>
          </cell>
          <cell r="GN82" t="str">
            <v>2</v>
          </cell>
          <cell r="GO82" t="str">
            <v>4</v>
          </cell>
          <cell r="GP82" t="str">
            <v>0</v>
          </cell>
          <cell r="GQ82" t="str">
            <v>1</v>
          </cell>
        </row>
        <row r="83">
          <cell r="A83" t="str">
            <v>IRL</v>
          </cell>
          <cell r="B83" t="str">
            <v>Ireland</v>
          </cell>
          <cell r="C83" t="str">
            <v>High income: OECD</v>
          </cell>
          <cell r="D83" t="str">
            <v>High income</v>
          </cell>
          <cell r="E83">
            <v>2020</v>
          </cell>
          <cell r="F83">
            <v>24</v>
          </cell>
          <cell r="G83">
            <v>79.576140000000009</v>
          </cell>
          <cell r="J83">
            <v>23</v>
          </cell>
          <cell r="K83">
            <v>94.403780000000012</v>
          </cell>
          <cell r="L83" t="str">
            <v>3</v>
          </cell>
          <cell r="M83">
            <v>88.235290000000006</v>
          </cell>
          <cell r="N83" t="str">
            <v>11</v>
          </cell>
          <cell r="O83" t="str">
            <v>89.44724</v>
          </cell>
          <cell r="P83" t="str">
            <v>.1</v>
          </cell>
          <cell r="Q83" t="str">
            <v>99.93261</v>
          </cell>
          <cell r="R83" t="str">
            <v>3</v>
          </cell>
          <cell r="S83" t="str">
            <v>88.23529</v>
          </cell>
          <cell r="T83" t="str">
            <v>11</v>
          </cell>
          <cell r="U83" t="str">
            <v>89.44724</v>
          </cell>
          <cell r="V83" t="str">
            <v>.1</v>
          </cell>
          <cell r="W83" t="str">
            <v>99.93261</v>
          </cell>
          <cell r="X83" t="str">
            <v>0</v>
          </cell>
          <cell r="Y83" t="str">
            <v>100</v>
          </cell>
          <cell r="Z83">
            <v>36</v>
          </cell>
          <cell r="AA83">
            <v>76.57602</v>
          </cell>
          <cell r="AC83" t="str">
            <v>10</v>
          </cell>
          <cell r="AD83" t="str">
            <v>80</v>
          </cell>
          <cell r="AE83" t="str">
            <v>164</v>
          </cell>
          <cell r="AF83" t="str">
            <v>60.23055</v>
          </cell>
          <cell r="AG83" t="str">
            <v>4.1</v>
          </cell>
          <cell r="AH83" t="str">
            <v>79.40685</v>
          </cell>
          <cell r="AI83" t="str">
            <v>13</v>
          </cell>
          <cell r="AJ83" t="str">
            <v>86.66667</v>
          </cell>
          <cell r="AK83" t="str">
            <v>2</v>
          </cell>
          <cell r="AL83" t="str">
            <v>1</v>
          </cell>
          <cell r="AM83" t="str">
            <v>3</v>
          </cell>
          <cell r="AN83" t="str">
            <v>3</v>
          </cell>
          <cell r="AO83" t="str">
            <v>0</v>
          </cell>
          <cell r="AP83" t="str">
            <v>4</v>
          </cell>
          <cell r="AQ83">
            <v>47</v>
          </cell>
          <cell r="AR83">
            <v>84.207750000000004</v>
          </cell>
          <cell r="AT83" t="str">
            <v>5</v>
          </cell>
          <cell r="AU83" t="str">
            <v>66.66667</v>
          </cell>
          <cell r="AV83" t="str">
            <v>85</v>
          </cell>
          <cell r="AW83" t="str">
            <v>70.86957</v>
          </cell>
          <cell r="AX83" t="str">
            <v>57.1</v>
          </cell>
          <cell r="AY83" t="str">
            <v>99.29478</v>
          </cell>
          <cell r="AZ83" t="str">
            <v>8</v>
          </cell>
          <cell r="BA83" t="str">
            <v>100</v>
          </cell>
          <cell r="BB83" t="str">
            <v>3</v>
          </cell>
          <cell r="BC83" t="str">
            <v>1</v>
          </cell>
          <cell r="BD83" t="str">
            <v>1</v>
          </cell>
          <cell r="BE83" t="str">
            <v>1</v>
          </cell>
          <cell r="BF83" t="str">
            <v>1</v>
          </cell>
          <cell r="BG83" t="str">
            <v>1</v>
          </cell>
          <cell r="BH83" t="str">
            <v>.8</v>
          </cell>
          <cell r="BI83" t="str">
            <v>.57</v>
          </cell>
          <cell r="BJ83" t="str">
            <v>3</v>
          </cell>
          <cell r="BK83" t="str">
            <v>19</v>
          </cell>
          <cell r="BL83">
            <v>60</v>
          </cell>
          <cell r="BM83">
            <v>71.714640000000003</v>
          </cell>
          <cell r="BO83" t="str">
            <v>5</v>
          </cell>
          <cell r="BP83" t="str">
            <v>66.66667</v>
          </cell>
          <cell r="BQ83" t="str">
            <v>31.5</v>
          </cell>
          <cell r="BR83" t="str">
            <v>85.4067</v>
          </cell>
          <cell r="BS83" t="str">
            <v>6.5</v>
          </cell>
          <cell r="BT83" t="str">
            <v>56.45187</v>
          </cell>
          <cell r="BU83" t="str">
            <v>23.5</v>
          </cell>
          <cell r="BV83" t="str">
            <v>78.33333</v>
          </cell>
          <cell r="BW83" t="str">
            <v>8</v>
          </cell>
          <cell r="BX83" t="str">
            <v>4.5</v>
          </cell>
          <cell r="BY83" t="str">
            <v>4</v>
          </cell>
          <cell r="BZ83" t="str">
            <v>7</v>
          </cell>
          <cell r="CA83" t="str">
            <v>0</v>
          </cell>
          <cell r="CB83">
            <v>48</v>
          </cell>
          <cell r="CC83">
            <v>70</v>
          </cell>
          <cell r="CE83" t="str">
            <v/>
          </cell>
          <cell r="CF83" t="str">
            <v/>
          </cell>
          <cell r="CG83" t="str">
            <v/>
          </cell>
          <cell r="CH83" t="str">
            <v/>
          </cell>
          <cell r="CJ83" t="str">
            <v>7</v>
          </cell>
          <cell r="CK83" t="str">
            <v>58.33333</v>
          </cell>
          <cell r="CL83" t="str">
            <v>7</v>
          </cell>
          <cell r="CM83" t="str">
            <v>87.5</v>
          </cell>
          <cell r="CN83">
            <v>14</v>
          </cell>
          <cell r="CO83" t="str">
            <v>94.4</v>
          </cell>
          <cell r="CP83" t="str">
            <v>100</v>
          </cell>
          <cell r="CQ83">
            <v>13</v>
          </cell>
          <cell r="CR83">
            <v>80</v>
          </cell>
          <cell r="CT83" t="str">
            <v>9</v>
          </cell>
          <cell r="CU83" t="str">
            <v>90</v>
          </cell>
          <cell r="CV83" t="str">
            <v>8</v>
          </cell>
          <cell r="CW83" t="str">
            <v>80</v>
          </cell>
          <cell r="CX83" t="str">
            <v/>
          </cell>
          <cell r="CY83" t="str">
            <v/>
          </cell>
          <cell r="CZ83" t="str">
            <v/>
          </cell>
          <cell r="DA83" t="str">
            <v>9</v>
          </cell>
          <cell r="DB83" t="str">
            <v>90</v>
          </cell>
          <cell r="DC83" t="str">
            <v>5</v>
          </cell>
          <cell r="DD83" t="str">
            <v>83.33333</v>
          </cell>
          <cell r="DE83" t="str">
            <v>3</v>
          </cell>
          <cell r="DF83" t="str">
            <v>42.85714</v>
          </cell>
          <cell r="DG83" t="str">
            <v>6</v>
          </cell>
          <cell r="DH83" t="str">
            <v>85.71429</v>
          </cell>
          <cell r="DI83" t="str">
            <v>40</v>
          </cell>
          <cell r="DJ83">
            <v>4</v>
          </cell>
          <cell r="DK83">
            <v>94.585090000000008</v>
          </cell>
          <cell r="DM83" t="str">
            <v>9</v>
          </cell>
          <cell r="DN83" t="str">
            <v>90</v>
          </cell>
          <cell r="DO83" t="str">
            <v>81.5</v>
          </cell>
          <cell r="DP83" t="str">
            <v>94.97682</v>
          </cell>
          <cell r="DQ83" t="str">
            <v>26.1</v>
          </cell>
          <cell r="DR83" t="str">
            <v>99.93137</v>
          </cell>
          <cell r="DS83" t="str">
            <v>12.4</v>
          </cell>
          <cell r="DT83" t="str">
            <v>12.4</v>
          </cell>
          <cell r="DU83" t="str">
            <v>1.4</v>
          </cell>
          <cell r="DV83" t="str">
            <v>0</v>
          </cell>
          <cell r="DW83" t="str">
            <v>100</v>
          </cell>
          <cell r="DX83" t="str">
            <v>16.33333</v>
          </cell>
          <cell r="DY83" t="str">
            <v>74.64607</v>
          </cell>
          <cell r="DZ83" t="str">
            <v>2</v>
          </cell>
          <cell r="EA83" t="str">
            <v>99.08257</v>
          </cell>
          <cell r="EB83" t="str">
            <v>0</v>
          </cell>
          <cell r="EC83" t="str">
            <v>100</v>
          </cell>
          <cell r="ED83" t="str">
            <v>93.43216</v>
          </cell>
          <cell r="EE83">
            <v>52</v>
          </cell>
          <cell r="EF83">
            <v>87.246210000000005</v>
          </cell>
          <cell r="EH83" t="str">
            <v>1</v>
          </cell>
          <cell r="EI83" t="str">
            <v>100</v>
          </cell>
          <cell r="EJ83" t="str">
            <v>.8125</v>
          </cell>
          <cell r="EK83" t="str">
            <v>100</v>
          </cell>
          <cell r="EL83" t="str">
            <v>24</v>
          </cell>
          <cell r="EM83" t="str">
            <v>85.53459</v>
          </cell>
          <cell r="EN83" t="str">
            <v>24</v>
          </cell>
          <cell r="EO83" t="str">
            <v>91.75627</v>
          </cell>
          <cell r="EP83" t="str">
            <v>75</v>
          </cell>
          <cell r="EQ83" t="str">
            <v>81.25</v>
          </cell>
          <cell r="ER83" t="str">
            <v>75</v>
          </cell>
          <cell r="ES83" t="str">
            <v>89.28571</v>
          </cell>
          <cell r="ET83" t="str">
            <v>305</v>
          </cell>
          <cell r="EU83" t="str">
            <v>71.22642</v>
          </cell>
          <cell r="EV83" t="str">
            <v>253</v>
          </cell>
          <cell r="EW83" t="str">
            <v>78.91667</v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 t="str">
            <v/>
          </cell>
          <cell r="FC83" t="str">
            <v/>
          </cell>
          <cell r="FD83" t="str">
            <v/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91</v>
          </cell>
          <cell r="FK83">
            <v>57.877790000000005</v>
          </cell>
          <cell r="FM83" t="str">
            <v/>
          </cell>
          <cell r="FN83" t="str">
            <v/>
          </cell>
          <cell r="FO83" t="str">
            <v>650</v>
          </cell>
          <cell r="FP83" t="str">
            <v>56.55738</v>
          </cell>
          <cell r="FQ83" t="str">
            <v>60</v>
          </cell>
          <cell r="FR83" t="str">
            <v>500</v>
          </cell>
          <cell r="FS83" t="str">
            <v>90</v>
          </cell>
          <cell r="FT83" t="str">
            <v>26.9</v>
          </cell>
          <cell r="FU83" t="str">
            <v>69.85377</v>
          </cell>
          <cell r="FV83" t="str">
            <v>18.8</v>
          </cell>
          <cell r="FW83" t="str">
            <v>2.3</v>
          </cell>
          <cell r="FX83" t="str">
            <v>5.8</v>
          </cell>
          <cell r="FY83" t="str">
            <v>8.5</v>
          </cell>
          <cell r="FZ83" t="str">
            <v>47.22222</v>
          </cell>
          <cell r="GA83" t="str">
            <v>4.5</v>
          </cell>
          <cell r="GB83" t="str">
            <v>1</v>
          </cell>
          <cell r="GC83" t="str">
            <v>.5</v>
          </cell>
          <cell r="GD83" t="str">
            <v>2.5</v>
          </cell>
          <cell r="GE83">
            <v>19</v>
          </cell>
          <cell r="GF83">
            <v>79.15016</v>
          </cell>
          <cell r="GG83" t="str">
            <v>1</v>
          </cell>
          <cell r="GH83" t="str">
            <v>.4</v>
          </cell>
          <cell r="GI83" t="str">
            <v>9</v>
          </cell>
          <cell r="GJ83" t="str">
            <v>86.1</v>
          </cell>
          <cell r="GK83" t="str">
            <v>92.67532</v>
          </cell>
          <cell r="GL83" t="str">
            <v>10.5</v>
          </cell>
          <cell r="GM83" t="str">
            <v>65.625</v>
          </cell>
          <cell r="GN83" t="str">
            <v>3</v>
          </cell>
          <cell r="GO83" t="str">
            <v>5</v>
          </cell>
          <cell r="GP83" t="str">
            <v>1.5</v>
          </cell>
          <cell r="GQ83" t="str">
            <v>1</v>
          </cell>
        </row>
        <row r="84">
          <cell r="A84" t="str">
            <v>ISR</v>
          </cell>
          <cell r="B84" t="str">
            <v>Israel</v>
          </cell>
          <cell r="C84" t="str">
            <v>High income: OECD</v>
          </cell>
          <cell r="D84" t="str">
            <v>High income</v>
          </cell>
          <cell r="E84">
            <v>2020</v>
          </cell>
          <cell r="F84">
            <v>35</v>
          </cell>
          <cell r="G84">
            <v>76.675720000000013</v>
          </cell>
          <cell r="J84">
            <v>28</v>
          </cell>
          <cell r="K84">
            <v>94.082920000000001</v>
          </cell>
          <cell r="L84" t="str">
            <v>3</v>
          </cell>
          <cell r="M84">
            <v>88.235290000000006</v>
          </cell>
          <cell r="N84" t="str">
            <v>11</v>
          </cell>
          <cell r="O84" t="str">
            <v>89.44724</v>
          </cell>
          <cell r="P84" t="str">
            <v>2.7</v>
          </cell>
          <cell r="Q84" t="str">
            <v>98.64914</v>
          </cell>
          <cell r="R84" t="str">
            <v>3</v>
          </cell>
          <cell r="S84" t="str">
            <v>88.23529</v>
          </cell>
          <cell r="T84" t="str">
            <v>11</v>
          </cell>
          <cell r="U84" t="str">
            <v>89.44724</v>
          </cell>
          <cell r="V84" t="str">
            <v>2.7</v>
          </cell>
          <cell r="W84" t="str">
            <v>98.64914</v>
          </cell>
          <cell r="X84" t="str">
            <v>0</v>
          </cell>
          <cell r="Y84" t="str">
            <v>100</v>
          </cell>
          <cell r="Z84">
            <v>35</v>
          </cell>
          <cell r="AA84">
            <v>76.688750000000013</v>
          </cell>
          <cell r="AC84" t="str">
            <v>12</v>
          </cell>
          <cell r="AD84" t="str">
            <v>72</v>
          </cell>
          <cell r="AE84" t="str">
            <v>200</v>
          </cell>
          <cell r="AF84" t="str">
            <v>49.85591</v>
          </cell>
          <cell r="AG84" t="str">
            <v>1.7</v>
          </cell>
          <cell r="AH84" t="str">
            <v>91.56575</v>
          </cell>
          <cell r="AI84" t="str">
            <v>14</v>
          </cell>
          <cell r="AJ84" t="str">
            <v>93.33333</v>
          </cell>
          <cell r="AK84" t="str">
            <v>2</v>
          </cell>
          <cell r="AL84" t="str">
            <v>1</v>
          </cell>
          <cell r="AM84" t="str">
            <v>2</v>
          </cell>
          <cell r="AN84" t="str">
            <v>3</v>
          </cell>
          <cell r="AO84" t="str">
            <v>2</v>
          </cell>
          <cell r="AP84" t="str">
            <v>4</v>
          </cell>
          <cell r="AQ84">
            <v>83</v>
          </cell>
          <cell r="AR84">
            <v>76.245130000000003</v>
          </cell>
          <cell r="AT84" t="str">
            <v>5</v>
          </cell>
          <cell r="AU84" t="str">
            <v>66.66667</v>
          </cell>
          <cell r="AV84" t="str">
            <v>102</v>
          </cell>
          <cell r="AW84" t="str">
            <v>63.47826</v>
          </cell>
          <cell r="AX84" t="str">
            <v>13.3</v>
          </cell>
          <cell r="AY84" t="str">
            <v>99.8356</v>
          </cell>
          <cell r="AZ84" t="str">
            <v>6</v>
          </cell>
          <cell r="BA84" t="str">
            <v>75</v>
          </cell>
          <cell r="BB84" t="str">
            <v>2</v>
          </cell>
          <cell r="BC84" t="str">
            <v>1</v>
          </cell>
          <cell r="BD84" t="str">
            <v>1</v>
          </cell>
          <cell r="BE84" t="str">
            <v>1</v>
          </cell>
          <cell r="BF84" t="str">
            <v>1</v>
          </cell>
          <cell r="BG84" t="str">
            <v>0</v>
          </cell>
          <cell r="BH84" t="str">
            <v>1.45</v>
          </cell>
          <cell r="BI84" t="str">
            <v>2.04</v>
          </cell>
          <cell r="BJ84" t="str">
            <v>1</v>
          </cell>
          <cell r="BK84" t="str">
            <v>11.8</v>
          </cell>
          <cell r="BL84">
            <v>75</v>
          </cell>
          <cell r="BM84">
            <v>67.106770000000012</v>
          </cell>
          <cell r="BO84" t="str">
            <v>6</v>
          </cell>
          <cell r="BP84" t="str">
            <v>58.33333</v>
          </cell>
          <cell r="BQ84" t="str">
            <v>37</v>
          </cell>
          <cell r="BR84" t="str">
            <v>82.77512</v>
          </cell>
          <cell r="BS84" t="str">
            <v>7.2</v>
          </cell>
          <cell r="BT84" t="str">
            <v>52.31862</v>
          </cell>
          <cell r="BU84" t="str">
            <v>22.5</v>
          </cell>
          <cell r="BV84" t="str">
            <v>75</v>
          </cell>
          <cell r="BW84" t="str">
            <v>8</v>
          </cell>
          <cell r="BX84" t="str">
            <v>4.5</v>
          </cell>
          <cell r="BY84" t="str">
            <v>4</v>
          </cell>
          <cell r="BZ84" t="str">
            <v>6</v>
          </cell>
          <cell r="CA84" t="str">
            <v>0</v>
          </cell>
          <cell r="CB84">
            <v>48</v>
          </cell>
          <cell r="CC84">
            <v>70</v>
          </cell>
          <cell r="CE84" t="str">
            <v/>
          </cell>
          <cell r="CF84" t="str">
            <v/>
          </cell>
          <cell r="CG84" t="str">
            <v/>
          </cell>
          <cell r="CH84" t="str">
            <v/>
          </cell>
          <cell r="CJ84" t="str">
            <v>6</v>
          </cell>
          <cell r="CK84" t="str">
            <v>50</v>
          </cell>
          <cell r="CL84" t="str">
            <v>8</v>
          </cell>
          <cell r="CM84" t="str">
            <v>100</v>
          </cell>
          <cell r="CN84">
            <v>14</v>
          </cell>
          <cell r="CO84" t="str">
            <v>0</v>
          </cell>
          <cell r="CP84" t="str">
            <v>100</v>
          </cell>
          <cell r="CQ84">
            <v>18</v>
          </cell>
          <cell r="CR84">
            <v>78</v>
          </cell>
          <cell r="CT84" t="str">
            <v>7</v>
          </cell>
          <cell r="CU84" t="str">
            <v>70</v>
          </cell>
          <cell r="CV84" t="str">
            <v>9</v>
          </cell>
          <cell r="CW84" t="str">
            <v>90</v>
          </cell>
          <cell r="CX84" t="str">
            <v/>
          </cell>
          <cell r="CY84" t="str">
            <v/>
          </cell>
          <cell r="CZ84" t="str">
            <v/>
          </cell>
          <cell r="DA84" t="str">
            <v>9</v>
          </cell>
          <cell r="DB84" t="str">
            <v>90</v>
          </cell>
          <cell r="DC84" t="str">
            <v>4</v>
          </cell>
          <cell r="DD84" t="str">
            <v>66.66667</v>
          </cell>
          <cell r="DE84" t="str">
            <v>4</v>
          </cell>
          <cell r="DF84" t="str">
            <v>57.14286</v>
          </cell>
          <cell r="DG84" t="str">
            <v>6</v>
          </cell>
          <cell r="DH84" t="str">
            <v>85.71429</v>
          </cell>
          <cell r="DI84" t="str">
            <v>39</v>
          </cell>
          <cell r="DJ84">
            <v>13</v>
          </cell>
          <cell r="DK84">
            <v>89.613780000000006</v>
          </cell>
          <cell r="DM84" t="str">
            <v>6</v>
          </cell>
          <cell r="DN84" t="str">
            <v>95</v>
          </cell>
          <cell r="DO84" t="str">
            <v>234</v>
          </cell>
          <cell r="DP84" t="str">
            <v>71.40649</v>
          </cell>
          <cell r="DQ84" t="str">
            <v>25.3</v>
          </cell>
          <cell r="DR84" t="str">
            <v>100</v>
          </cell>
          <cell r="DS84" t="str">
            <v>18</v>
          </cell>
          <cell r="DT84" t="str">
            <v>5.8</v>
          </cell>
          <cell r="DU84" t="str">
            <v>1.5</v>
          </cell>
          <cell r="DV84" t="str">
            <v>4</v>
          </cell>
          <cell r="DW84" t="str">
            <v>92</v>
          </cell>
          <cell r="DX84" t="str">
            <v>7.452381</v>
          </cell>
          <cell r="DY84" t="str">
            <v>91.79077</v>
          </cell>
          <cell r="DZ84" t="str">
            <v>10</v>
          </cell>
          <cell r="EA84" t="str">
            <v>84.40367</v>
          </cell>
          <cell r="EB84" t="str">
            <v>0</v>
          </cell>
          <cell r="EC84" t="str">
            <v>100</v>
          </cell>
          <cell r="ED84" t="str">
            <v>92.04861</v>
          </cell>
          <cell r="EE84">
            <v>67</v>
          </cell>
          <cell r="EF84">
            <v>83.422900000000013</v>
          </cell>
          <cell r="EH84" t="str">
            <v>10</v>
          </cell>
          <cell r="EI84" t="str">
            <v>94.67456</v>
          </cell>
          <cell r="EJ84" t="str">
            <v>44</v>
          </cell>
          <cell r="EK84" t="str">
            <v>82.00837</v>
          </cell>
          <cell r="EL84" t="str">
            <v>36</v>
          </cell>
          <cell r="EM84" t="str">
            <v>77.98742</v>
          </cell>
          <cell r="EN84" t="str">
            <v>64</v>
          </cell>
          <cell r="EO84" t="str">
            <v>77.41935</v>
          </cell>
          <cell r="EP84" t="str">
            <v>60</v>
          </cell>
          <cell r="EQ84" t="str">
            <v>85</v>
          </cell>
          <cell r="ER84" t="str">
            <v>70</v>
          </cell>
          <cell r="ES84" t="str">
            <v>90</v>
          </cell>
          <cell r="ET84" t="str">
            <v>150</v>
          </cell>
          <cell r="EU84" t="str">
            <v>85.84906</v>
          </cell>
          <cell r="EV84" t="str">
            <v>306.6667</v>
          </cell>
          <cell r="EW84" t="str">
            <v>74.44444</v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 t="str">
            <v/>
          </cell>
          <cell r="FC84" t="str">
            <v/>
          </cell>
          <cell r="FD84" t="str">
            <v/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85</v>
          </cell>
          <cell r="FK84">
            <v>58.857190000000003</v>
          </cell>
          <cell r="FM84" t="str">
            <v/>
          </cell>
          <cell r="FN84" t="str">
            <v/>
          </cell>
          <cell r="FO84" t="str">
            <v>975</v>
          </cell>
          <cell r="FP84" t="str">
            <v>29.91803</v>
          </cell>
          <cell r="FQ84" t="str">
            <v>15</v>
          </cell>
          <cell r="FR84" t="str">
            <v>600</v>
          </cell>
          <cell r="FS84" t="str">
            <v>360</v>
          </cell>
          <cell r="FT84" t="str">
            <v>25.3</v>
          </cell>
          <cell r="FU84" t="str">
            <v>71.65354</v>
          </cell>
          <cell r="FV84" t="str">
            <v>18</v>
          </cell>
          <cell r="FW84" t="str">
            <v>3.7</v>
          </cell>
          <cell r="FX84" t="str">
            <v>3.6</v>
          </cell>
          <cell r="FY84" t="str">
            <v>13.5</v>
          </cell>
          <cell r="FZ84" t="str">
            <v>75</v>
          </cell>
          <cell r="GA84" t="str">
            <v>3</v>
          </cell>
          <cell r="GB84" t="str">
            <v>4.5</v>
          </cell>
          <cell r="GC84" t="str">
            <v>3</v>
          </cell>
          <cell r="GD84" t="str">
            <v>3</v>
          </cell>
          <cell r="GE84">
            <v>29</v>
          </cell>
          <cell r="GF84">
            <v>72.739730000000009</v>
          </cell>
          <cell r="GG84" t="str">
            <v>1</v>
          </cell>
          <cell r="GH84" t="str">
            <v>2</v>
          </cell>
          <cell r="GI84" t="str">
            <v>23</v>
          </cell>
          <cell r="GJ84" t="str">
            <v>62.6</v>
          </cell>
          <cell r="GK84" t="str">
            <v>67.35446</v>
          </cell>
          <cell r="GL84" t="str">
            <v>12.5</v>
          </cell>
          <cell r="GM84" t="str">
            <v>78.125</v>
          </cell>
          <cell r="GN84" t="str">
            <v>3</v>
          </cell>
          <cell r="GO84" t="str">
            <v>5.5</v>
          </cell>
          <cell r="GP84" t="str">
            <v>2</v>
          </cell>
          <cell r="GQ84" t="str">
            <v>2</v>
          </cell>
        </row>
        <row r="85">
          <cell r="A85" t="str">
            <v>ITA</v>
          </cell>
          <cell r="B85" t="str">
            <v>Italy</v>
          </cell>
          <cell r="C85" t="str">
            <v>High income: OECD</v>
          </cell>
          <cell r="D85" t="str">
            <v>High income</v>
          </cell>
          <cell r="E85">
            <v>2020</v>
          </cell>
          <cell r="F85">
            <v>58</v>
          </cell>
          <cell r="G85">
            <v>72.850550000000013</v>
          </cell>
          <cell r="J85">
            <v>98</v>
          </cell>
          <cell r="K85">
            <v>86.808970000000002</v>
          </cell>
          <cell r="L85" t="str">
            <v>7</v>
          </cell>
          <cell r="M85">
            <v>64.705879999999993</v>
          </cell>
          <cell r="N85" t="str">
            <v>11</v>
          </cell>
          <cell r="O85" t="str">
            <v>89.44724</v>
          </cell>
          <cell r="P85" t="str">
            <v>13.8</v>
          </cell>
          <cell r="Q85" t="str">
            <v>93.08359</v>
          </cell>
          <cell r="R85" t="str">
            <v>7</v>
          </cell>
          <cell r="S85" t="str">
            <v>64.70588</v>
          </cell>
          <cell r="T85" t="str">
            <v>11</v>
          </cell>
          <cell r="U85" t="str">
            <v>89.44724</v>
          </cell>
          <cell r="V85" t="str">
            <v>13.8</v>
          </cell>
          <cell r="W85" t="str">
            <v>93.08359</v>
          </cell>
          <cell r="X85" t="str">
            <v>0</v>
          </cell>
          <cell r="Y85" t="str">
            <v>99.99915</v>
          </cell>
          <cell r="Z85">
            <v>97</v>
          </cell>
          <cell r="AA85">
            <v>68.327030000000008</v>
          </cell>
          <cell r="AC85" t="str">
            <v>14</v>
          </cell>
          <cell r="AD85" t="str">
            <v>64</v>
          </cell>
          <cell r="AE85" t="str">
            <v>189.5</v>
          </cell>
          <cell r="AF85" t="str">
            <v>52.88184</v>
          </cell>
          <cell r="AG85" t="str">
            <v>3.4</v>
          </cell>
          <cell r="AH85" t="str">
            <v>83.09295</v>
          </cell>
          <cell r="AI85" t="str">
            <v>11</v>
          </cell>
          <cell r="AJ85" t="str">
            <v>73.33333</v>
          </cell>
          <cell r="AK85" t="str">
            <v>2</v>
          </cell>
          <cell r="AL85" t="str">
            <v>0</v>
          </cell>
          <cell r="AM85" t="str">
            <v>2</v>
          </cell>
          <cell r="AN85" t="str">
            <v>3</v>
          </cell>
          <cell r="AO85" t="str">
            <v>2</v>
          </cell>
          <cell r="AP85" t="str">
            <v>2</v>
          </cell>
          <cell r="AQ85">
            <v>38</v>
          </cell>
          <cell r="AR85">
            <v>86.083860000000001</v>
          </cell>
          <cell r="AT85" t="str">
            <v>4</v>
          </cell>
          <cell r="AU85" t="str">
            <v>83.33333</v>
          </cell>
          <cell r="AV85" t="str">
            <v>75</v>
          </cell>
          <cell r="AW85" t="str">
            <v>75.21739</v>
          </cell>
          <cell r="AX85" t="str">
            <v>138.9</v>
          </cell>
          <cell r="AY85" t="str">
            <v>98.28473</v>
          </cell>
          <cell r="AZ85" t="str">
            <v>7</v>
          </cell>
          <cell r="BA85" t="str">
            <v>87.5</v>
          </cell>
          <cell r="BB85" t="str">
            <v>2</v>
          </cell>
          <cell r="BC85" t="str">
            <v>1</v>
          </cell>
          <cell r="BD85" t="str">
            <v>1</v>
          </cell>
          <cell r="BE85" t="str">
            <v>1</v>
          </cell>
          <cell r="BF85" t="str">
            <v>1</v>
          </cell>
          <cell r="BG85" t="str">
            <v>1</v>
          </cell>
          <cell r="BH85" t="str">
            <v>1.3</v>
          </cell>
          <cell r="BI85" t="str">
            <v>2.22</v>
          </cell>
          <cell r="BJ85" t="str">
            <v>3</v>
          </cell>
          <cell r="BK85" t="str">
            <v>16.8</v>
          </cell>
          <cell r="BL85">
            <v>26</v>
          </cell>
          <cell r="BM85">
            <v>81.745700000000014</v>
          </cell>
          <cell r="BO85" t="str">
            <v>4</v>
          </cell>
          <cell r="BP85" t="str">
            <v>75</v>
          </cell>
          <cell r="BQ85" t="str">
            <v>16</v>
          </cell>
          <cell r="BR85" t="str">
            <v>92.82297</v>
          </cell>
          <cell r="BS85" t="str">
            <v>4.4</v>
          </cell>
          <cell r="BT85" t="str">
            <v>70.82651</v>
          </cell>
          <cell r="BU85" t="str">
            <v>26.5</v>
          </cell>
          <cell r="BV85" t="str">
            <v>88.33333</v>
          </cell>
          <cell r="BW85" t="str">
            <v>8</v>
          </cell>
          <cell r="BX85" t="str">
            <v>4.5</v>
          </cell>
          <cell r="BY85" t="str">
            <v>8</v>
          </cell>
          <cell r="BZ85" t="str">
            <v>6</v>
          </cell>
          <cell r="CA85" t="str">
            <v>0</v>
          </cell>
          <cell r="CB85">
            <v>119</v>
          </cell>
          <cell r="CC85">
            <v>45.000000000000007</v>
          </cell>
          <cell r="CE85" t="str">
            <v/>
          </cell>
          <cell r="CF85" t="str">
            <v/>
          </cell>
          <cell r="CG85" t="str">
            <v/>
          </cell>
          <cell r="CH85" t="str">
            <v/>
          </cell>
          <cell r="CJ85" t="str">
            <v>2</v>
          </cell>
          <cell r="CK85" t="str">
            <v>16.66667</v>
          </cell>
          <cell r="CL85" t="str">
            <v>7</v>
          </cell>
          <cell r="CM85" t="str">
            <v>87.5</v>
          </cell>
          <cell r="CN85">
            <v>9</v>
          </cell>
          <cell r="CO85" t="str">
            <v>31.1</v>
          </cell>
          <cell r="CP85" t="str">
            <v>100</v>
          </cell>
          <cell r="CQ85">
            <v>51</v>
          </cell>
          <cell r="CR85">
            <v>66</v>
          </cell>
          <cell r="CT85" t="str">
            <v>7</v>
          </cell>
          <cell r="CU85" t="str">
            <v>70</v>
          </cell>
          <cell r="CV85" t="str">
            <v>4</v>
          </cell>
          <cell r="CW85" t="str">
            <v>40</v>
          </cell>
          <cell r="CX85" t="str">
            <v/>
          </cell>
          <cell r="CY85" t="str">
            <v/>
          </cell>
          <cell r="CZ85" t="str">
            <v/>
          </cell>
          <cell r="DA85" t="str">
            <v>6</v>
          </cell>
          <cell r="DB85" t="str">
            <v>60</v>
          </cell>
          <cell r="DC85" t="str">
            <v>5</v>
          </cell>
          <cell r="DD85" t="str">
            <v>83.33333</v>
          </cell>
          <cell r="DE85" t="str">
            <v>4</v>
          </cell>
          <cell r="DF85" t="str">
            <v>57.14286</v>
          </cell>
          <cell r="DG85" t="str">
            <v>7</v>
          </cell>
          <cell r="DH85" t="str">
            <v>100</v>
          </cell>
          <cell r="DI85" t="str">
            <v>33</v>
          </cell>
          <cell r="DJ85">
            <v>128</v>
          </cell>
          <cell r="DK85">
            <v>63.951690000000006</v>
          </cell>
          <cell r="DM85" t="str">
            <v>14</v>
          </cell>
          <cell r="DN85" t="str">
            <v>81.66667</v>
          </cell>
          <cell r="DO85" t="str">
            <v>238</v>
          </cell>
          <cell r="DP85" t="str">
            <v>70.78825</v>
          </cell>
          <cell r="DQ85" t="str">
            <v>59.1</v>
          </cell>
          <cell r="DR85" t="str">
            <v>50.95733</v>
          </cell>
          <cell r="DS85" t="str">
            <v>14.6</v>
          </cell>
          <cell r="DT85" t="str">
            <v>42.9</v>
          </cell>
          <cell r="DU85" t="str">
            <v>1.6</v>
          </cell>
          <cell r="DV85" t="str">
            <v>42</v>
          </cell>
          <cell r="DW85" t="str">
            <v>16</v>
          </cell>
          <cell r="DX85" t="str">
            <v>62.57143</v>
          </cell>
          <cell r="DY85" t="str">
            <v>0</v>
          </cell>
          <cell r="DZ85" t="str">
            <v>5</v>
          </cell>
          <cell r="EA85" t="str">
            <v>93.57798</v>
          </cell>
          <cell r="EB85" t="str">
            <v>0</v>
          </cell>
          <cell r="EC85" t="str">
            <v>100</v>
          </cell>
          <cell r="ED85" t="str">
            <v>52.3945</v>
          </cell>
          <cell r="EE85">
            <v>1</v>
          </cell>
          <cell r="EF85">
            <v>100.00000000000001</v>
          </cell>
          <cell r="EH85" t="str">
            <v>.5</v>
          </cell>
          <cell r="EI85" t="str">
            <v>100</v>
          </cell>
          <cell r="EJ85" t="str">
            <v>.5</v>
          </cell>
          <cell r="EK85" t="str">
            <v>100</v>
          </cell>
          <cell r="EL85" t="str">
            <v>0</v>
          </cell>
          <cell r="EM85" t="str">
            <v>100</v>
          </cell>
          <cell r="EN85" t="str">
            <v>0</v>
          </cell>
          <cell r="EO85" t="str">
            <v>100</v>
          </cell>
          <cell r="EP85" t="str">
            <v>0</v>
          </cell>
          <cell r="EQ85" t="str">
            <v>100</v>
          </cell>
          <cell r="ER85" t="str">
            <v>0</v>
          </cell>
          <cell r="ES85" t="str">
            <v>100</v>
          </cell>
          <cell r="ET85" t="str">
            <v>0</v>
          </cell>
          <cell r="EU85" t="str">
            <v>100</v>
          </cell>
          <cell r="EV85" t="str">
            <v>0</v>
          </cell>
          <cell r="EW85" t="str">
            <v>100</v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 t="str">
            <v/>
          </cell>
          <cell r="FC85" t="str">
            <v/>
          </cell>
          <cell r="FD85" t="str">
            <v/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122</v>
          </cell>
          <cell r="FK85">
            <v>53.107130000000005</v>
          </cell>
          <cell r="FM85" t="str">
            <v/>
          </cell>
          <cell r="FN85" t="str">
            <v/>
          </cell>
          <cell r="FO85" t="str">
            <v>1120</v>
          </cell>
          <cell r="FP85" t="str">
            <v>18.03279</v>
          </cell>
          <cell r="FQ85" t="str">
            <v>10</v>
          </cell>
          <cell r="FR85" t="str">
            <v>840</v>
          </cell>
          <cell r="FS85" t="str">
            <v>270</v>
          </cell>
          <cell r="FT85" t="str">
            <v>27.6</v>
          </cell>
          <cell r="FU85" t="str">
            <v>69.06637</v>
          </cell>
          <cell r="FV85" t="str">
            <v>19</v>
          </cell>
          <cell r="FW85" t="str">
            <v>3.9</v>
          </cell>
          <cell r="FX85" t="str">
            <v>4.7</v>
          </cell>
          <cell r="FY85" t="str">
            <v>13</v>
          </cell>
          <cell r="FZ85" t="str">
            <v>72.22222</v>
          </cell>
          <cell r="GA85" t="str">
            <v>3</v>
          </cell>
          <cell r="GB85" t="str">
            <v>4</v>
          </cell>
          <cell r="GC85" t="str">
            <v>3</v>
          </cell>
          <cell r="GD85" t="str">
            <v>3</v>
          </cell>
          <cell r="GE85">
            <v>21</v>
          </cell>
          <cell r="GF85">
            <v>77.481080000000006</v>
          </cell>
          <cell r="GG85" t="str">
            <v>1</v>
          </cell>
          <cell r="GH85" t="str">
            <v>1.8</v>
          </cell>
          <cell r="GI85" t="str">
            <v>22</v>
          </cell>
          <cell r="GJ85" t="str">
            <v>65.6</v>
          </cell>
          <cell r="GK85" t="str">
            <v>70.58715</v>
          </cell>
          <cell r="GL85" t="str">
            <v>13.5</v>
          </cell>
          <cell r="GM85" t="str">
            <v>84.375</v>
          </cell>
          <cell r="GN85" t="str">
            <v>3</v>
          </cell>
          <cell r="GO85" t="str">
            <v>5.5</v>
          </cell>
          <cell r="GP85" t="str">
            <v>3</v>
          </cell>
          <cell r="GQ85" t="str">
            <v>2</v>
          </cell>
        </row>
        <row r="86">
          <cell r="A86" t="str">
            <v>JAM</v>
          </cell>
          <cell r="B86" t="str">
            <v>Jamaica</v>
          </cell>
          <cell r="C86" t="str">
            <v>Latin America &amp; Caribbean</v>
          </cell>
          <cell r="D86" t="str">
            <v>Upper middle income</v>
          </cell>
          <cell r="E86">
            <v>2020</v>
          </cell>
          <cell r="F86">
            <v>71</v>
          </cell>
          <cell r="G86">
            <v>69.679970000000012</v>
          </cell>
          <cell r="J86">
            <v>6</v>
          </cell>
          <cell r="K86">
            <v>97.372860000000003</v>
          </cell>
          <cell r="L86" t="str">
            <v>2</v>
          </cell>
          <cell r="M86">
            <v>94.117649999999998</v>
          </cell>
          <cell r="N86" t="str">
            <v>3</v>
          </cell>
          <cell r="O86" t="str">
            <v>97.48744</v>
          </cell>
          <cell r="P86" t="str">
            <v>4.2</v>
          </cell>
          <cell r="Q86" t="str">
            <v>97.88634</v>
          </cell>
          <cell r="R86" t="str">
            <v>2</v>
          </cell>
          <cell r="S86" t="str">
            <v>94.11765</v>
          </cell>
          <cell r="T86" t="str">
            <v>3</v>
          </cell>
          <cell r="U86" t="str">
            <v>97.48744</v>
          </cell>
          <cell r="V86" t="str">
            <v>4.2</v>
          </cell>
          <cell r="W86" t="str">
            <v>97.88634</v>
          </cell>
          <cell r="X86" t="str">
            <v>0</v>
          </cell>
          <cell r="Y86" t="str">
            <v>100</v>
          </cell>
          <cell r="Z86">
            <v>70</v>
          </cell>
          <cell r="AA86">
            <v>71.878330000000005</v>
          </cell>
          <cell r="AC86" t="str">
            <v>18</v>
          </cell>
          <cell r="AD86" t="str">
            <v>48</v>
          </cell>
          <cell r="AE86" t="str">
            <v>140.5</v>
          </cell>
          <cell r="AF86" t="str">
            <v>67.00288</v>
          </cell>
          <cell r="AG86" t="str">
            <v>1.5</v>
          </cell>
          <cell r="AH86" t="str">
            <v>92.51043</v>
          </cell>
          <cell r="AI86" t="str">
            <v>12</v>
          </cell>
          <cell r="AJ86" t="str">
            <v>80</v>
          </cell>
          <cell r="AK86" t="str">
            <v>2</v>
          </cell>
          <cell r="AL86" t="str">
            <v>1</v>
          </cell>
          <cell r="AM86" t="str">
            <v>2</v>
          </cell>
          <cell r="AN86" t="str">
            <v>2</v>
          </cell>
          <cell r="AO86" t="str">
            <v>1</v>
          </cell>
          <cell r="AP86" t="str">
            <v>4</v>
          </cell>
          <cell r="AQ86">
            <v>120</v>
          </cell>
          <cell r="AR86">
            <v>64.960999999999999</v>
          </cell>
          <cell r="AT86" t="str">
            <v>7</v>
          </cell>
          <cell r="AU86" t="str">
            <v>33.33333</v>
          </cell>
          <cell r="AV86" t="str">
            <v>95</v>
          </cell>
          <cell r="AW86" t="str">
            <v>66.52174</v>
          </cell>
          <cell r="AX86" t="str">
            <v>203.4</v>
          </cell>
          <cell r="AY86" t="str">
            <v>97.48891</v>
          </cell>
          <cell r="AZ86" t="str">
            <v>5</v>
          </cell>
          <cell r="BA86" t="str">
            <v>62.5</v>
          </cell>
          <cell r="BB86" t="str">
            <v>0</v>
          </cell>
          <cell r="BC86" t="str">
            <v>1</v>
          </cell>
          <cell r="BD86" t="str">
            <v>1</v>
          </cell>
          <cell r="BE86" t="str">
            <v>1</v>
          </cell>
          <cell r="BF86" t="str">
            <v>1</v>
          </cell>
          <cell r="BG86" t="str">
            <v>1</v>
          </cell>
          <cell r="BH86" t="str">
            <v>27.13</v>
          </cell>
          <cell r="BI86" t="str">
            <v>10.71</v>
          </cell>
          <cell r="BJ86" t="str">
            <v>5</v>
          </cell>
          <cell r="BK86" t="str">
            <v>26.4</v>
          </cell>
          <cell r="BL86">
            <v>85</v>
          </cell>
          <cell r="BM86">
            <v>65.272890000000004</v>
          </cell>
          <cell r="BO86" t="str">
            <v>8</v>
          </cell>
          <cell r="BP86" t="str">
            <v>41.66667</v>
          </cell>
          <cell r="BQ86" t="str">
            <v>19</v>
          </cell>
          <cell r="BR86" t="str">
            <v>91.38756</v>
          </cell>
          <cell r="BS86" t="str">
            <v>2.8</v>
          </cell>
          <cell r="BT86" t="str">
            <v>81.37065</v>
          </cell>
          <cell r="BU86" t="str">
            <v>14</v>
          </cell>
          <cell r="BV86" t="str">
            <v>46.66667</v>
          </cell>
          <cell r="BW86" t="str">
            <v>5</v>
          </cell>
          <cell r="BX86" t="str">
            <v>5.5</v>
          </cell>
          <cell r="BY86" t="str">
            <v>0</v>
          </cell>
          <cell r="BZ86" t="str">
            <v>3.5</v>
          </cell>
          <cell r="CA86" t="str">
            <v>0</v>
          </cell>
          <cell r="CB86">
            <v>15</v>
          </cell>
          <cell r="CC86">
            <v>85</v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J86" t="str">
            <v>9</v>
          </cell>
          <cell r="CK86" t="str">
            <v>75</v>
          </cell>
          <cell r="CL86" t="str">
            <v>8</v>
          </cell>
          <cell r="CM86" t="str">
            <v>100</v>
          </cell>
          <cell r="CN86">
            <v>17</v>
          </cell>
          <cell r="CO86" t="str">
            <v>0</v>
          </cell>
          <cell r="CP86" t="str">
            <v>52.6</v>
          </cell>
          <cell r="CQ86">
            <v>61</v>
          </cell>
          <cell r="CR86">
            <v>62.000000000000007</v>
          </cell>
          <cell r="CT86" t="str">
            <v>4</v>
          </cell>
          <cell r="CU86" t="str">
            <v>40</v>
          </cell>
          <cell r="CV86" t="str">
            <v>8</v>
          </cell>
          <cell r="CW86" t="str">
            <v>80</v>
          </cell>
          <cell r="CX86" t="str">
            <v/>
          </cell>
          <cell r="CY86" t="str">
            <v/>
          </cell>
          <cell r="CZ86" t="str">
            <v/>
          </cell>
          <cell r="DA86" t="str">
            <v>5</v>
          </cell>
          <cell r="DB86" t="str">
            <v>50</v>
          </cell>
          <cell r="DC86" t="str">
            <v>5</v>
          </cell>
          <cell r="DD86" t="str">
            <v>83.33333</v>
          </cell>
          <cell r="DE86" t="str">
            <v>4</v>
          </cell>
          <cell r="DF86" t="str">
            <v>57.14286</v>
          </cell>
          <cell r="DG86" t="str">
            <v>5</v>
          </cell>
          <cell r="DH86" t="str">
            <v>71.42857</v>
          </cell>
          <cell r="DI86" t="str">
            <v>31</v>
          </cell>
          <cell r="DJ86">
            <v>124</v>
          </cell>
          <cell r="DK86">
            <v>64.946809999999999</v>
          </cell>
          <cell r="DM86" t="str">
            <v>11</v>
          </cell>
          <cell r="DN86" t="str">
            <v>86.66667</v>
          </cell>
          <cell r="DO86" t="str">
            <v>268</v>
          </cell>
          <cell r="DP86" t="str">
            <v>66.15147</v>
          </cell>
          <cell r="DQ86" t="str">
            <v>35.1</v>
          </cell>
          <cell r="DR86" t="str">
            <v>87.29019</v>
          </cell>
          <cell r="DS86" t="str">
            <v>13.6</v>
          </cell>
          <cell r="DT86" t="str">
            <v>13.4</v>
          </cell>
          <cell r="DU86" t="str">
            <v>8.1</v>
          </cell>
          <cell r="DV86" t="str">
            <v>40</v>
          </cell>
          <cell r="DW86" t="str">
            <v>20</v>
          </cell>
          <cell r="DX86" t="str">
            <v>89.45238</v>
          </cell>
          <cell r="DY86" t="str">
            <v>0</v>
          </cell>
          <cell r="DZ86" t="str">
            <v>24</v>
          </cell>
          <cell r="EA86" t="str">
            <v>58.7156</v>
          </cell>
          <cell r="EB86" t="str">
            <v>113.2857</v>
          </cell>
          <cell r="EC86" t="str">
            <v>0</v>
          </cell>
          <cell r="ED86" t="str">
            <v>19.6789</v>
          </cell>
          <cell r="EE86">
            <v>136</v>
          </cell>
          <cell r="EF86">
            <v>61.535640000000008</v>
          </cell>
          <cell r="EH86" t="str">
            <v>47</v>
          </cell>
          <cell r="EI86" t="str">
            <v>72.78107</v>
          </cell>
          <cell r="EJ86" t="str">
            <v>56</v>
          </cell>
          <cell r="EK86" t="str">
            <v>76.98745</v>
          </cell>
          <cell r="EL86" t="str">
            <v>57.71429</v>
          </cell>
          <cell r="EM86" t="str">
            <v>64.33064</v>
          </cell>
          <cell r="EN86" t="str">
            <v>80</v>
          </cell>
          <cell r="EO86" t="str">
            <v>71.68459</v>
          </cell>
          <cell r="EP86" t="str">
            <v>90</v>
          </cell>
          <cell r="EQ86" t="str">
            <v>77.5</v>
          </cell>
          <cell r="ER86" t="str">
            <v>90</v>
          </cell>
          <cell r="ES86" t="str">
            <v>87.14286</v>
          </cell>
          <cell r="ET86" t="str">
            <v>876</v>
          </cell>
          <cell r="EU86" t="str">
            <v>17.35849</v>
          </cell>
          <cell r="EV86" t="str">
            <v>906</v>
          </cell>
          <cell r="EW86" t="str">
            <v>24.5</v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 t="str">
            <v/>
          </cell>
          <cell r="FD86" t="str">
            <v/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>
            <v>119</v>
          </cell>
          <cell r="FK86">
            <v>53.725470000000001</v>
          </cell>
          <cell r="FM86" t="str">
            <v/>
          </cell>
          <cell r="FN86" t="str">
            <v/>
          </cell>
          <cell r="FO86" t="str">
            <v>550</v>
          </cell>
          <cell r="FP86" t="str">
            <v>64.7541</v>
          </cell>
          <cell r="FQ86" t="str">
            <v>30</v>
          </cell>
          <cell r="FR86" t="str">
            <v>450</v>
          </cell>
          <cell r="FS86" t="str">
            <v>70</v>
          </cell>
          <cell r="FT86" t="str">
            <v>50.2</v>
          </cell>
          <cell r="FU86" t="str">
            <v>43.64454</v>
          </cell>
          <cell r="FV86" t="str">
            <v>35</v>
          </cell>
          <cell r="FW86" t="str">
            <v>10.2</v>
          </cell>
          <cell r="FX86" t="str">
            <v>5</v>
          </cell>
          <cell r="FY86" t="str">
            <v>9.5</v>
          </cell>
          <cell r="FZ86" t="str">
            <v>52.77778</v>
          </cell>
          <cell r="GA86" t="str">
            <v>4.5</v>
          </cell>
          <cell r="GB86" t="str">
            <v>2</v>
          </cell>
          <cell r="GC86" t="str">
            <v>.5</v>
          </cell>
          <cell r="GD86" t="str">
            <v>2.5</v>
          </cell>
          <cell r="GE86">
            <v>34</v>
          </cell>
          <cell r="GF86">
            <v>70.10669</v>
          </cell>
          <cell r="GG86" t="str">
            <v>1</v>
          </cell>
          <cell r="GH86" t="str">
            <v>1.1</v>
          </cell>
          <cell r="GI86" t="str">
            <v>18</v>
          </cell>
          <cell r="GJ86" t="str">
            <v>66.4</v>
          </cell>
          <cell r="GK86" t="str">
            <v>71.46338</v>
          </cell>
          <cell r="GL86" t="str">
            <v>11</v>
          </cell>
          <cell r="GM86" t="str">
            <v>68.75</v>
          </cell>
          <cell r="GN86" t="str">
            <v>2.5</v>
          </cell>
          <cell r="GO86" t="str">
            <v>4.5</v>
          </cell>
          <cell r="GP86" t="str">
            <v>1</v>
          </cell>
          <cell r="GQ86" t="str">
            <v>3</v>
          </cell>
        </row>
        <row r="87">
          <cell r="A87" t="str">
            <v>JAP</v>
          </cell>
          <cell r="B87" t="str">
            <v>Japan</v>
          </cell>
          <cell r="C87" t="str">
            <v>High income: OECD</v>
          </cell>
          <cell r="D87" t="str">
            <v>High income</v>
          </cell>
          <cell r="E87">
            <v>2020</v>
          </cell>
          <cell r="F87">
            <v>29</v>
          </cell>
          <cell r="G87">
            <v>77.999830000000003</v>
          </cell>
          <cell r="J87">
            <v>106</v>
          </cell>
          <cell r="K87">
            <v>86.098230000000001</v>
          </cell>
          <cell r="L87" t="str">
            <v>8</v>
          </cell>
          <cell r="M87">
            <v>58.823529999999998</v>
          </cell>
          <cell r="N87" t="str">
            <v>11.15</v>
          </cell>
          <cell r="O87" t="str">
            <v>89.29648</v>
          </cell>
          <cell r="P87" t="str">
            <v>7.5</v>
          </cell>
          <cell r="Q87" t="str">
            <v>96.2729</v>
          </cell>
          <cell r="R87" t="str">
            <v>8</v>
          </cell>
          <cell r="S87" t="str">
            <v>58.82353</v>
          </cell>
          <cell r="T87" t="str">
            <v>11.15</v>
          </cell>
          <cell r="U87" t="str">
            <v>89.29648</v>
          </cell>
          <cell r="V87" t="str">
            <v>7.5</v>
          </cell>
          <cell r="W87" t="str">
            <v>96.2729</v>
          </cell>
          <cell r="X87" t="str">
            <v>0</v>
          </cell>
          <cell r="Y87" t="str">
            <v>99.99999</v>
          </cell>
          <cell r="Z87">
            <v>18</v>
          </cell>
          <cell r="AA87">
            <v>83.091670000000008</v>
          </cell>
          <cell r="AC87" t="str">
            <v>12</v>
          </cell>
          <cell r="AD87" t="str">
            <v>72</v>
          </cell>
          <cell r="AE87" t="str">
            <v>108.35</v>
          </cell>
          <cell r="AF87" t="str">
            <v>76.26801</v>
          </cell>
          <cell r="AG87" t="str">
            <v>.5</v>
          </cell>
          <cell r="AH87" t="str">
            <v>97.43198</v>
          </cell>
          <cell r="AI87" t="str">
            <v>13</v>
          </cell>
          <cell r="AJ87" t="str">
            <v>86.66667</v>
          </cell>
          <cell r="AK87" t="str">
            <v>2</v>
          </cell>
          <cell r="AL87" t="str">
            <v>1</v>
          </cell>
          <cell r="AM87" t="str">
            <v>2</v>
          </cell>
          <cell r="AN87" t="str">
            <v>3</v>
          </cell>
          <cell r="AO87" t="str">
            <v>1</v>
          </cell>
          <cell r="AP87" t="str">
            <v>4</v>
          </cell>
          <cell r="AQ87">
            <v>14</v>
          </cell>
          <cell r="AR87">
            <v>93.163040000000009</v>
          </cell>
          <cell r="AT87" t="str">
            <v>2.35</v>
          </cell>
          <cell r="AU87" t="str">
            <v>100</v>
          </cell>
          <cell r="AV87" t="str">
            <v>80.9</v>
          </cell>
          <cell r="AW87" t="str">
            <v>72.65217</v>
          </cell>
          <cell r="AX87" t="str">
            <v>0</v>
          </cell>
          <cell r="AY87" t="str">
            <v>100</v>
          </cell>
          <cell r="AZ87" t="str">
            <v>8</v>
          </cell>
          <cell r="BA87" t="str">
            <v>100</v>
          </cell>
          <cell r="BB87" t="str">
            <v>3</v>
          </cell>
          <cell r="BC87" t="str">
            <v>1</v>
          </cell>
          <cell r="BD87" t="str">
            <v>1</v>
          </cell>
          <cell r="BE87" t="str">
            <v>1</v>
          </cell>
          <cell r="BF87" t="str">
            <v>1</v>
          </cell>
          <cell r="BG87" t="str">
            <v>1</v>
          </cell>
          <cell r="BH87" t="str">
            <v>.0375</v>
          </cell>
          <cell r="BI87" t="str">
            <v>.024</v>
          </cell>
          <cell r="BJ87" t="str">
            <v>1</v>
          </cell>
          <cell r="BK87" t="str">
            <v>21.2</v>
          </cell>
          <cell r="BL87">
            <v>43</v>
          </cell>
          <cell r="BM87">
            <v>75.601820000000004</v>
          </cell>
          <cell r="BO87" t="str">
            <v>6</v>
          </cell>
          <cell r="BP87" t="str">
            <v>58.33333</v>
          </cell>
          <cell r="BQ87" t="str">
            <v>13</v>
          </cell>
          <cell r="BR87" t="str">
            <v>94.25837</v>
          </cell>
          <cell r="BS87" t="str">
            <v>5.3</v>
          </cell>
          <cell r="BT87" t="str">
            <v>64.81558</v>
          </cell>
          <cell r="BU87" t="str">
            <v>25.5</v>
          </cell>
          <cell r="BV87" t="str">
            <v>85</v>
          </cell>
          <cell r="BW87" t="str">
            <v>8</v>
          </cell>
          <cell r="BX87" t="str">
            <v>4</v>
          </cell>
          <cell r="BY87" t="str">
            <v>8</v>
          </cell>
          <cell r="BZ87" t="str">
            <v>5.5</v>
          </cell>
          <cell r="CA87" t="str">
            <v>0</v>
          </cell>
          <cell r="CB87">
            <v>94</v>
          </cell>
          <cell r="CC87">
            <v>55.000000000000007</v>
          </cell>
          <cell r="CE87" t="str">
            <v/>
          </cell>
          <cell r="CF87" t="str">
            <v/>
          </cell>
          <cell r="CG87" t="str">
            <v/>
          </cell>
          <cell r="CH87" t="str">
            <v/>
          </cell>
          <cell r="CJ87" t="str">
            <v>5</v>
          </cell>
          <cell r="CK87" t="str">
            <v>41.66667</v>
          </cell>
          <cell r="CL87" t="str">
            <v>6</v>
          </cell>
          <cell r="CM87" t="str">
            <v>75</v>
          </cell>
          <cell r="CN87">
            <v>11</v>
          </cell>
          <cell r="CO87" t="str">
            <v>0</v>
          </cell>
          <cell r="CP87" t="str">
            <v>100</v>
          </cell>
          <cell r="CQ87">
            <v>57</v>
          </cell>
          <cell r="CR87">
            <v>64</v>
          </cell>
          <cell r="CT87" t="str">
            <v>7</v>
          </cell>
          <cell r="CU87" t="str">
            <v>70</v>
          </cell>
          <cell r="CV87" t="str">
            <v>6</v>
          </cell>
          <cell r="CW87" t="str">
            <v>60</v>
          </cell>
          <cell r="CX87" t="str">
            <v/>
          </cell>
          <cell r="CY87" t="str">
            <v/>
          </cell>
          <cell r="CZ87" t="str">
            <v/>
          </cell>
          <cell r="DA87" t="str">
            <v>8</v>
          </cell>
          <cell r="DB87" t="str">
            <v>80</v>
          </cell>
          <cell r="DC87" t="str">
            <v>4</v>
          </cell>
          <cell r="DD87" t="str">
            <v>66.66667</v>
          </cell>
          <cell r="DE87" t="str">
            <v>2</v>
          </cell>
          <cell r="DF87" t="str">
            <v>28.57143</v>
          </cell>
          <cell r="DG87" t="str">
            <v>5</v>
          </cell>
          <cell r="DH87" t="str">
            <v>71.42857</v>
          </cell>
          <cell r="DI87" t="str">
            <v>32</v>
          </cell>
          <cell r="DJ87">
            <v>51</v>
          </cell>
          <cell r="DK87">
            <v>81.625190000000003</v>
          </cell>
          <cell r="DM87" t="str">
            <v>19</v>
          </cell>
          <cell r="DN87" t="str">
            <v>73.33333</v>
          </cell>
          <cell r="DO87" t="str">
            <v>128.5</v>
          </cell>
          <cell r="DP87" t="str">
            <v>87.71252</v>
          </cell>
          <cell r="DQ87" t="str">
            <v>46.7</v>
          </cell>
          <cell r="DR87" t="str">
            <v>70.30405</v>
          </cell>
          <cell r="DS87" t="str">
            <v>23.9</v>
          </cell>
          <cell r="DT87" t="str">
            <v>18.6</v>
          </cell>
          <cell r="DU87" t="str">
            <v>4.2</v>
          </cell>
          <cell r="DV87" t="str">
            <v>1</v>
          </cell>
          <cell r="DW87" t="str">
            <v>98</v>
          </cell>
          <cell r="DX87" t="str">
            <v>10.78571</v>
          </cell>
          <cell r="DY87" t="str">
            <v>85.35576</v>
          </cell>
          <cell r="DZ87" t="str">
            <v>3</v>
          </cell>
          <cell r="EA87" t="str">
            <v>97.24771</v>
          </cell>
          <cell r="EB87" t="str">
            <v>0</v>
          </cell>
          <cell r="EC87" t="str">
            <v>100</v>
          </cell>
          <cell r="ED87" t="str">
            <v>95.15087</v>
          </cell>
          <cell r="EE87">
            <v>57</v>
          </cell>
          <cell r="EF87">
            <v>85.939030000000002</v>
          </cell>
          <cell r="EH87" t="str">
            <v>2.3735</v>
          </cell>
          <cell r="EI87" t="str">
            <v>99.18728</v>
          </cell>
          <cell r="EJ87" t="str">
            <v>3.35</v>
          </cell>
          <cell r="EK87" t="str">
            <v>99.01674</v>
          </cell>
          <cell r="EL87" t="str">
            <v>26.65</v>
          </cell>
          <cell r="EM87" t="str">
            <v>83.86792</v>
          </cell>
          <cell r="EN87" t="str">
            <v>39.6</v>
          </cell>
          <cell r="EO87" t="str">
            <v>86.16487</v>
          </cell>
          <cell r="EP87" t="str">
            <v>54</v>
          </cell>
          <cell r="EQ87" t="str">
            <v>86.5</v>
          </cell>
          <cell r="ER87" t="str">
            <v>107</v>
          </cell>
          <cell r="ES87" t="str">
            <v>84.71429</v>
          </cell>
          <cell r="ET87" t="str">
            <v>272.4417</v>
          </cell>
          <cell r="EU87" t="str">
            <v>74.29796</v>
          </cell>
          <cell r="EV87" t="str">
            <v>314.8417</v>
          </cell>
          <cell r="EW87" t="str">
            <v>73.76319</v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 t="str">
            <v/>
          </cell>
          <cell r="FC87" t="str">
            <v/>
          </cell>
          <cell r="FD87" t="str">
            <v/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50</v>
          </cell>
          <cell r="FK87">
            <v>65.261769999999999</v>
          </cell>
          <cell r="FM87" t="str">
            <v/>
          </cell>
          <cell r="FN87" t="str">
            <v/>
          </cell>
          <cell r="FO87" t="str">
            <v>360</v>
          </cell>
          <cell r="FP87" t="str">
            <v>80.32787</v>
          </cell>
          <cell r="FQ87" t="str">
            <v>20</v>
          </cell>
          <cell r="FR87" t="str">
            <v>280</v>
          </cell>
          <cell r="FS87" t="str">
            <v>60</v>
          </cell>
          <cell r="FT87" t="str">
            <v>23.4</v>
          </cell>
          <cell r="FU87" t="str">
            <v>73.79078</v>
          </cell>
          <cell r="FV87" t="str">
            <v>18.5</v>
          </cell>
          <cell r="FW87" t="str">
            <v>4.5</v>
          </cell>
          <cell r="FX87" t="str">
            <v>.4</v>
          </cell>
          <cell r="FY87" t="str">
            <v>7.5</v>
          </cell>
          <cell r="FZ87" t="str">
            <v>41.66667</v>
          </cell>
          <cell r="GA87" t="str">
            <v>3</v>
          </cell>
          <cell r="GB87" t="str">
            <v>1</v>
          </cell>
          <cell r="GC87" t="str">
            <v>1</v>
          </cell>
          <cell r="GD87" t="str">
            <v>2.5</v>
          </cell>
          <cell r="GE87">
            <v>3</v>
          </cell>
          <cell r="GF87">
            <v>90.217540000000014</v>
          </cell>
          <cell r="GG87" t="str">
            <v>1</v>
          </cell>
          <cell r="GH87" t="str">
            <v>.6</v>
          </cell>
          <cell r="GI87" t="str">
            <v>4.2</v>
          </cell>
          <cell r="GJ87" t="str">
            <v>92.1</v>
          </cell>
          <cell r="GK87" t="str">
            <v>99.18508</v>
          </cell>
          <cell r="GL87" t="str">
            <v>13</v>
          </cell>
          <cell r="GM87" t="str">
            <v>81.25</v>
          </cell>
          <cell r="GN87" t="str">
            <v>3</v>
          </cell>
          <cell r="GO87" t="str">
            <v>6</v>
          </cell>
          <cell r="GP87" t="str">
            <v>3</v>
          </cell>
          <cell r="GQ87" t="str">
            <v>1</v>
          </cell>
        </row>
        <row r="88">
          <cell r="A88" t="str">
            <v>JOR</v>
          </cell>
          <cell r="B88" t="str">
            <v>Jordan</v>
          </cell>
          <cell r="C88" t="str">
            <v>Middle East &amp; North Africa</v>
          </cell>
          <cell r="D88" t="str">
            <v>Upper middle income</v>
          </cell>
          <cell r="E88">
            <v>2020</v>
          </cell>
          <cell r="F88">
            <v>75</v>
          </cell>
          <cell r="G88">
            <v>68.974530000000001</v>
          </cell>
          <cell r="J88">
            <v>120</v>
          </cell>
          <cell r="K88">
            <v>84.503200000000007</v>
          </cell>
          <cell r="L88" t="str">
            <v>7</v>
          </cell>
          <cell r="M88">
            <v>64.705879999999993</v>
          </cell>
          <cell r="N88" t="str">
            <v>12</v>
          </cell>
          <cell r="O88" t="str">
            <v>88.44221</v>
          </cell>
          <cell r="P88" t="str">
            <v>23.3</v>
          </cell>
          <cell r="Q88" t="str">
            <v>88.32925</v>
          </cell>
          <cell r="R88" t="str">
            <v>8</v>
          </cell>
          <cell r="S88" t="str">
            <v>58.82353</v>
          </cell>
          <cell r="T88" t="str">
            <v>13</v>
          </cell>
          <cell r="U88" t="str">
            <v>87.43719</v>
          </cell>
          <cell r="V88" t="str">
            <v>23.3</v>
          </cell>
          <cell r="W88" t="str">
            <v>88.32925</v>
          </cell>
          <cell r="X88" t="str">
            <v>.1</v>
          </cell>
          <cell r="Y88" t="str">
            <v>99.97916</v>
          </cell>
          <cell r="Z88">
            <v>138</v>
          </cell>
          <cell r="AA88">
            <v>60.329030000000003</v>
          </cell>
          <cell r="AC88" t="str">
            <v>20</v>
          </cell>
          <cell r="AD88" t="str">
            <v>40</v>
          </cell>
          <cell r="AE88" t="str">
            <v>66</v>
          </cell>
          <cell r="AF88" t="str">
            <v>88.47262</v>
          </cell>
          <cell r="AG88" t="str">
            <v>12.1</v>
          </cell>
          <cell r="AH88" t="str">
            <v>39.51016</v>
          </cell>
          <cell r="AI88" t="str">
            <v>11</v>
          </cell>
          <cell r="AJ88" t="str">
            <v>73.33333</v>
          </cell>
          <cell r="AK88" t="str">
            <v>2</v>
          </cell>
          <cell r="AL88" t="str">
            <v>1</v>
          </cell>
          <cell r="AM88" t="str">
            <v>2</v>
          </cell>
          <cell r="AN88" t="str">
            <v>3</v>
          </cell>
          <cell r="AO88" t="str">
            <v>1</v>
          </cell>
          <cell r="AP88" t="str">
            <v>2</v>
          </cell>
          <cell r="AQ88">
            <v>69</v>
          </cell>
          <cell r="AR88">
            <v>80.51427000000001</v>
          </cell>
          <cell r="AT88" t="str">
            <v>5</v>
          </cell>
          <cell r="AU88" t="str">
            <v>66.66667</v>
          </cell>
          <cell r="AV88" t="str">
            <v>55</v>
          </cell>
          <cell r="AW88" t="str">
            <v>83.91304</v>
          </cell>
          <cell r="AX88" t="str">
            <v>285.3</v>
          </cell>
          <cell r="AY88" t="str">
            <v>96.47735</v>
          </cell>
          <cell r="AZ88" t="str">
            <v>6</v>
          </cell>
          <cell r="BA88" t="str">
            <v>75</v>
          </cell>
          <cell r="BB88" t="str">
            <v>2</v>
          </cell>
          <cell r="BC88" t="str">
            <v>1</v>
          </cell>
          <cell r="BD88" t="str">
            <v>1</v>
          </cell>
          <cell r="BE88" t="str">
            <v>1</v>
          </cell>
          <cell r="BF88" t="str">
            <v>0</v>
          </cell>
          <cell r="BG88" t="str">
            <v>1</v>
          </cell>
          <cell r="BH88" t="str">
            <v>2.38</v>
          </cell>
          <cell r="BI88" t="str">
            <v>1.57</v>
          </cell>
          <cell r="BJ88" t="str">
            <v>0</v>
          </cell>
          <cell r="BK88" t="str">
            <v>24.6</v>
          </cell>
          <cell r="BL88">
            <v>78</v>
          </cell>
          <cell r="BM88">
            <v>66.402780000000007</v>
          </cell>
          <cell r="BO88" t="str">
            <v>6</v>
          </cell>
          <cell r="BP88" t="str">
            <v>58.33333</v>
          </cell>
          <cell r="BQ88" t="str">
            <v>17</v>
          </cell>
          <cell r="BR88" t="str">
            <v>92.3445</v>
          </cell>
          <cell r="BS88" t="str">
            <v>9</v>
          </cell>
          <cell r="BT88" t="str">
            <v>39.93331</v>
          </cell>
          <cell r="BU88" t="str">
            <v>22.5</v>
          </cell>
          <cell r="BV88" t="str">
            <v>75</v>
          </cell>
          <cell r="BW88" t="str">
            <v>7</v>
          </cell>
          <cell r="BX88" t="str">
            <v>3.5</v>
          </cell>
          <cell r="BY88" t="str">
            <v>6</v>
          </cell>
          <cell r="BZ88" t="str">
            <v>6</v>
          </cell>
          <cell r="CA88" t="str">
            <v>0</v>
          </cell>
          <cell r="CB88">
            <v>4</v>
          </cell>
          <cell r="CC88">
            <v>95.000000000000014</v>
          </cell>
          <cell r="CE88" t="str">
            <v/>
          </cell>
          <cell r="CF88" t="str">
            <v/>
          </cell>
          <cell r="CG88" t="str">
            <v/>
          </cell>
          <cell r="CH88" t="str">
            <v/>
          </cell>
          <cell r="CJ88" t="str">
            <v>11</v>
          </cell>
          <cell r="CK88" t="str">
            <v>91.66667</v>
          </cell>
          <cell r="CL88" t="str">
            <v>8</v>
          </cell>
          <cell r="CM88" t="str">
            <v>100</v>
          </cell>
          <cell r="CN88">
            <v>19</v>
          </cell>
          <cell r="CO88" t="str">
            <v>5</v>
          </cell>
          <cell r="CP88" t="str">
            <v>22.9</v>
          </cell>
          <cell r="CQ88">
            <v>105</v>
          </cell>
          <cell r="CR88">
            <v>50.000000000000007</v>
          </cell>
          <cell r="CT88" t="str">
            <v>4</v>
          </cell>
          <cell r="CU88" t="str">
            <v>40</v>
          </cell>
          <cell r="CV88" t="str">
            <v>4</v>
          </cell>
          <cell r="CW88" t="str">
            <v>40</v>
          </cell>
          <cell r="CX88" t="str">
            <v/>
          </cell>
          <cell r="CY88" t="str">
            <v/>
          </cell>
          <cell r="CZ88" t="str">
            <v/>
          </cell>
          <cell r="DA88" t="str">
            <v>3</v>
          </cell>
          <cell r="DB88" t="str">
            <v>30</v>
          </cell>
          <cell r="DC88" t="str">
            <v>2</v>
          </cell>
          <cell r="DD88" t="str">
            <v>33.33333</v>
          </cell>
          <cell r="DE88" t="str">
            <v>6</v>
          </cell>
          <cell r="DF88" t="str">
            <v>85.71429</v>
          </cell>
          <cell r="DG88" t="str">
            <v>6</v>
          </cell>
          <cell r="DH88" t="str">
            <v>85.71429</v>
          </cell>
          <cell r="DI88" t="str">
            <v>25</v>
          </cell>
          <cell r="DJ88">
            <v>62</v>
          </cell>
          <cell r="DK88">
            <v>78.724650000000011</v>
          </cell>
          <cell r="DM88" t="str">
            <v>9</v>
          </cell>
          <cell r="DN88" t="str">
            <v>90</v>
          </cell>
          <cell r="DO88" t="str">
            <v>96.5</v>
          </cell>
          <cell r="DP88" t="str">
            <v>92.65842</v>
          </cell>
          <cell r="DQ88" t="str">
            <v>28.6</v>
          </cell>
          <cell r="DR88" t="str">
            <v>96.58678</v>
          </cell>
          <cell r="DS88" t="str">
            <v>10.5</v>
          </cell>
          <cell r="DT88" t="str">
            <v>16.1</v>
          </cell>
          <cell r="DU88" t="str">
            <v>2</v>
          </cell>
          <cell r="DV88" t="str">
            <v>22</v>
          </cell>
          <cell r="DW88" t="str">
            <v>56</v>
          </cell>
          <cell r="DX88" t="str">
            <v>52.90476</v>
          </cell>
          <cell r="DY88" t="str">
            <v>4.044861</v>
          </cell>
          <cell r="DZ88" t="str">
            <v>11</v>
          </cell>
          <cell r="EA88" t="str">
            <v>82.56881</v>
          </cell>
          <cell r="EB88" t="str">
            <v>62.71429</v>
          </cell>
          <cell r="EC88" t="str">
            <v>0</v>
          </cell>
          <cell r="ED88" t="str">
            <v>35.65342</v>
          </cell>
          <cell r="EE88">
            <v>75</v>
          </cell>
          <cell r="EF88">
            <v>79.028210000000001</v>
          </cell>
          <cell r="EH88" t="str">
            <v>6</v>
          </cell>
          <cell r="EI88" t="str">
            <v>97.04142</v>
          </cell>
          <cell r="EJ88" t="str">
            <v>54.85714</v>
          </cell>
          <cell r="EK88" t="str">
            <v>77.46563</v>
          </cell>
          <cell r="EL88" t="str">
            <v>53</v>
          </cell>
          <cell r="EM88" t="str">
            <v>67.2956</v>
          </cell>
          <cell r="EN88" t="str">
            <v>78.85714</v>
          </cell>
          <cell r="EO88" t="str">
            <v>72.09421</v>
          </cell>
          <cell r="EP88" t="str">
            <v>100</v>
          </cell>
          <cell r="EQ88" t="str">
            <v>75</v>
          </cell>
          <cell r="ER88" t="str">
            <v>190</v>
          </cell>
          <cell r="ES88" t="str">
            <v>72.85714</v>
          </cell>
          <cell r="ET88" t="str">
            <v>131.2857</v>
          </cell>
          <cell r="EU88" t="str">
            <v>87.61456</v>
          </cell>
          <cell r="EV88" t="str">
            <v>205.7143</v>
          </cell>
          <cell r="EW88" t="str">
            <v>82.85714</v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 t="str">
            <v/>
          </cell>
          <cell r="FC88" t="str">
            <v/>
          </cell>
          <cell r="FD88" t="str">
            <v/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110</v>
          </cell>
          <cell r="FK88">
            <v>55.558140000000002</v>
          </cell>
          <cell r="FM88" t="str">
            <v/>
          </cell>
          <cell r="FN88" t="str">
            <v/>
          </cell>
          <cell r="FO88" t="str">
            <v>642</v>
          </cell>
          <cell r="FP88" t="str">
            <v>57.21311</v>
          </cell>
          <cell r="FQ88" t="str">
            <v>37</v>
          </cell>
          <cell r="FR88" t="str">
            <v>415</v>
          </cell>
          <cell r="FS88" t="str">
            <v>190</v>
          </cell>
          <cell r="FT88" t="str">
            <v>31.2</v>
          </cell>
          <cell r="FU88" t="str">
            <v>65.01687</v>
          </cell>
          <cell r="FV88" t="str">
            <v>8</v>
          </cell>
          <cell r="FW88" t="str">
            <v>8.2</v>
          </cell>
          <cell r="FX88" t="str">
            <v>15</v>
          </cell>
          <cell r="FY88" t="str">
            <v>8</v>
          </cell>
          <cell r="FZ88" t="str">
            <v>44.44444</v>
          </cell>
          <cell r="GA88" t="str">
            <v>2</v>
          </cell>
          <cell r="GB88" t="str">
            <v>2</v>
          </cell>
          <cell r="GC88" t="str">
            <v>1</v>
          </cell>
          <cell r="GD88" t="str">
            <v>3</v>
          </cell>
          <cell r="GE88">
            <v>112</v>
          </cell>
          <cell r="GF88">
            <v>39.68497</v>
          </cell>
          <cell r="GG88" t="str">
            <v>0</v>
          </cell>
          <cell r="GH88" t="str">
            <v>3</v>
          </cell>
          <cell r="GI88" t="str">
            <v>20</v>
          </cell>
          <cell r="GJ88" t="str">
            <v>27.3</v>
          </cell>
          <cell r="GK88" t="str">
            <v>29.36995</v>
          </cell>
          <cell r="GL88" t="str">
            <v>8</v>
          </cell>
          <cell r="GM88" t="str">
            <v>50</v>
          </cell>
          <cell r="GN88" t="str">
            <v>2.5</v>
          </cell>
          <cell r="GO88" t="str">
            <v>4</v>
          </cell>
          <cell r="GP88" t="str">
            <v>.5</v>
          </cell>
          <cell r="GQ88" t="str">
            <v>1</v>
          </cell>
        </row>
        <row r="89">
          <cell r="A89" t="str">
            <v>KAZ</v>
          </cell>
          <cell r="B89" t="str">
            <v>Kazakhstan</v>
          </cell>
          <cell r="C89" t="str">
            <v>Europe &amp; Central Asia</v>
          </cell>
          <cell r="D89" t="str">
            <v>Upper middle income</v>
          </cell>
          <cell r="E89">
            <v>2020</v>
          </cell>
          <cell r="F89">
            <v>25</v>
          </cell>
          <cell r="G89">
            <v>79.559150000000002</v>
          </cell>
          <cell r="J89">
            <v>22</v>
          </cell>
          <cell r="K89">
            <v>94.428570000000008</v>
          </cell>
          <cell r="L89" t="str">
            <v>4</v>
          </cell>
          <cell r="M89">
            <v>82.352940000000004</v>
          </cell>
          <cell r="N89" t="str">
            <v>5</v>
          </cell>
          <cell r="O89" t="str">
            <v>95.47739</v>
          </cell>
          <cell r="P89" t="str">
            <v>.2</v>
          </cell>
          <cell r="Q89" t="str">
            <v>99.88394</v>
          </cell>
          <cell r="R89" t="str">
            <v>4</v>
          </cell>
          <cell r="S89" t="str">
            <v>82.35294</v>
          </cell>
          <cell r="T89" t="str">
            <v>5</v>
          </cell>
          <cell r="U89" t="str">
            <v>95.47739</v>
          </cell>
          <cell r="V89" t="str">
            <v>.2</v>
          </cell>
          <cell r="W89" t="str">
            <v>99.88394</v>
          </cell>
          <cell r="X89" t="str">
            <v>0</v>
          </cell>
          <cell r="Y89" t="str">
            <v>100</v>
          </cell>
          <cell r="Z89">
            <v>37</v>
          </cell>
          <cell r="AA89">
            <v>76.545830000000009</v>
          </cell>
          <cell r="AC89" t="str">
            <v>17</v>
          </cell>
          <cell r="AD89" t="str">
            <v>52</v>
          </cell>
          <cell r="AE89" t="str">
            <v>102.5</v>
          </cell>
          <cell r="AF89" t="str">
            <v>77.95389</v>
          </cell>
          <cell r="AG89" t="str">
            <v>2.1</v>
          </cell>
          <cell r="AH89" t="str">
            <v>89.56275</v>
          </cell>
          <cell r="AI89" t="str">
            <v>13</v>
          </cell>
          <cell r="AJ89" t="str">
            <v>86.66667</v>
          </cell>
          <cell r="AK89" t="str">
            <v>2</v>
          </cell>
          <cell r="AL89" t="str">
            <v>1</v>
          </cell>
          <cell r="AM89" t="str">
            <v>2</v>
          </cell>
          <cell r="AN89" t="str">
            <v>3</v>
          </cell>
          <cell r="AO89" t="str">
            <v>1</v>
          </cell>
          <cell r="AP89" t="str">
            <v>4</v>
          </cell>
          <cell r="AQ89">
            <v>67</v>
          </cell>
          <cell r="AR89">
            <v>81.628360000000001</v>
          </cell>
          <cell r="AT89" t="str">
            <v>6</v>
          </cell>
          <cell r="AU89" t="str">
            <v>50</v>
          </cell>
          <cell r="AV89" t="str">
            <v>71</v>
          </cell>
          <cell r="AW89" t="str">
            <v>76.95652</v>
          </cell>
          <cell r="AX89" t="str">
            <v>35.9</v>
          </cell>
          <cell r="AY89" t="str">
            <v>99.55691</v>
          </cell>
          <cell r="AZ89" t="str">
            <v>8</v>
          </cell>
          <cell r="BA89" t="str">
            <v>100</v>
          </cell>
          <cell r="BB89" t="str">
            <v>3</v>
          </cell>
          <cell r="BC89" t="str">
            <v>1</v>
          </cell>
          <cell r="BD89" t="str">
            <v>1</v>
          </cell>
          <cell r="BE89" t="str">
            <v>1</v>
          </cell>
          <cell r="BF89" t="str">
            <v>1</v>
          </cell>
          <cell r="BG89" t="str">
            <v>1</v>
          </cell>
          <cell r="BH89" t="str">
            <v>.96</v>
          </cell>
          <cell r="BI89" t="str">
            <v>.91</v>
          </cell>
          <cell r="BJ89" t="str">
            <v>1</v>
          </cell>
          <cell r="BK89" t="str">
            <v>4.4</v>
          </cell>
          <cell r="BL89">
            <v>24</v>
          </cell>
          <cell r="BM89">
            <v>82.443070000000006</v>
          </cell>
          <cell r="BO89" t="str">
            <v>4</v>
          </cell>
          <cell r="BP89" t="str">
            <v>75</v>
          </cell>
          <cell r="BQ89" t="str">
            <v>4.5</v>
          </cell>
          <cell r="BR89" t="str">
            <v>98.32536</v>
          </cell>
          <cell r="BS89" t="str">
            <v>0</v>
          </cell>
          <cell r="BT89" t="str">
            <v>99.78027</v>
          </cell>
          <cell r="BU89" t="str">
            <v>17</v>
          </cell>
          <cell r="BV89" t="str">
            <v>56.66667</v>
          </cell>
          <cell r="BW89" t="str">
            <v>6</v>
          </cell>
          <cell r="BX89" t="str">
            <v>3.5</v>
          </cell>
          <cell r="BY89" t="str">
            <v>0</v>
          </cell>
          <cell r="BZ89" t="str">
            <v>7.5</v>
          </cell>
          <cell r="CA89" t="str">
            <v>0</v>
          </cell>
          <cell r="CB89">
            <v>25</v>
          </cell>
          <cell r="CC89">
            <v>80</v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J89" t="str">
            <v>8</v>
          </cell>
          <cell r="CK89" t="str">
            <v>66.66667</v>
          </cell>
          <cell r="CL89" t="str">
            <v>8</v>
          </cell>
          <cell r="CM89" t="str">
            <v>100</v>
          </cell>
          <cell r="CN89">
            <v>16</v>
          </cell>
          <cell r="CO89" t="str">
            <v>0</v>
          </cell>
          <cell r="CP89" t="str">
            <v>65.4</v>
          </cell>
          <cell r="CQ89">
            <v>7</v>
          </cell>
          <cell r="CR89">
            <v>84</v>
          </cell>
          <cell r="CT89" t="str">
            <v>9</v>
          </cell>
          <cell r="CU89" t="str">
            <v>90</v>
          </cell>
          <cell r="CV89" t="str">
            <v>6</v>
          </cell>
          <cell r="CW89" t="str">
            <v>60</v>
          </cell>
          <cell r="CX89" t="str">
            <v/>
          </cell>
          <cell r="CY89" t="str">
            <v/>
          </cell>
          <cell r="CZ89" t="str">
            <v/>
          </cell>
          <cell r="DA89" t="str">
            <v>9</v>
          </cell>
          <cell r="DB89" t="str">
            <v>90</v>
          </cell>
          <cell r="DC89" t="str">
            <v>6</v>
          </cell>
          <cell r="DD89" t="str">
            <v>100</v>
          </cell>
          <cell r="DE89" t="str">
            <v>6</v>
          </cell>
          <cell r="DF89" t="str">
            <v>85.71429</v>
          </cell>
          <cell r="DG89" t="str">
            <v>6</v>
          </cell>
          <cell r="DH89" t="str">
            <v>85.71429</v>
          </cell>
          <cell r="DI89" t="str">
            <v>42</v>
          </cell>
          <cell r="DJ89">
            <v>64</v>
          </cell>
          <cell r="DK89">
            <v>78.205700000000007</v>
          </cell>
          <cell r="DM89" t="str">
            <v>10</v>
          </cell>
          <cell r="DN89" t="str">
            <v>88.33333</v>
          </cell>
          <cell r="DO89" t="str">
            <v>186</v>
          </cell>
          <cell r="DP89" t="str">
            <v>78.82535</v>
          </cell>
          <cell r="DQ89" t="str">
            <v>28.4</v>
          </cell>
          <cell r="DR89" t="str">
            <v>96.81091</v>
          </cell>
          <cell r="DS89" t="str">
            <v>16.4</v>
          </cell>
          <cell r="DT89" t="str">
            <v>10.1</v>
          </cell>
          <cell r="DU89" t="str">
            <v>1.9</v>
          </cell>
          <cell r="DV89" t="str">
            <v>No VAT refund per case study scenario</v>
          </cell>
          <cell r="DW89" t="str">
            <v>0</v>
          </cell>
          <cell r="DX89" t="str">
            <v>No VAT refund per case study scenario</v>
          </cell>
          <cell r="DY89" t="str">
            <v>0</v>
          </cell>
          <cell r="DZ89" t="str">
            <v>4</v>
          </cell>
          <cell r="EA89" t="str">
            <v>95.41284</v>
          </cell>
          <cell r="EB89" t="str">
            <v>0</v>
          </cell>
          <cell r="EC89" t="str">
            <v>100</v>
          </cell>
          <cell r="ED89" t="str">
            <v>48.85321</v>
          </cell>
          <cell r="EE89">
            <v>105</v>
          </cell>
          <cell r="EF89">
            <v>70.357800000000012</v>
          </cell>
          <cell r="EH89" t="str">
            <v>128</v>
          </cell>
          <cell r="EI89" t="str">
            <v>24.85207</v>
          </cell>
          <cell r="EJ89" t="str">
            <v>5.5</v>
          </cell>
          <cell r="EK89" t="str">
            <v>98.11715</v>
          </cell>
          <cell r="EL89" t="str">
            <v>105</v>
          </cell>
          <cell r="EM89" t="str">
            <v>34.59119</v>
          </cell>
          <cell r="EN89" t="str">
            <v>2</v>
          </cell>
          <cell r="EO89" t="str">
            <v>99.64158</v>
          </cell>
          <cell r="EP89" t="str">
            <v>200</v>
          </cell>
          <cell r="EQ89" t="str">
            <v>50</v>
          </cell>
          <cell r="ER89" t="str">
            <v>0</v>
          </cell>
          <cell r="ES89" t="str">
            <v>100</v>
          </cell>
          <cell r="ET89" t="str">
            <v>470</v>
          </cell>
          <cell r="EU89" t="str">
            <v>55.66038</v>
          </cell>
          <cell r="EV89" t="str">
            <v>0</v>
          </cell>
          <cell r="EW89" t="str">
            <v>100</v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 t="str">
            <v/>
          </cell>
          <cell r="FD89" t="str">
            <v/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>
            <v>4</v>
          </cell>
          <cell r="FK89">
            <v>81.254220000000004</v>
          </cell>
          <cell r="FM89" t="str">
            <v/>
          </cell>
          <cell r="FN89" t="str">
            <v/>
          </cell>
          <cell r="FO89" t="str">
            <v>370</v>
          </cell>
          <cell r="FP89" t="str">
            <v>79.5082</v>
          </cell>
          <cell r="FQ89" t="str">
            <v>15</v>
          </cell>
          <cell r="FR89" t="str">
            <v>135</v>
          </cell>
          <cell r="FS89" t="str">
            <v>220</v>
          </cell>
          <cell r="FT89" t="str">
            <v>22</v>
          </cell>
          <cell r="FU89" t="str">
            <v>75.36558</v>
          </cell>
          <cell r="FV89" t="str">
            <v>8.5</v>
          </cell>
          <cell r="FW89" t="str">
            <v>3.5</v>
          </cell>
          <cell r="FX89" t="str">
            <v>10</v>
          </cell>
          <cell r="FY89" t="str">
            <v>16</v>
          </cell>
          <cell r="FZ89" t="str">
            <v>88.88889</v>
          </cell>
          <cell r="GA89" t="str">
            <v>5</v>
          </cell>
          <cell r="GB89" t="str">
            <v>5</v>
          </cell>
          <cell r="GC89" t="str">
            <v>3</v>
          </cell>
          <cell r="GD89" t="str">
            <v>3</v>
          </cell>
          <cell r="GE89">
            <v>42</v>
          </cell>
          <cell r="GF89">
            <v>66.727990000000005</v>
          </cell>
          <cell r="GG89" t="str">
            <v>0</v>
          </cell>
          <cell r="GH89" t="str">
            <v>1.5</v>
          </cell>
          <cell r="GI89" t="str">
            <v>15</v>
          </cell>
          <cell r="GJ89" t="str">
            <v>39.8</v>
          </cell>
          <cell r="GK89" t="str">
            <v>42.83098</v>
          </cell>
          <cell r="GL89" t="str">
            <v>14.5</v>
          </cell>
          <cell r="GM89" t="str">
            <v>90.625</v>
          </cell>
          <cell r="GN89" t="str">
            <v>3</v>
          </cell>
          <cell r="GO89" t="str">
            <v>6</v>
          </cell>
          <cell r="GP89" t="str">
            <v>1.5</v>
          </cell>
          <cell r="GQ89" t="str">
            <v>4</v>
          </cell>
        </row>
        <row r="90">
          <cell r="A90" t="str">
            <v>KEN</v>
          </cell>
          <cell r="B90" t="str">
            <v>Kenya</v>
          </cell>
          <cell r="C90" t="str">
            <v>Sub-Saharan Africa</v>
          </cell>
          <cell r="D90" t="str">
            <v>Lower middle income</v>
          </cell>
          <cell r="E90">
            <v>2020</v>
          </cell>
          <cell r="F90">
            <v>56</v>
          </cell>
          <cell r="G90">
            <v>73.216480000000004</v>
          </cell>
          <cell r="J90">
            <v>129</v>
          </cell>
          <cell r="K90">
            <v>82.729110000000006</v>
          </cell>
          <cell r="L90" t="str">
            <v>7</v>
          </cell>
          <cell r="M90">
            <v>64.705879999999993</v>
          </cell>
          <cell r="N90" t="str">
            <v>23</v>
          </cell>
          <cell r="O90" t="str">
            <v>77.38693</v>
          </cell>
          <cell r="P90" t="str">
            <v>22.4</v>
          </cell>
          <cell r="Q90" t="str">
            <v>88.82361</v>
          </cell>
          <cell r="R90" t="str">
            <v>7</v>
          </cell>
          <cell r="S90" t="str">
            <v>64.70588</v>
          </cell>
          <cell r="T90" t="str">
            <v>23</v>
          </cell>
          <cell r="U90" t="str">
            <v>77.38693</v>
          </cell>
          <cell r="V90" t="str">
            <v>22.4</v>
          </cell>
          <cell r="W90" t="str">
            <v>88.82361</v>
          </cell>
          <cell r="X90" t="str">
            <v>0</v>
          </cell>
          <cell r="Y90" t="str">
            <v>100</v>
          </cell>
          <cell r="Z90">
            <v>105</v>
          </cell>
          <cell r="AA90">
            <v>67.607330000000005</v>
          </cell>
          <cell r="AC90" t="str">
            <v>16</v>
          </cell>
          <cell r="AD90" t="str">
            <v>56</v>
          </cell>
          <cell r="AE90" t="str">
            <v>159</v>
          </cell>
          <cell r="AF90" t="str">
            <v>61.67147</v>
          </cell>
          <cell r="AG90" t="str">
            <v>2.8</v>
          </cell>
          <cell r="AH90" t="str">
            <v>86.09117</v>
          </cell>
          <cell r="AI90" t="str">
            <v>10</v>
          </cell>
          <cell r="AJ90" t="str">
            <v>66.66667</v>
          </cell>
          <cell r="AK90" t="str">
            <v>2</v>
          </cell>
          <cell r="AL90" t="str">
            <v>1</v>
          </cell>
          <cell r="AM90" t="str">
            <v>1</v>
          </cell>
          <cell r="AN90" t="str">
            <v>2</v>
          </cell>
          <cell r="AO90" t="str">
            <v>0</v>
          </cell>
          <cell r="AP90" t="str">
            <v>4</v>
          </cell>
          <cell r="AQ90">
            <v>70</v>
          </cell>
          <cell r="AR90">
            <v>80.138580000000005</v>
          </cell>
          <cell r="AT90" t="str">
            <v>3</v>
          </cell>
          <cell r="AU90" t="str">
            <v>100</v>
          </cell>
          <cell r="AV90" t="str">
            <v>97</v>
          </cell>
          <cell r="AW90" t="str">
            <v>65.65217</v>
          </cell>
          <cell r="AX90" t="str">
            <v>615.4</v>
          </cell>
          <cell r="AY90" t="str">
            <v>92.40213</v>
          </cell>
          <cell r="AZ90" t="str">
            <v>5</v>
          </cell>
          <cell r="BA90" t="str">
            <v>62.5</v>
          </cell>
          <cell r="BB90" t="str">
            <v>1</v>
          </cell>
          <cell r="BC90" t="str">
            <v>1</v>
          </cell>
          <cell r="BD90" t="str">
            <v>1</v>
          </cell>
          <cell r="BE90" t="str">
            <v>1</v>
          </cell>
          <cell r="BF90" t="str">
            <v>0</v>
          </cell>
          <cell r="BG90" t="str">
            <v>1</v>
          </cell>
          <cell r="BH90" t="str">
            <v>12</v>
          </cell>
          <cell r="BI90" t="str">
            <v>6.9</v>
          </cell>
          <cell r="BJ90" t="str">
            <v>1</v>
          </cell>
          <cell r="BK90" t="str">
            <v>21.7</v>
          </cell>
          <cell r="BL90">
            <v>134</v>
          </cell>
          <cell r="BM90">
            <v>53.780440000000006</v>
          </cell>
          <cell r="BO90" t="str">
            <v>10</v>
          </cell>
          <cell r="BP90" t="str">
            <v>25</v>
          </cell>
          <cell r="BQ90" t="str">
            <v>43.5</v>
          </cell>
          <cell r="BR90" t="str">
            <v>79.66507</v>
          </cell>
          <cell r="BS90" t="str">
            <v>5.9</v>
          </cell>
          <cell r="BT90" t="str">
            <v>60.4567</v>
          </cell>
          <cell r="BU90" t="str">
            <v>15</v>
          </cell>
          <cell r="BV90" t="str">
            <v>50</v>
          </cell>
          <cell r="BW90" t="str">
            <v>7</v>
          </cell>
          <cell r="BX90" t="str">
            <v>3</v>
          </cell>
          <cell r="BY90" t="str">
            <v>0</v>
          </cell>
          <cell r="BZ90" t="str">
            <v>5</v>
          </cell>
          <cell r="CA90" t="str">
            <v>0</v>
          </cell>
          <cell r="CB90">
            <v>4</v>
          </cell>
          <cell r="CC90">
            <v>95.000000000000014</v>
          </cell>
          <cell r="CE90" t="str">
            <v/>
          </cell>
          <cell r="CF90" t="str">
            <v/>
          </cell>
          <cell r="CG90" t="str">
            <v/>
          </cell>
          <cell r="CH90" t="str">
            <v/>
          </cell>
          <cell r="CJ90" t="str">
            <v>11</v>
          </cell>
          <cell r="CK90" t="str">
            <v>91.66667</v>
          </cell>
          <cell r="CL90" t="str">
            <v>8</v>
          </cell>
          <cell r="CM90" t="str">
            <v>100</v>
          </cell>
          <cell r="CN90">
            <v>19</v>
          </cell>
          <cell r="CO90" t="str">
            <v>0</v>
          </cell>
          <cell r="CP90" t="str">
            <v>36.4</v>
          </cell>
          <cell r="CQ90">
            <v>1</v>
          </cell>
          <cell r="CR90">
            <v>92.000000000000014</v>
          </cell>
          <cell r="CT90" t="str">
            <v>10</v>
          </cell>
          <cell r="CU90" t="str">
            <v>100</v>
          </cell>
          <cell r="CV90" t="str">
            <v>10</v>
          </cell>
          <cell r="CW90" t="str">
            <v>100</v>
          </cell>
          <cell r="CX90" t="str">
            <v/>
          </cell>
          <cell r="CY90" t="str">
            <v/>
          </cell>
          <cell r="CZ90" t="str">
            <v/>
          </cell>
          <cell r="DA90" t="str">
            <v>9</v>
          </cell>
          <cell r="DB90" t="str">
            <v>90</v>
          </cell>
          <cell r="DC90" t="str">
            <v>6</v>
          </cell>
          <cell r="DD90" t="str">
            <v>100</v>
          </cell>
          <cell r="DE90" t="str">
            <v>6</v>
          </cell>
          <cell r="DF90" t="str">
            <v>85.71429</v>
          </cell>
          <cell r="DG90" t="str">
            <v>5</v>
          </cell>
          <cell r="DH90" t="str">
            <v>71.42857</v>
          </cell>
          <cell r="DI90" t="str">
            <v>46</v>
          </cell>
          <cell r="DJ90">
            <v>94</v>
          </cell>
          <cell r="DK90">
            <v>72.79055000000001</v>
          </cell>
          <cell r="DM90" t="str">
            <v>24</v>
          </cell>
          <cell r="DN90" t="str">
            <v>65</v>
          </cell>
          <cell r="DO90" t="str">
            <v>179.5</v>
          </cell>
          <cell r="DP90" t="str">
            <v>79.82998</v>
          </cell>
          <cell r="DQ90" t="str">
            <v>37.2</v>
          </cell>
          <cell r="DR90" t="str">
            <v>84.29912</v>
          </cell>
          <cell r="DS90" t="str">
            <v>30.1</v>
          </cell>
          <cell r="DT90" t="str">
            <v>1.9</v>
          </cell>
          <cell r="DU90" t="str">
            <v>5.2</v>
          </cell>
          <cell r="DV90" t="str">
            <v>No VAT</v>
          </cell>
          <cell r="DW90" t="str">
            <v>No VAT</v>
          </cell>
          <cell r="DX90" t="str">
            <v>No VAT</v>
          </cell>
          <cell r="DY90" t="str">
            <v>No VAT</v>
          </cell>
          <cell r="DZ90" t="str">
            <v>20.5</v>
          </cell>
          <cell r="EA90" t="str">
            <v>65.13761</v>
          </cell>
          <cell r="EB90" t="str">
            <v>13.14286</v>
          </cell>
          <cell r="EC90" t="str">
            <v>58.92857</v>
          </cell>
          <cell r="ED90" t="str">
            <v>62.03309</v>
          </cell>
          <cell r="EE90">
            <v>117</v>
          </cell>
          <cell r="EF90">
            <v>67.436980000000005</v>
          </cell>
          <cell r="EH90" t="str">
            <v>19</v>
          </cell>
          <cell r="EI90" t="str">
            <v>89.34911</v>
          </cell>
          <cell r="EJ90" t="str">
            <v>60</v>
          </cell>
          <cell r="EK90" t="str">
            <v>75.31381</v>
          </cell>
          <cell r="EL90" t="str">
            <v>15.5</v>
          </cell>
          <cell r="EM90" t="str">
            <v>90.8805</v>
          </cell>
          <cell r="EN90" t="str">
            <v>194</v>
          </cell>
          <cell r="EO90" t="str">
            <v>30.82437</v>
          </cell>
          <cell r="EP90" t="str">
            <v>190.5</v>
          </cell>
          <cell r="EQ90" t="str">
            <v>52.375</v>
          </cell>
          <cell r="ER90" t="str">
            <v>115</v>
          </cell>
          <cell r="ES90" t="str">
            <v>83.57143</v>
          </cell>
          <cell r="ET90" t="str">
            <v>142.5</v>
          </cell>
          <cell r="EU90" t="str">
            <v>86.5566</v>
          </cell>
          <cell r="EV90" t="str">
            <v>832.5</v>
          </cell>
          <cell r="EW90" t="str">
            <v>30.625</v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89</v>
          </cell>
          <cell r="FK90">
            <v>58.271560000000008</v>
          </cell>
          <cell r="FM90" t="str">
            <v/>
          </cell>
          <cell r="FN90" t="str">
            <v/>
          </cell>
          <cell r="FO90" t="str">
            <v>465</v>
          </cell>
          <cell r="FP90" t="str">
            <v>71.72131</v>
          </cell>
          <cell r="FQ90" t="str">
            <v>40</v>
          </cell>
          <cell r="FR90" t="str">
            <v>365</v>
          </cell>
          <cell r="FS90" t="str">
            <v>60</v>
          </cell>
          <cell r="FT90" t="str">
            <v>41.8</v>
          </cell>
          <cell r="FU90" t="str">
            <v>53.09336</v>
          </cell>
          <cell r="FV90" t="str">
            <v>27.5</v>
          </cell>
          <cell r="FW90" t="str">
            <v>11.6</v>
          </cell>
          <cell r="FX90" t="str">
            <v>2.7</v>
          </cell>
          <cell r="FY90" t="str">
            <v>9</v>
          </cell>
          <cell r="FZ90" t="str">
            <v>50</v>
          </cell>
          <cell r="GA90" t="str">
            <v>4.5</v>
          </cell>
          <cell r="GB90" t="str">
            <v>2</v>
          </cell>
          <cell r="GC90" t="str">
            <v>.5</v>
          </cell>
          <cell r="GD90" t="str">
            <v>2</v>
          </cell>
          <cell r="GE90">
            <v>50</v>
          </cell>
          <cell r="GF90">
            <v>62.410230000000006</v>
          </cell>
          <cell r="GG90" t="str">
            <v>1</v>
          </cell>
          <cell r="GH90" t="str">
            <v>4.5</v>
          </cell>
          <cell r="GI90" t="str">
            <v>22</v>
          </cell>
          <cell r="GJ90" t="str">
            <v>31.8</v>
          </cell>
          <cell r="GK90" t="str">
            <v>34.19545</v>
          </cell>
          <cell r="GL90" t="str">
            <v>14.5</v>
          </cell>
          <cell r="GM90" t="str">
            <v>90.625</v>
          </cell>
          <cell r="GN90" t="str">
            <v>3</v>
          </cell>
          <cell r="GO90" t="str">
            <v>5.5</v>
          </cell>
          <cell r="GP90" t="str">
            <v>3</v>
          </cell>
          <cell r="GQ90" t="str">
            <v>3</v>
          </cell>
        </row>
        <row r="91">
          <cell r="A91" t="str">
            <v>KIR</v>
          </cell>
          <cell r="B91" t="str">
            <v>Kiribati</v>
          </cell>
          <cell r="C91" t="str">
            <v>East Asia &amp; Pacific</v>
          </cell>
          <cell r="D91" t="str">
            <v>Lower middle income</v>
          </cell>
          <cell r="E91">
            <v>2020</v>
          </cell>
          <cell r="F91">
            <v>164</v>
          </cell>
          <cell r="G91">
            <v>46.938840000000006</v>
          </cell>
          <cell r="J91">
            <v>149</v>
          </cell>
          <cell r="K91">
            <v>78.400470000000013</v>
          </cell>
          <cell r="L91" t="str">
            <v>7</v>
          </cell>
          <cell r="M91">
            <v>64.705879999999993</v>
          </cell>
          <cell r="N91" t="str">
            <v>31</v>
          </cell>
          <cell r="O91" t="str">
            <v>69.34673</v>
          </cell>
          <cell r="P91" t="str">
            <v>34.9</v>
          </cell>
          <cell r="Q91" t="str">
            <v>82.53518</v>
          </cell>
          <cell r="R91" t="str">
            <v>7</v>
          </cell>
          <cell r="S91" t="str">
            <v>64.70588</v>
          </cell>
          <cell r="T91" t="str">
            <v>31</v>
          </cell>
          <cell r="U91" t="str">
            <v>69.34673</v>
          </cell>
          <cell r="V91" t="str">
            <v>34.9</v>
          </cell>
          <cell r="W91" t="str">
            <v>82.53518</v>
          </cell>
          <cell r="X91" t="str">
            <v>11.9</v>
          </cell>
          <cell r="Y91" t="str">
            <v>97.01407</v>
          </cell>
          <cell r="Z91">
            <v>169</v>
          </cell>
          <cell r="AA91">
            <v>52.204830000000001</v>
          </cell>
          <cell r="AC91" t="str">
            <v>16</v>
          </cell>
          <cell r="AD91" t="str">
            <v>56</v>
          </cell>
          <cell r="AE91" t="str">
            <v>185</v>
          </cell>
          <cell r="AF91" t="str">
            <v>54.17867</v>
          </cell>
          <cell r="AG91" t="str">
            <v>8.3</v>
          </cell>
          <cell r="AH91" t="str">
            <v>58.64064</v>
          </cell>
          <cell r="AI91" t="str">
            <v>6</v>
          </cell>
          <cell r="AJ91" t="str">
            <v>40</v>
          </cell>
          <cell r="AK91" t="str">
            <v>1.5</v>
          </cell>
          <cell r="AL91" t="str">
            <v>1</v>
          </cell>
          <cell r="AM91" t="str">
            <v>1</v>
          </cell>
          <cell r="AN91" t="str">
            <v>2</v>
          </cell>
          <cell r="AO91" t="str">
            <v>.5</v>
          </cell>
          <cell r="AP91" t="str">
            <v>0</v>
          </cell>
          <cell r="AQ91">
            <v>172</v>
          </cell>
          <cell r="AR91">
            <v>44.757750000000001</v>
          </cell>
          <cell r="AT91" t="str">
            <v>6</v>
          </cell>
          <cell r="AU91" t="str">
            <v>50</v>
          </cell>
          <cell r="AV91" t="str">
            <v>97</v>
          </cell>
          <cell r="AW91" t="str">
            <v>65.65217</v>
          </cell>
          <cell r="AX91" t="str">
            <v>2966.3</v>
          </cell>
          <cell r="AY91" t="str">
            <v>63.37882</v>
          </cell>
          <cell r="AZ91" t="str">
            <v>0</v>
          </cell>
          <cell r="BA91" t="str">
            <v>0</v>
          </cell>
          <cell r="BB91" t="str">
            <v>0</v>
          </cell>
          <cell r="BC91" t="str">
            <v>0</v>
          </cell>
          <cell r="BD91" t="str">
            <v>0</v>
          </cell>
          <cell r="BE91" t="str">
            <v>0</v>
          </cell>
          <cell r="BF91" t="str">
            <v>1</v>
          </cell>
          <cell r="BG91" t="str">
            <v>0</v>
          </cell>
          <cell r="BH91" t="str">
            <v>..</v>
          </cell>
          <cell r="BI91" t="str">
            <v>..</v>
          </cell>
          <cell r="BJ91" t="str">
            <v>N/A</v>
          </cell>
          <cell r="BK91" t="str">
            <v>41.3</v>
          </cell>
          <cell r="BL91">
            <v>150</v>
          </cell>
          <cell r="BM91">
            <v>49.132430000000006</v>
          </cell>
          <cell r="BO91" t="str">
            <v>5</v>
          </cell>
          <cell r="BP91" t="str">
            <v>66.66667</v>
          </cell>
          <cell r="BQ91" t="str">
            <v>513</v>
          </cell>
          <cell r="BR91" t="str">
            <v>0</v>
          </cell>
          <cell r="BS91" t="str">
            <v>0</v>
          </cell>
          <cell r="BT91" t="str">
            <v>99.86305</v>
          </cell>
          <cell r="BU91" t="str">
            <v>9</v>
          </cell>
          <cell r="BV91" t="str">
            <v>30</v>
          </cell>
          <cell r="BW91" t="str">
            <v>2</v>
          </cell>
          <cell r="BX91" t="str">
            <v>0</v>
          </cell>
          <cell r="BY91" t="str">
            <v>2</v>
          </cell>
          <cell r="BZ91" t="str">
            <v>6</v>
          </cell>
          <cell r="CA91" t="str">
            <v>-1</v>
          </cell>
          <cell r="CB91">
            <v>173</v>
          </cell>
          <cell r="CC91">
            <v>20</v>
          </cell>
          <cell r="CE91" t="str">
            <v/>
          </cell>
          <cell r="CF91" t="str">
            <v/>
          </cell>
          <cell r="CG91" t="str">
            <v/>
          </cell>
          <cell r="CH91" t="str">
            <v/>
          </cell>
          <cell r="CJ91" t="str">
            <v>4</v>
          </cell>
          <cell r="CK91" t="str">
            <v>33.33333</v>
          </cell>
          <cell r="CL91" t="str">
            <v>0</v>
          </cell>
          <cell r="CM91" t="str">
            <v>0</v>
          </cell>
          <cell r="CN91">
            <v>4</v>
          </cell>
          <cell r="CO91" t="str">
            <v>0</v>
          </cell>
          <cell r="CP91" t="str">
            <v>0</v>
          </cell>
          <cell r="CQ91">
            <v>136</v>
          </cell>
          <cell r="CR91">
            <v>38</v>
          </cell>
          <cell r="CT91" t="str">
            <v>6</v>
          </cell>
          <cell r="CU91" t="str">
            <v>60</v>
          </cell>
          <cell r="CV91" t="str">
            <v>5</v>
          </cell>
          <cell r="CW91" t="str">
            <v>50</v>
          </cell>
          <cell r="CX91" t="str">
            <v/>
          </cell>
          <cell r="CY91" t="str">
            <v/>
          </cell>
          <cell r="CZ91" t="str">
            <v/>
          </cell>
          <cell r="DA91" t="str">
            <v>8</v>
          </cell>
          <cell r="DB91" t="str">
            <v>80</v>
          </cell>
          <cell r="DC91" t="str">
            <v>0</v>
          </cell>
          <cell r="DD91" t="str">
            <v>0</v>
          </cell>
          <cell r="DE91" t="str">
            <v>0</v>
          </cell>
          <cell r="DF91" t="str">
            <v>0</v>
          </cell>
          <cell r="DG91" t="str">
            <v>0</v>
          </cell>
          <cell r="DH91" t="str">
            <v>0</v>
          </cell>
          <cell r="DI91" t="str">
            <v>19</v>
          </cell>
          <cell r="DJ91">
            <v>98</v>
          </cell>
          <cell r="DK91">
            <v>71.421550000000011</v>
          </cell>
          <cell r="DM91" t="str">
            <v>11</v>
          </cell>
          <cell r="DN91" t="str">
            <v>86.66667</v>
          </cell>
          <cell r="DO91" t="str">
            <v>168</v>
          </cell>
          <cell r="DP91" t="str">
            <v>81.60742</v>
          </cell>
          <cell r="DQ91" t="str">
            <v>32.7</v>
          </cell>
          <cell r="DR91" t="str">
            <v>90.73455</v>
          </cell>
          <cell r="DS91" t="str">
            <v>24.3</v>
          </cell>
          <cell r="DT91" t="str">
            <v>8.5</v>
          </cell>
          <cell r="DU91" t="str">
            <v>0</v>
          </cell>
          <cell r="DV91" t="str">
            <v>88</v>
          </cell>
          <cell r="DW91" t="str">
            <v>0</v>
          </cell>
          <cell r="DX91" t="str">
            <v>34.64286</v>
          </cell>
          <cell r="DY91" t="str">
            <v>39.2995</v>
          </cell>
          <cell r="DZ91" t="str">
            <v>81</v>
          </cell>
          <cell r="EA91" t="str">
            <v>0</v>
          </cell>
          <cell r="EB91" t="str">
            <v>10.42857</v>
          </cell>
          <cell r="EC91" t="str">
            <v>67.41071</v>
          </cell>
          <cell r="ED91" t="str">
            <v>26.67755</v>
          </cell>
          <cell r="EE91">
            <v>135</v>
          </cell>
          <cell r="EF91">
            <v>62.084020000000002</v>
          </cell>
          <cell r="EH91" t="str">
            <v>24</v>
          </cell>
          <cell r="EI91" t="str">
            <v>86.39053</v>
          </cell>
          <cell r="EJ91" t="str">
            <v>48</v>
          </cell>
          <cell r="EK91" t="str">
            <v>80.33473</v>
          </cell>
          <cell r="EL91" t="str">
            <v>72</v>
          </cell>
          <cell r="EM91" t="str">
            <v>55.34591</v>
          </cell>
          <cell r="EN91" t="str">
            <v>96</v>
          </cell>
          <cell r="EO91" t="str">
            <v>65.94982</v>
          </cell>
          <cell r="EP91" t="str">
            <v>310</v>
          </cell>
          <cell r="EQ91" t="str">
            <v>22.5</v>
          </cell>
          <cell r="ER91" t="str">
            <v>120</v>
          </cell>
          <cell r="ES91" t="str">
            <v>82.85714</v>
          </cell>
          <cell r="ET91" t="str">
            <v>420</v>
          </cell>
          <cell r="EU91" t="str">
            <v>60.37736</v>
          </cell>
          <cell r="EV91" t="str">
            <v>685</v>
          </cell>
          <cell r="EW91" t="str">
            <v>42.91667</v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 t="str">
            <v/>
          </cell>
          <cell r="FC91" t="str">
            <v/>
          </cell>
          <cell r="FD91" t="str">
            <v/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121</v>
          </cell>
          <cell r="FK91">
            <v>53.387380000000007</v>
          </cell>
          <cell r="FM91" t="str">
            <v/>
          </cell>
          <cell r="FN91" t="str">
            <v/>
          </cell>
          <cell r="FO91" t="str">
            <v>660</v>
          </cell>
          <cell r="FP91" t="str">
            <v>55.7377</v>
          </cell>
          <cell r="FQ91" t="str">
            <v>20</v>
          </cell>
          <cell r="FR91" t="str">
            <v>100</v>
          </cell>
          <cell r="FS91" t="str">
            <v>540</v>
          </cell>
          <cell r="FT91" t="str">
            <v>25.8</v>
          </cell>
          <cell r="FU91" t="str">
            <v>71.09111</v>
          </cell>
          <cell r="FV91" t="str">
            <v>24.3</v>
          </cell>
          <cell r="FW91" t="str">
            <v>1.5</v>
          </cell>
          <cell r="FX91" t="str">
            <v>0</v>
          </cell>
          <cell r="FY91" t="str">
            <v>6</v>
          </cell>
          <cell r="FZ91" t="str">
            <v>33.33333</v>
          </cell>
          <cell r="GA91" t="str">
            <v>3</v>
          </cell>
          <cell r="GB91" t="str">
            <v>1</v>
          </cell>
          <cell r="GC91" t="str">
            <v>.5</v>
          </cell>
          <cell r="GD91" t="str">
            <v>1.5</v>
          </cell>
          <cell r="GE91">
            <v>168</v>
          </cell>
          <cell r="GF91">
            <v>0</v>
          </cell>
          <cell r="GG91" t="str">
            <v>0</v>
          </cell>
          <cell r="GH91" t="str">
            <v>No Practice</v>
          </cell>
          <cell r="GI91" t="str">
            <v>No Practice</v>
          </cell>
          <cell r="GJ91" t="str">
            <v>0</v>
          </cell>
          <cell r="GK91" t="str">
            <v>0</v>
          </cell>
          <cell r="GL91" t="str">
            <v>0</v>
          </cell>
          <cell r="GM91" t="str">
            <v>0</v>
          </cell>
          <cell r="GN91" t="str">
            <v>2</v>
          </cell>
          <cell r="GO91" t="str">
            <v>0</v>
          </cell>
          <cell r="GP91" t="str">
            <v>0</v>
          </cell>
          <cell r="GQ91" t="str">
            <v>2</v>
          </cell>
        </row>
        <row r="92">
          <cell r="A92" t="str">
            <v>KOR</v>
          </cell>
          <cell r="B92" t="str">
            <v>Korea, Rep.</v>
          </cell>
          <cell r="C92" t="str">
            <v>High income: OECD</v>
          </cell>
          <cell r="D92" t="str">
            <v>High income</v>
          </cell>
          <cell r="E92">
            <v>2020</v>
          </cell>
          <cell r="F92">
            <v>5</v>
          </cell>
          <cell r="G92">
            <v>84.000830000000008</v>
          </cell>
          <cell r="J92">
            <v>33</v>
          </cell>
          <cell r="K92">
            <v>93.355560000000011</v>
          </cell>
          <cell r="L92" t="str">
            <v>3</v>
          </cell>
          <cell r="M92">
            <v>88.235290000000006</v>
          </cell>
          <cell r="N92" t="str">
            <v>8</v>
          </cell>
          <cell r="O92" t="str">
            <v>92.46231</v>
          </cell>
          <cell r="P92" t="str">
            <v>14.6</v>
          </cell>
          <cell r="Q92" t="str">
            <v>92.72462</v>
          </cell>
          <cell r="R92" t="str">
            <v>3</v>
          </cell>
          <cell r="S92" t="str">
            <v>88.23529</v>
          </cell>
          <cell r="T92" t="str">
            <v>8</v>
          </cell>
          <cell r="U92" t="str">
            <v>92.46231</v>
          </cell>
          <cell r="V92" t="str">
            <v>14.6</v>
          </cell>
          <cell r="W92" t="str">
            <v>92.72462</v>
          </cell>
          <cell r="X92" t="str">
            <v>0</v>
          </cell>
          <cell r="Y92" t="str">
            <v>100</v>
          </cell>
          <cell r="Z92">
            <v>12</v>
          </cell>
          <cell r="AA92">
            <v>84.435180000000003</v>
          </cell>
          <cell r="AC92" t="str">
            <v>10</v>
          </cell>
          <cell r="AD92" t="str">
            <v>80</v>
          </cell>
          <cell r="AE92" t="str">
            <v>27.5</v>
          </cell>
          <cell r="AF92" t="str">
            <v>99.56772</v>
          </cell>
          <cell r="AG92" t="str">
            <v>4.4</v>
          </cell>
          <cell r="AH92" t="str">
            <v>78.173</v>
          </cell>
          <cell r="AI92" t="str">
            <v>12</v>
          </cell>
          <cell r="AJ92" t="str">
            <v>80</v>
          </cell>
          <cell r="AK92" t="str">
            <v>2</v>
          </cell>
          <cell r="AL92" t="str">
            <v>0</v>
          </cell>
          <cell r="AM92" t="str">
            <v>2</v>
          </cell>
          <cell r="AN92" t="str">
            <v>3</v>
          </cell>
          <cell r="AO92" t="str">
            <v>1</v>
          </cell>
          <cell r="AP92" t="str">
            <v>4</v>
          </cell>
          <cell r="AQ92">
            <v>2</v>
          </cell>
          <cell r="AR92">
            <v>99.894110000000012</v>
          </cell>
          <cell r="AT92" t="str">
            <v>3</v>
          </cell>
          <cell r="AU92" t="str">
            <v>100</v>
          </cell>
          <cell r="AV92" t="str">
            <v>13</v>
          </cell>
          <cell r="AW92" t="str">
            <v>100</v>
          </cell>
          <cell r="AX92" t="str">
            <v>34.3</v>
          </cell>
          <cell r="AY92" t="str">
            <v>99.57644</v>
          </cell>
          <cell r="AZ92" t="str">
            <v>8</v>
          </cell>
          <cell r="BA92" t="str">
            <v>100</v>
          </cell>
          <cell r="BB92" t="str">
            <v>3</v>
          </cell>
          <cell r="BC92" t="str">
            <v>1</v>
          </cell>
          <cell r="BD92" t="str">
            <v>1</v>
          </cell>
          <cell r="BE92" t="str">
            <v>1</v>
          </cell>
          <cell r="BF92" t="str">
            <v>1</v>
          </cell>
          <cell r="BG92" t="str">
            <v>1</v>
          </cell>
          <cell r="BH92" t="str">
            <v>.04</v>
          </cell>
          <cell r="BI92" t="str">
            <v>.05</v>
          </cell>
          <cell r="BJ92" t="str">
            <v>5</v>
          </cell>
          <cell r="BK92" t="str">
            <v>11.4</v>
          </cell>
          <cell r="BL92">
            <v>40</v>
          </cell>
          <cell r="BM92">
            <v>76.342730000000003</v>
          </cell>
          <cell r="BO92" t="str">
            <v>7</v>
          </cell>
          <cell r="BP92" t="str">
            <v>50</v>
          </cell>
          <cell r="BQ92" t="str">
            <v>5.5</v>
          </cell>
          <cell r="BR92" t="str">
            <v>97.84689</v>
          </cell>
          <cell r="BS92" t="str">
            <v>5.1</v>
          </cell>
          <cell r="BT92" t="str">
            <v>65.85736</v>
          </cell>
          <cell r="BU92" t="str">
            <v>27.5</v>
          </cell>
          <cell r="BV92" t="str">
            <v>91.66667</v>
          </cell>
          <cell r="BW92" t="str">
            <v>8</v>
          </cell>
          <cell r="BX92" t="str">
            <v>4.5</v>
          </cell>
          <cell r="BY92" t="str">
            <v>8</v>
          </cell>
          <cell r="BZ92" t="str">
            <v>7</v>
          </cell>
          <cell r="CA92" t="str">
            <v>0</v>
          </cell>
          <cell r="CB92">
            <v>67</v>
          </cell>
          <cell r="CC92">
            <v>65</v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J92" t="str">
            <v>5</v>
          </cell>
          <cell r="CK92" t="str">
            <v>41.66667</v>
          </cell>
          <cell r="CL92" t="str">
            <v>8</v>
          </cell>
          <cell r="CM92" t="str">
            <v>100</v>
          </cell>
          <cell r="CN92">
            <v>13</v>
          </cell>
          <cell r="CO92" t="str">
            <v>68.2</v>
          </cell>
          <cell r="CP92" t="str">
            <v>100</v>
          </cell>
          <cell r="CQ92">
            <v>25</v>
          </cell>
          <cell r="CR92">
            <v>74</v>
          </cell>
          <cell r="CT92" t="str">
            <v>8</v>
          </cell>
          <cell r="CU92" t="str">
            <v>80</v>
          </cell>
          <cell r="CV92" t="str">
            <v>6</v>
          </cell>
          <cell r="CW92" t="str">
            <v>60</v>
          </cell>
          <cell r="CX92" t="str">
            <v/>
          </cell>
          <cell r="CY92" t="str">
            <v/>
          </cell>
          <cell r="CZ92" t="str">
            <v/>
          </cell>
          <cell r="DA92" t="str">
            <v>8</v>
          </cell>
          <cell r="DB92" t="str">
            <v>80</v>
          </cell>
          <cell r="DC92" t="str">
            <v>4</v>
          </cell>
          <cell r="DD92" t="str">
            <v>66.66667</v>
          </cell>
          <cell r="DE92" t="str">
            <v>5</v>
          </cell>
          <cell r="DF92" t="str">
            <v>71.42857</v>
          </cell>
          <cell r="DG92" t="str">
            <v>6</v>
          </cell>
          <cell r="DH92" t="str">
            <v>85.71429</v>
          </cell>
          <cell r="DI92" t="str">
            <v>37</v>
          </cell>
          <cell r="DJ92">
            <v>21</v>
          </cell>
          <cell r="DK92">
            <v>87.423640000000006</v>
          </cell>
          <cell r="DM92" t="str">
            <v>12</v>
          </cell>
          <cell r="DN92" t="str">
            <v>85</v>
          </cell>
          <cell r="DO92" t="str">
            <v>174</v>
          </cell>
          <cell r="DP92" t="str">
            <v>80.68006</v>
          </cell>
          <cell r="DQ92" t="str">
            <v>33.2</v>
          </cell>
          <cell r="DR92" t="str">
            <v>90.08172</v>
          </cell>
          <cell r="DS92" t="str">
            <v>18.2</v>
          </cell>
          <cell r="DT92" t="str">
            <v>13.7</v>
          </cell>
          <cell r="DU92" t="str">
            <v>1.4</v>
          </cell>
          <cell r="DV92" t="str">
            <v>0</v>
          </cell>
          <cell r="DW92" t="str">
            <v>100</v>
          </cell>
          <cell r="DX92" t="str">
            <v>8.642857</v>
          </cell>
          <cell r="DY92" t="str">
            <v>89.49255</v>
          </cell>
          <cell r="DZ92" t="str">
            <v>9</v>
          </cell>
          <cell r="EA92" t="str">
            <v>86.23853</v>
          </cell>
          <cell r="EB92" t="str">
            <v>0</v>
          </cell>
          <cell r="EC92" t="str">
            <v>100</v>
          </cell>
          <cell r="ED92" t="str">
            <v>93.93277</v>
          </cell>
          <cell r="EE92">
            <v>36</v>
          </cell>
          <cell r="EF92">
            <v>92.522880000000001</v>
          </cell>
          <cell r="EH92" t="str">
            <v>1</v>
          </cell>
          <cell r="EI92" t="str">
            <v>100</v>
          </cell>
          <cell r="EJ92" t="str">
            <v>1</v>
          </cell>
          <cell r="EK92" t="str">
            <v>100</v>
          </cell>
          <cell r="EL92" t="str">
            <v>13.375</v>
          </cell>
          <cell r="EM92" t="str">
            <v>92.21698</v>
          </cell>
          <cell r="EN92" t="str">
            <v>6</v>
          </cell>
          <cell r="EO92" t="str">
            <v>98.20789</v>
          </cell>
          <cell r="EP92" t="str">
            <v>11.095</v>
          </cell>
          <cell r="EQ92" t="str">
            <v>97.22625</v>
          </cell>
          <cell r="ER92" t="str">
            <v>26.75</v>
          </cell>
          <cell r="ES92" t="str">
            <v>96.17857</v>
          </cell>
          <cell r="ET92" t="str">
            <v>184.7233</v>
          </cell>
          <cell r="EU92" t="str">
            <v>82.57327</v>
          </cell>
          <cell r="EV92" t="str">
            <v>314.6389</v>
          </cell>
          <cell r="EW92" t="str">
            <v>73.78009</v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 t="str">
            <v/>
          </cell>
          <cell r="FD92" t="str">
            <v/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>
            <v>2</v>
          </cell>
          <cell r="FK92">
            <v>84.149300000000011</v>
          </cell>
          <cell r="FM92" t="str">
            <v/>
          </cell>
          <cell r="FN92" t="str">
            <v/>
          </cell>
          <cell r="FO92" t="str">
            <v>290</v>
          </cell>
          <cell r="FP92" t="str">
            <v>86.06557</v>
          </cell>
          <cell r="FQ92" t="str">
            <v>20</v>
          </cell>
          <cell r="FR92" t="str">
            <v>150</v>
          </cell>
          <cell r="FS92" t="str">
            <v>120</v>
          </cell>
          <cell r="FT92" t="str">
            <v>12.7</v>
          </cell>
          <cell r="FU92" t="str">
            <v>85.82677</v>
          </cell>
          <cell r="FV92" t="str">
            <v>9</v>
          </cell>
          <cell r="FW92" t="str">
            <v>3</v>
          </cell>
          <cell r="FX92" t="str">
            <v>.7</v>
          </cell>
          <cell r="FY92" t="str">
            <v>14.5</v>
          </cell>
          <cell r="FZ92" t="str">
            <v>80.55556</v>
          </cell>
          <cell r="GA92" t="str">
            <v>3.5</v>
          </cell>
          <cell r="GB92" t="str">
            <v>4</v>
          </cell>
          <cell r="GC92" t="str">
            <v>4</v>
          </cell>
          <cell r="GD92" t="str">
            <v>3</v>
          </cell>
          <cell r="GE92">
            <v>11</v>
          </cell>
          <cell r="GF92">
            <v>82.88494</v>
          </cell>
          <cell r="GG92" t="str">
            <v>1</v>
          </cell>
          <cell r="GH92" t="str">
            <v>1.5</v>
          </cell>
          <cell r="GI92" t="str">
            <v>3.5</v>
          </cell>
          <cell r="GJ92" t="str">
            <v>84.3</v>
          </cell>
          <cell r="GK92" t="str">
            <v>90.76988</v>
          </cell>
          <cell r="GL92" t="str">
            <v>12</v>
          </cell>
          <cell r="GM92" t="str">
            <v>75</v>
          </cell>
          <cell r="GN92" t="str">
            <v>2.5</v>
          </cell>
          <cell r="GO92" t="str">
            <v>5.5</v>
          </cell>
          <cell r="GP92" t="str">
            <v>3</v>
          </cell>
          <cell r="GQ92" t="str">
            <v>1</v>
          </cell>
        </row>
        <row r="93">
          <cell r="A93" t="str">
            <v>KSV</v>
          </cell>
          <cell r="B93" t="str">
            <v>Kosovo</v>
          </cell>
          <cell r="C93" t="str">
            <v>Europe &amp; Central Asia</v>
          </cell>
          <cell r="D93" t="str">
            <v>Upper middle income</v>
          </cell>
          <cell r="E93">
            <v>2020</v>
          </cell>
          <cell r="F93">
            <v>57</v>
          </cell>
          <cell r="G93">
            <v>73.184730000000002</v>
          </cell>
          <cell r="J93">
            <v>12</v>
          </cell>
          <cell r="K93">
            <v>95.884660000000011</v>
          </cell>
          <cell r="L93" t="str">
            <v>3</v>
          </cell>
          <cell r="M93">
            <v>88.235290000000006</v>
          </cell>
          <cell r="N93" t="str">
            <v>4.5</v>
          </cell>
          <cell r="O93" t="str">
            <v>95.9799</v>
          </cell>
          <cell r="P93" t="str">
            <v>1.4</v>
          </cell>
          <cell r="Q93" t="str">
            <v>99.32343</v>
          </cell>
          <cell r="R93" t="str">
            <v>3</v>
          </cell>
          <cell r="S93" t="str">
            <v>88.23529</v>
          </cell>
          <cell r="T93" t="str">
            <v>4.5</v>
          </cell>
          <cell r="U93" t="str">
            <v>95.9799</v>
          </cell>
          <cell r="V93" t="str">
            <v>1.4</v>
          </cell>
          <cell r="W93" t="str">
            <v>99.32343</v>
          </cell>
          <cell r="X93" t="str">
            <v>0</v>
          </cell>
          <cell r="Y93" t="str">
            <v>100</v>
          </cell>
          <cell r="Z93">
            <v>160</v>
          </cell>
          <cell r="AA93">
            <v>55.287020000000005</v>
          </cell>
          <cell r="AC93" t="str">
            <v>18</v>
          </cell>
          <cell r="AD93" t="str">
            <v>48</v>
          </cell>
          <cell r="AE93" t="str">
            <v>237</v>
          </cell>
          <cell r="AF93" t="str">
            <v>39.19308</v>
          </cell>
          <cell r="AG93" t="str">
            <v>5.2</v>
          </cell>
          <cell r="AH93" t="str">
            <v>73.955</v>
          </cell>
          <cell r="AI93" t="str">
            <v>9</v>
          </cell>
          <cell r="AJ93" t="str">
            <v>60</v>
          </cell>
          <cell r="AK93" t="str">
            <v>2</v>
          </cell>
          <cell r="AL93" t="str">
            <v>1</v>
          </cell>
          <cell r="AM93" t="str">
            <v>2</v>
          </cell>
          <cell r="AN93" t="str">
            <v>3</v>
          </cell>
          <cell r="AO93" t="str">
            <v>1</v>
          </cell>
          <cell r="AP93" t="str">
            <v>0</v>
          </cell>
          <cell r="AQ93">
            <v>90</v>
          </cell>
          <cell r="AR93">
            <v>73.873070000000013</v>
          </cell>
          <cell r="AT93" t="str">
            <v>7</v>
          </cell>
          <cell r="AU93" t="str">
            <v>33.33333</v>
          </cell>
          <cell r="AV93" t="str">
            <v>36</v>
          </cell>
          <cell r="AW93" t="str">
            <v>92.17391</v>
          </cell>
          <cell r="AX93" t="str">
            <v>406.2</v>
          </cell>
          <cell r="AY93" t="str">
            <v>94.98502</v>
          </cell>
          <cell r="AZ93" t="str">
            <v>6</v>
          </cell>
          <cell r="BA93" t="str">
            <v>75</v>
          </cell>
          <cell r="BB93" t="str">
            <v>1</v>
          </cell>
          <cell r="BC93" t="str">
            <v>1</v>
          </cell>
          <cell r="BD93" t="str">
            <v>1</v>
          </cell>
          <cell r="BE93" t="str">
            <v>1</v>
          </cell>
          <cell r="BF93" t="str">
            <v>1</v>
          </cell>
          <cell r="BG93" t="str">
            <v>1</v>
          </cell>
          <cell r="BH93" t="str">
            <v>10.42</v>
          </cell>
          <cell r="BI93" t="str">
            <v>5.89</v>
          </cell>
          <cell r="BJ93" t="str">
            <v>0</v>
          </cell>
          <cell r="BK93" t="str">
            <v>9.5</v>
          </cell>
          <cell r="BL93">
            <v>37</v>
          </cell>
          <cell r="BM93">
            <v>77.515600000000006</v>
          </cell>
          <cell r="BO93" t="str">
            <v>6</v>
          </cell>
          <cell r="BP93" t="str">
            <v>58.33333</v>
          </cell>
          <cell r="BQ93" t="str">
            <v>32</v>
          </cell>
          <cell r="BR93" t="str">
            <v>85.16746</v>
          </cell>
          <cell r="BS93" t="str">
            <v>.3</v>
          </cell>
          <cell r="BT93" t="str">
            <v>98.22829</v>
          </cell>
          <cell r="BU93" t="str">
            <v>20.5</v>
          </cell>
          <cell r="BV93" t="str">
            <v>68.33333</v>
          </cell>
          <cell r="BW93" t="str">
            <v>7</v>
          </cell>
          <cell r="BX93" t="str">
            <v>1.5</v>
          </cell>
          <cell r="BY93" t="str">
            <v>8</v>
          </cell>
          <cell r="BZ93" t="str">
            <v>4</v>
          </cell>
          <cell r="CA93" t="str">
            <v>0</v>
          </cell>
          <cell r="CB93">
            <v>15</v>
          </cell>
          <cell r="CC93">
            <v>85</v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J93" t="str">
            <v>11</v>
          </cell>
          <cell r="CK93" t="str">
            <v>91.66667</v>
          </cell>
          <cell r="CL93" t="str">
            <v>6</v>
          </cell>
          <cell r="CM93" t="str">
            <v>75</v>
          </cell>
          <cell r="CN93">
            <v>17</v>
          </cell>
          <cell r="CO93" t="str">
            <v>41.4</v>
          </cell>
          <cell r="CP93" t="str">
            <v>0</v>
          </cell>
          <cell r="CQ93">
            <v>128</v>
          </cell>
          <cell r="CR93">
            <v>40</v>
          </cell>
          <cell r="CT93" t="str">
            <v>9</v>
          </cell>
          <cell r="CU93" t="str">
            <v>90</v>
          </cell>
          <cell r="CV93" t="str">
            <v>6</v>
          </cell>
          <cell r="CW93" t="str">
            <v>60</v>
          </cell>
          <cell r="CX93" t="str">
            <v/>
          </cell>
          <cell r="CY93" t="str">
            <v/>
          </cell>
          <cell r="CZ93" t="str">
            <v/>
          </cell>
          <cell r="DA93" t="str">
            <v>5</v>
          </cell>
          <cell r="DB93" t="str">
            <v>50</v>
          </cell>
          <cell r="DC93" t="str">
            <v>0</v>
          </cell>
          <cell r="DD93" t="str">
            <v>0</v>
          </cell>
          <cell r="DE93" t="str">
            <v>0</v>
          </cell>
          <cell r="DF93" t="str">
            <v>0</v>
          </cell>
          <cell r="DG93" t="str">
            <v>0</v>
          </cell>
          <cell r="DH93" t="str">
            <v>0</v>
          </cell>
          <cell r="DI93" t="str">
            <v>20</v>
          </cell>
          <cell r="DJ93">
            <v>48</v>
          </cell>
          <cell r="DK93">
            <v>81.921420000000012</v>
          </cell>
          <cell r="DM93" t="str">
            <v>10</v>
          </cell>
          <cell r="DN93" t="str">
            <v>88.33333</v>
          </cell>
          <cell r="DO93" t="str">
            <v>153.5</v>
          </cell>
          <cell r="DP93" t="str">
            <v>83.84853</v>
          </cell>
          <cell r="DQ93" t="str">
            <v>15.2</v>
          </cell>
          <cell r="DR93" t="str">
            <v>100</v>
          </cell>
          <cell r="DS93" t="str">
            <v>9.3</v>
          </cell>
          <cell r="DT93" t="str">
            <v>5.6</v>
          </cell>
          <cell r="DU93" t="str">
            <v>.2</v>
          </cell>
          <cell r="DV93" t="str">
            <v>27</v>
          </cell>
          <cell r="DW93" t="str">
            <v>46</v>
          </cell>
          <cell r="DX93" t="str">
            <v>29.45238</v>
          </cell>
          <cell r="DY93" t="str">
            <v>49.31973</v>
          </cell>
          <cell r="DZ93" t="str">
            <v>21.5</v>
          </cell>
          <cell r="EA93" t="str">
            <v>63.30275</v>
          </cell>
          <cell r="EB93" t="str">
            <v>11.71429</v>
          </cell>
          <cell r="EC93" t="str">
            <v>63.39286</v>
          </cell>
          <cell r="ED93" t="str">
            <v>55.50383</v>
          </cell>
          <cell r="EE93">
            <v>31</v>
          </cell>
          <cell r="EF93">
            <v>94.151550000000015</v>
          </cell>
          <cell r="EH93" t="str">
            <v>5</v>
          </cell>
          <cell r="EI93" t="str">
            <v>97.63314</v>
          </cell>
          <cell r="EJ93" t="str">
            <v>6.027778</v>
          </cell>
          <cell r="EK93" t="str">
            <v>97.89633</v>
          </cell>
          <cell r="EL93" t="str">
            <v>3.5</v>
          </cell>
          <cell r="EM93" t="str">
            <v>98.42767</v>
          </cell>
          <cell r="EN93" t="str">
            <v>5.5</v>
          </cell>
          <cell r="EO93" t="str">
            <v>98.3871</v>
          </cell>
          <cell r="EP93" t="str">
            <v>50</v>
          </cell>
          <cell r="EQ93" t="str">
            <v>87.5</v>
          </cell>
          <cell r="ER93" t="str">
            <v>42.22222</v>
          </cell>
          <cell r="ES93" t="str">
            <v>93.96825</v>
          </cell>
          <cell r="ET93" t="str">
            <v>105</v>
          </cell>
          <cell r="EU93" t="str">
            <v>90.09434</v>
          </cell>
          <cell r="EV93" t="str">
            <v>128.3333</v>
          </cell>
          <cell r="EW93" t="str">
            <v>89.30556</v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 t="str">
            <v/>
          </cell>
          <cell r="FD93" t="str">
            <v/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>
            <v>53</v>
          </cell>
          <cell r="FK93">
            <v>64.734740000000002</v>
          </cell>
          <cell r="FM93" t="str">
            <v/>
          </cell>
          <cell r="FN93" t="str">
            <v/>
          </cell>
          <cell r="FO93" t="str">
            <v>330</v>
          </cell>
          <cell r="FP93" t="str">
            <v>82.78689</v>
          </cell>
          <cell r="FQ93" t="str">
            <v>60</v>
          </cell>
          <cell r="FR93" t="str">
            <v>180</v>
          </cell>
          <cell r="FS93" t="str">
            <v>90</v>
          </cell>
          <cell r="FT93" t="str">
            <v>34.4</v>
          </cell>
          <cell r="FU93" t="str">
            <v>61.41732</v>
          </cell>
          <cell r="FV93" t="str">
            <v>25.2</v>
          </cell>
          <cell r="FW93" t="str">
            <v>7.8</v>
          </cell>
          <cell r="FX93" t="str">
            <v>1.4</v>
          </cell>
          <cell r="FY93" t="str">
            <v>9</v>
          </cell>
          <cell r="FZ93" t="str">
            <v>50</v>
          </cell>
          <cell r="GA93" t="str">
            <v>4.5</v>
          </cell>
          <cell r="GB93" t="str">
            <v>2.5</v>
          </cell>
          <cell r="GC93" t="str">
            <v>0</v>
          </cell>
          <cell r="GD93" t="str">
            <v>2</v>
          </cell>
          <cell r="GE93">
            <v>48</v>
          </cell>
          <cell r="GF93">
            <v>63.479280000000003</v>
          </cell>
          <cell r="GG93" t="str">
            <v>0</v>
          </cell>
          <cell r="GH93" t="str">
            <v>2</v>
          </cell>
          <cell r="GI93" t="str">
            <v>15</v>
          </cell>
          <cell r="GJ93" t="str">
            <v>39.6</v>
          </cell>
          <cell r="GK93" t="str">
            <v>42.58357</v>
          </cell>
          <cell r="GL93" t="str">
            <v>13.5</v>
          </cell>
          <cell r="GM93" t="str">
            <v>84.375</v>
          </cell>
          <cell r="GN93" t="str">
            <v>2.5</v>
          </cell>
          <cell r="GO93" t="str">
            <v>6</v>
          </cell>
          <cell r="GP93" t="str">
            <v>3</v>
          </cell>
          <cell r="GQ93" t="str">
            <v>2</v>
          </cell>
        </row>
        <row r="94">
          <cell r="A94" t="str">
            <v>KWT</v>
          </cell>
          <cell r="B94" t="str">
            <v>Kuwait</v>
          </cell>
          <cell r="C94" t="str">
            <v>Middle East &amp; North Africa</v>
          </cell>
          <cell r="D94" t="str">
            <v>High income</v>
          </cell>
          <cell r="E94">
            <v>2020</v>
          </cell>
          <cell r="F94">
            <v>83</v>
          </cell>
          <cell r="G94">
            <v>67.404730000000001</v>
          </cell>
          <cell r="J94">
            <v>82</v>
          </cell>
          <cell r="K94">
            <v>88.396930000000012</v>
          </cell>
          <cell r="L94" t="str">
            <v>5</v>
          </cell>
          <cell r="M94">
            <v>76.470590000000001</v>
          </cell>
          <cell r="N94" t="str">
            <v>19</v>
          </cell>
          <cell r="O94" t="str">
            <v>81.40704</v>
          </cell>
          <cell r="P94" t="str">
            <v>1.7</v>
          </cell>
          <cell r="Q94" t="str">
            <v>99.15378</v>
          </cell>
          <cell r="R94" t="str">
            <v>6</v>
          </cell>
          <cell r="S94" t="str">
            <v>70.58824</v>
          </cell>
          <cell r="T94" t="str">
            <v>20</v>
          </cell>
          <cell r="U94" t="str">
            <v>80.40201</v>
          </cell>
          <cell r="V94" t="str">
            <v>1.7</v>
          </cell>
          <cell r="W94" t="str">
            <v>99.15378</v>
          </cell>
          <cell r="X94" t="str">
            <v>0</v>
          </cell>
          <cell r="Y94" t="str">
            <v>100</v>
          </cell>
          <cell r="Z94">
            <v>68</v>
          </cell>
          <cell r="AA94">
            <v>71.939920000000001</v>
          </cell>
          <cell r="AC94" t="str">
            <v>19</v>
          </cell>
          <cell r="AD94" t="str">
            <v>44</v>
          </cell>
          <cell r="AE94" t="str">
            <v>103</v>
          </cell>
          <cell r="AF94" t="str">
            <v>77.8098</v>
          </cell>
          <cell r="AG94" t="str">
            <v>5.5</v>
          </cell>
          <cell r="AH94" t="str">
            <v>72.61654</v>
          </cell>
          <cell r="AI94" t="str">
            <v>14</v>
          </cell>
          <cell r="AJ94" t="str">
            <v>93.33333</v>
          </cell>
          <cell r="AK94" t="str">
            <v>2</v>
          </cell>
          <cell r="AL94" t="str">
            <v>1</v>
          </cell>
          <cell r="AM94" t="str">
            <v>2</v>
          </cell>
          <cell r="AN94" t="str">
            <v>3</v>
          </cell>
          <cell r="AO94" t="str">
            <v>2</v>
          </cell>
          <cell r="AP94" t="str">
            <v>4</v>
          </cell>
          <cell r="AQ94">
            <v>66</v>
          </cell>
          <cell r="AR94">
            <v>81.87509</v>
          </cell>
          <cell r="AT94" t="str">
            <v>5</v>
          </cell>
          <cell r="AU94" t="str">
            <v>66.66667</v>
          </cell>
          <cell r="AV94" t="str">
            <v>49</v>
          </cell>
          <cell r="AW94" t="str">
            <v>86.52174</v>
          </cell>
          <cell r="AX94" t="str">
            <v>55.7</v>
          </cell>
          <cell r="AY94" t="str">
            <v>99.31197</v>
          </cell>
          <cell r="AZ94" t="str">
            <v>6</v>
          </cell>
          <cell r="BA94" t="str">
            <v>75</v>
          </cell>
          <cell r="BB94" t="str">
            <v>3</v>
          </cell>
          <cell r="BC94" t="str">
            <v>1</v>
          </cell>
          <cell r="BD94" t="str">
            <v>1</v>
          </cell>
          <cell r="BE94" t="str">
            <v>0</v>
          </cell>
          <cell r="BF94" t="str">
            <v>0</v>
          </cell>
          <cell r="BG94" t="str">
            <v>1</v>
          </cell>
          <cell r="BH94" t="str">
            <v>.1</v>
          </cell>
          <cell r="BI94" t="str">
            <v>.42</v>
          </cell>
          <cell r="BJ94" t="str">
            <v>5</v>
          </cell>
          <cell r="BK94" t="str">
            <v>.7</v>
          </cell>
          <cell r="BL94">
            <v>45</v>
          </cell>
          <cell r="BM94">
            <v>75.119600000000005</v>
          </cell>
          <cell r="BO94" t="str">
            <v>7</v>
          </cell>
          <cell r="BP94" t="str">
            <v>50</v>
          </cell>
          <cell r="BQ94" t="str">
            <v>17</v>
          </cell>
          <cell r="BR94" t="str">
            <v>92.3445</v>
          </cell>
          <cell r="BS94" t="str">
            <v>.5</v>
          </cell>
          <cell r="BT94" t="str">
            <v>96.46722</v>
          </cell>
          <cell r="BU94" t="str">
            <v>18.5</v>
          </cell>
          <cell r="BV94" t="str">
            <v>61.66667</v>
          </cell>
          <cell r="BW94" t="str">
            <v>3</v>
          </cell>
          <cell r="BX94" t="str">
            <v>2.5</v>
          </cell>
          <cell r="BY94" t="str">
            <v>8</v>
          </cell>
          <cell r="BZ94" t="str">
            <v>5</v>
          </cell>
          <cell r="CA94" t="str">
            <v>0</v>
          </cell>
          <cell r="CB94">
            <v>119</v>
          </cell>
          <cell r="CC94">
            <v>45.000000000000007</v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J94" t="str">
            <v>1</v>
          </cell>
          <cell r="CK94" t="str">
            <v>8.33333</v>
          </cell>
          <cell r="CL94" t="str">
            <v>8</v>
          </cell>
          <cell r="CM94" t="str">
            <v>100</v>
          </cell>
          <cell r="CN94">
            <v>9</v>
          </cell>
          <cell r="CO94" t="str">
            <v>16.8</v>
          </cell>
          <cell r="CP94" t="str">
            <v>31.6</v>
          </cell>
          <cell r="CQ94">
            <v>51</v>
          </cell>
          <cell r="CR94">
            <v>66</v>
          </cell>
          <cell r="CT94" t="str">
            <v>5</v>
          </cell>
          <cell r="CU94" t="str">
            <v>50</v>
          </cell>
          <cell r="CV94" t="str">
            <v>9</v>
          </cell>
          <cell r="CW94" t="str">
            <v>90</v>
          </cell>
          <cell r="CX94" t="str">
            <v/>
          </cell>
          <cell r="CY94" t="str">
            <v/>
          </cell>
          <cell r="CZ94" t="str">
            <v/>
          </cell>
          <cell r="DA94" t="str">
            <v>4</v>
          </cell>
          <cell r="DB94" t="str">
            <v>40</v>
          </cell>
          <cell r="DC94" t="str">
            <v>2</v>
          </cell>
          <cell r="DD94" t="str">
            <v>33.33333</v>
          </cell>
          <cell r="DE94" t="str">
            <v>6</v>
          </cell>
          <cell r="DF94" t="str">
            <v>85.71429</v>
          </cell>
          <cell r="DG94" t="str">
            <v>7</v>
          </cell>
          <cell r="DH94" t="str">
            <v>100</v>
          </cell>
          <cell r="DI94" t="str">
            <v>33</v>
          </cell>
          <cell r="DJ94">
            <v>6</v>
          </cell>
          <cell r="DK94">
            <v>92.475530000000006</v>
          </cell>
          <cell r="DM94" t="str">
            <v>12</v>
          </cell>
          <cell r="DN94" t="str">
            <v>85</v>
          </cell>
          <cell r="DO94" t="str">
            <v>98</v>
          </cell>
          <cell r="DP94" t="str">
            <v>92.42658</v>
          </cell>
          <cell r="DQ94" t="str">
            <v>13</v>
          </cell>
          <cell r="DR94" t="str">
            <v>100</v>
          </cell>
          <cell r="DS94" t="str">
            <v>0</v>
          </cell>
          <cell r="DT94" t="str">
            <v>13</v>
          </cell>
          <cell r="DU94" t="str">
            <v>0</v>
          </cell>
          <cell r="DV94" t="str">
            <v>No VAT</v>
          </cell>
          <cell r="DW94" t="str">
            <v>No VAT</v>
          </cell>
          <cell r="DX94" t="str">
            <v>No VAT</v>
          </cell>
          <cell r="DY94" t="str">
            <v>No VAT</v>
          </cell>
          <cell r="DZ94" t="str">
            <v>No corporate income tax</v>
          </cell>
          <cell r="EA94" t="str">
            <v>No corporate income tax</v>
          </cell>
          <cell r="EB94" t="str">
            <v>No corporate income tax</v>
          </cell>
          <cell r="EC94" t="str">
            <v>No corporate income tax</v>
          </cell>
          <cell r="ED94" t="str">
            <v xml:space="preserve"> </v>
          </cell>
          <cell r="EE94">
            <v>162</v>
          </cell>
          <cell r="EF94">
            <v>52.611360000000005</v>
          </cell>
          <cell r="EH94" t="str">
            <v>72</v>
          </cell>
          <cell r="EI94" t="str">
            <v>57.98817</v>
          </cell>
          <cell r="EJ94" t="str">
            <v>96</v>
          </cell>
          <cell r="EK94" t="str">
            <v>60.25105</v>
          </cell>
          <cell r="EL94" t="str">
            <v>84</v>
          </cell>
          <cell r="EM94" t="str">
            <v>47.79874</v>
          </cell>
          <cell r="EN94" t="str">
            <v>72</v>
          </cell>
          <cell r="EO94" t="str">
            <v>74.55197</v>
          </cell>
          <cell r="EP94" t="str">
            <v>227</v>
          </cell>
          <cell r="EQ94" t="str">
            <v>43.25</v>
          </cell>
          <cell r="ER94" t="str">
            <v>331.8182</v>
          </cell>
          <cell r="ES94" t="str">
            <v>52.5974</v>
          </cell>
          <cell r="ET94" t="str">
            <v>665</v>
          </cell>
          <cell r="EU94" t="str">
            <v>37.26415</v>
          </cell>
          <cell r="EV94" t="str">
            <v>633.7273</v>
          </cell>
          <cell r="EW94" t="str">
            <v>47.18939</v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>
            <v>74</v>
          </cell>
          <cell r="FK94">
            <v>61.433130000000006</v>
          </cell>
          <cell r="FM94" t="str">
            <v/>
          </cell>
          <cell r="FN94" t="str">
            <v/>
          </cell>
          <cell r="FO94" t="str">
            <v>566</v>
          </cell>
          <cell r="FP94" t="str">
            <v>63.44262</v>
          </cell>
          <cell r="FQ94" t="str">
            <v>26</v>
          </cell>
          <cell r="FR94" t="str">
            <v>420</v>
          </cell>
          <cell r="FS94" t="str">
            <v>120</v>
          </cell>
          <cell r="FT94" t="str">
            <v>18.6</v>
          </cell>
          <cell r="FU94" t="str">
            <v>79.1901</v>
          </cell>
          <cell r="FV94" t="str">
            <v>15</v>
          </cell>
          <cell r="FW94" t="str">
            <v>2.6</v>
          </cell>
          <cell r="FX94" t="str">
            <v>1</v>
          </cell>
          <cell r="FY94" t="str">
            <v>7.5</v>
          </cell>
          <cell r="FZ94" t="str">
            <v>41.66667</v>
          </cell>
          <cell r="GA94" t="str">
            <v>4</v>
          </cell>
          <cell r="GB94" t="str">
            <v>1</v>
          </cell>
          <cell r="GC94" t="str">
            <v>0</v>
          </cell>
          <cell r="GD94" t="str">
            <v>2.5</v>
          </cell>
          <cell r="GE94">
            <v>115</v>
          </cell>
          <cell r="GF94">
            <v>39.195710000000005</v>
          </cell>
          <cell r="GG94" t="str">
            <v>0</v>
          </cell>
          <cell r="GH94" t="str">
            <v>4.2</v>
          </cell>
          <cell r="GI94" t="str">
            <v>10</v>
          </cell>
          <cell r="GJ94" t="str">
            <v>32.2</v>
          </cell>
          <cell r="GK94" t="str">
            <v>34.64143</v>
          </cell>
          <cell r="GL94" t="str">
            <v>7</v>
          </cell>
          <cell r="GM94" t="str">
            <v>43.75</v>
          </cell>
          <cell r="GN94" t="str">
            <v>2</v>
          </cell>
          <cell r="GO94" t="str">
            <v>4</v>
          </cell>
          <cell r="GP94" t="str">
            <v>0</v>
          </cell>
          <cell r="GQ94" t="str">
            <v>1</v>
          </cell>
        </row>
        <row r="95">
          <cell r="A95" t="str">
            <v>KGZ</v>
          </cell>
          <cell r="B95" t="str">
            <v>Kyrgyz Republic</v>
          </cell>
          <cell r="C95" t="str">
            <v>Europe &amp; Central Asia</v>
          </cell>
          <cell r="D95" t="str">
            <v>Lower middle income</v>
          </cell>
          <cell r="E95">
            <v>2020</v>
          </cell>
          <cell r="F95">
            <v>80</v>
          </cell>
          <cell r="G95">
            <v>67.820890000000006</v>
          </cell>
          <cell r="J95">
            <v>42</v>
          </cell>
          <cell r="K95">
            <v>93.023970000000006</v>
          </cell>
          <cell r="L95" t="str">
            <v>4</v>
          </cell>
          <cell r="M95">
            <v>82.352940000000004</v>
          </cell>
          <cell r="N95" t="str">
            <v>10</v>
          </cell>
          <cell r="O95" t="str">
            <v>90.45226</v>
          </cell>
          <cell r="P95" t="str">
            <v>1.4</v>
          </cell>
          <cell r="Q95" t="str">
            <v>99.29068</v>
          </cell>
          <cell r="R95" t="str">
            <v>4</v>
          </cell>
          <cell r="S95" t="str">
            <v>82.35294</v>
          </cell>
          <cell r="T95" t="str">
            <v>10</v>
          </cell>
          <cell r="U95" t="str">
            <v>90.45226</v>
          </cell>
          <cell r="V95" t="str">
            <v>1.4</v>
          </cell>
          <cell r="W95" t="str">
            <v>99.29068</v>
          </cell>
          <cell r="X95" t="str">
            <v>0</v>
          </cell>
          <cell r="Y95" t="str">
            <v>100</v>
          </cell>
          <cell r="Z95">
            <v>90</v>
          </cell>
          <cell r="AA95">
            <v>69.032769999999999</v>
          </cell>
          <cell r="AC95" t="str">
            <v>17</v>
          </cell>
          <cell r="AD95" t="str">
            <v>52</v>
          </cell>
          <cell r="AE95" t="str">
            <v>167</v>
          </cell>
          <cell r="AF95" t="str">
            <v>59.36599</v>
          </cell>
          <cell r="AG95" t="str">
            <v>1.7</v>
          </cell>
          <cell r="AH95" t="str">
            <v>91.43174</v>
          </cell>
          <cell r="AI95" t="str">
            <v>11</v>
          </cell>
          <cell r="AJ95" t="str">
            <v>73.33333</v>
          </cell>
          <cell r="AK95" t="str">
            <v>2</v>
          </cell>
          <cell r="AL95" t="str">
            <v>1</v>
          </cell>
          <cell r="AM95" t="str">
            <v>2</v>
          </cell>
          <cell r="AN95" t="str">
            <v>3</v>
          </cell>
          <cell r="AO95" t="str">
            <v>0</v>
          </cell>
          <cell r="AP95" t="str">
            <v>3</v>
          </cell>
          <cell r="AQ95">
            <v>143</v>
          </cell>
          <cell r="AR95">
            <v>58.613770000000002</v>
          </cell>
          <cell r="AT95" t="str">
            <v>7</v>
          </cell>
          <cell r="AU95" t="str">
            <v>33.33333</v>
          </cell>
          <cell r="AV95" t="str">
            <v>111</v>
          </cell>
          <cell r="AW95" t="str">
            <v>59.56522</v>
          </cell>
          <cell r="AX95" t="str">
            <v>683.9</v>
          </cell>
          <cell r="AY95" t="str">
            <v>91.55654</v>
          </cell>
          <cell r="AZ95" t="str">
            <v>4</v>
          </cell>
          <cell r="BA95" t="str">
            <v>50</v>
          </cell>
          <cell r="BB95" t="str">
            <v>1</v>
          </cell>
          <cell r="BC95" t="str">
            <v>0</v>
          </cell>
          <cell r="BD95" t="str">
            <v>0</v>
          </cell>
          <cell r="BE95" t="str">
            <v>1</v>
          </cell>
          <cell r="BF95" t="str">
            <v>1</v>
          </cell>
          <cell r="BG95" t="str">
            <v>1</v>
          </cell>
          <cell r="BH95" t="str">
            <v>11.9</v>
          </cell>
          <cell r="BI95" t="str">
            <v>3.8</v>
          </cell>
          <cell r="BJ95" t="str">
            <v>N/A</v>
          </cell>
          <cell r="BK95" t="str">
            <v>3.6</v>
          </cell>
          <cell r="BL95">
            <v>7</v>
          </cell>
          <cell r="BM95">
            <v>90.280720000000002</v>
          </cell>
          <cell r="BO95" t="str">
            <v>3</v>
          </cell>
          <cell r="BP95" t="str">
            <v>83.33333</v>
          </cell>
          <cell r="BQ95" t="str">
            <v>3.5</v>
          </cell>
          <cell r="BR95" t="str">
            <v>98.80383</v>
          </cell>
          <cell r="BS95" t="str">
            <v>.2</v>
          </cell>
          <cell r="BT95" t="str">
            <v>98.98571</v>
          </cell>
          <cell r="BU95" t="str">
            <v>24</v>
          </cell>
          <cell r="BV95" t="str">
            <v>80</v>
          </cell>
          <cell r="BW95" t="str">
            <v>6</v>
          </cell>
          <cell r="BX95" t="str">
            <v>4</v>
          </cell>
          <cell r="BY95" t="str">
            <v>8</v>
          </cell>
          <cell r="BZ95" t="str">
            <v>6</v>
          </cell>
          <cell r="CA95" t="str">
            <v>0</v>
          </cell>
          <cell r="CB95">
            <v>15</v>
          </cell>
          <cell r="CC95">
            <v>85</v>
          </cell>
          <cell r="CE95" t="str">
            <v/>
          </cell>
          <cell r="CF95" t="str">
            <v/>
          </cell>
          <cell r="CG95" t="str">
            <v/>
          </cell>
          <cell r="CH95" t="str">
            <v/>
          </cell>
          <cell r="CJ95" t="str">
            <v>9</v>
          </cell>
          <cell r="CK95" t="str">
            <v>75</v>
          </cell>
          <cell r="CL95" t="str">
            <v>8</v>
          </cell>
          <cell r="CM95" t="str">
            <v>100</v>
          </cell>
          <cell r="CN95">
            <v>17</v>
          </cell>
          <cell r="CO95" t="str">
            <v>0</v>
          </cell>
          <cell r="CP95" t="str">
            <v>39.2</v>
          </cell>
          <cell r="CQ95">
            <v>128</v>
          </cell>
          <cell r="CR95">
            <v>40</v>
          </cell>
          <cell r="CT95" t="str">
            <v>7</v>
          </cell>
          <cell r="CU95" t="str">
            <v>70</v>
          </cell>
          <cell r="CV95" t="str">
            <v>5</v>
          </cell>
          <cell r="CW95" t="str">
            <v>50</v>
          </cell>
          <cell r="CX95" t="str">
            <v/>
          </cell>
          <cell r="CY95" t="str">
            <v/>
          </cell>
          <cell r="CZ95" t="str">
            <v/>
          </cell>
          <cell r="DA95" t="str">
            <v>8</v>
          </cell>
          <cell r="DB95" t="str">
            <v>80</v>
          </cell>
          <cell r="DC95" t="str">
            <v>0</v>
          </cell>
          <cell r="DD95" t="str">
            <v>0</v>
          </cell>
          <cell r="DE95" t="str">
            <v>0</v>
          </cell>
          <cell r="DF95" t="str">
            <v>0</v>
          </cell>
          <cell r="DG95" t="str">
            <v>0</v>
          </cell>
          <cell r="DH95" t="str">
            <v>0</v>
          </cell>
          <cell r="DI95" t="str">
            <v>20</v>
          </cell>
          <cell r="DJ95">
            <v>117</v>
          </cell>
          <cell r="DK95">
            <v>67.158110000000008</v>
          </cell>
          <cell r="DM95" t="str">
            <v>26</v>
          </cell>
          <cell r="DN95" t="str">
            <v>61.66667</v>
          </cell>
          <cell r="DO95" t="str">
            <v>220</v>
          </cell>
          <cell r="DP95" t="str">
            <v>73.57032</v>
          </cell>
          <cell r="DQ95" t="str">
            <v>29</v>
          </cell>
          <cell r="DR95" t="str">
            <v>96.01114</v>
          </cell>
          <cell r="DS95" t="str">
            <v>6.7</v>
          </cell>
          <cell r="DT95" t="str">
            <v>19.5</v>
          </cell>
          <cell r="DU95" t="str">
            <v>2.8</v>
          </cell>
          <cell r="DV95" t="str">
            <v>No VAT refund per case study scenario</v>
          </cell>
          <cell r="DW95" t="str">
            <v>0</v>
          </cell>
          <cell r="DX95" t="str">
            <v>No VAT refund per case study scenario</v>
          </cell>
          <cell r="DY95" t="str">
            <v>0</v>
          </cell>
          <cell r="DZ95" t="str">
            <v>20</v>
          </cell>
          <cell r="EA95" t="str">
            <v>66.05505</v>
          </cell>
          <cell r="EB95" t="str">
            <v>5.285714</v>
          </cell>
          <cell r="EC95" t="str">
            <v>83.48214</v>
          </cell>
          <cell r="ED95" t="str">
            <v>37.3843</v>
          </cell>
          <cell r="EE95">
            <v>89</v>
          </cell>
          <cell r="EF95">
            <v>74.724810000000005</v>
          </cell>
          <cell r="EH95" t="str">
            <v>72</v>
          </cell>
          <cell r="EI95" t="str">
            <v>57.98817</v>
          </cell>
          <cell r="EJ95" t="str">
            <v>84</v>
          </cell>
          <cell r="EK95" t="str">
            <v>65.27197</v>
          </cell>
          <cell r="EL95" t="str">
            <v>5</v>
          </cell>
          <cell r="EM95" t="str">
            <v>97.48428</v>
          </cell>
          <cell r="EN95" t="str">
            <v>68.90909</v>
          </cell>
          <cell r="EO95" t="str">
            <v>75.65982</v>
          </cell>
          <cell r="EP95" t="str">
            <v>110</v>
          </cell>
          <cell r="EQ95" t="str">
            <v>72.5</v>
          </cell>
          <cell r="ER95" t="str">
            <v>200</v>
          </cell>
          <cell r="ES95" t="str">
            <v>71.42857</v>
          </cell>
          <cell r="ET95" t="str">
            <v>10</v>
          </cell>
          <cell r="EU95" t="str">
            <v>99.0566</v>
          </cell>
          <cell r="EV95" t="str">
            <v>499.0909</v>
          </cell>
          <cell r="EW95" t="str">
            <v>58.40909</v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 t="str">
            <v/>
          </cell>
          <cell r="FC95" t="str">
            <v/>
          </cell>
          <cell r="FD95" t="str">
            <v/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134</v>
          </cell>
          <cell r="FK95">
            <v>50.417130000000007</v>
          </cell>
          <cell r="FM95" t="str">
            <v/>
          </cell>
          <cell r="FN95" t="str">
            <v/>
          </cell>
          <cell r="FO95" t="str">
            <v>410</v>
          </cell>
          <cell r="FP95" t="str">
            <v>76.22951</v>
          </cell>
          <cell r="FQ95" t="str">
            <v>20</v>
          </cell>
          <cell r="FR95" t="str">
            <v>240</v>
          </cell>
          <cell r="FS95" t="str">
            <v>150</v>
          </cell>
          <cell r="FT95" t="str">
            <v>47</v>
          </cell>
          <cell r="FU95" t="str">
            <v>47.24409</v>
          </cell>
          <cell r="FV95" t="str">
            <v>22</v>
          </cell>
          <cell r="FW95" t="str">
            <v>15</v>
          </cell>
          <cell r="FX95" t="str">
            <v>10</v>
          </cell>
          <cell r="FY95" t="str">
            <v>5</v>
          </cell>
          <cell r="FZ95" t="str">
            <v>27.77778</v>
          </cell>
          <cell r="GA95" t="str">
            <v>2.5</v>
          </cell>
          <cell r="GB95" t="str">
            <v>1</v>
          </cell>
          <cell r="GC95" t="str">
            <v>0</v>
          </cell>
          <cell r="GD95" t="str">
            <v>1.5</v>
          </cell>
          <cell r="GE95">
            <v>78</v>
          </cell>
          <cell r="GF95">
            <v>49.957650000000001</v>
          </cell>
          <cell r="GG95" t="str">
            <v>0</v>
          </cell>
          <cell r="GH95" t="str">
            <v>1.5</v>
          </cell>
          <cell r="GI95" t="str">
            <v>9.5</v>
          </cell>
          <cell r="GJ95" t="str">
            <v>40.6</v>
          </cell>
          <cell r="GK95" t="str">
            <v>43.6653</v>
          </cell>
          <cell r="GL95" t="str">
            <v>9</v>
          </cell>
          <cell r="GM95" t="str">
            <v>56.25</v>
          </cell>
          <cell r="GN95" t="str">
            <v>3</v>
          </cell>
          <cell r="GO95" t="str">
            <v>3</v>
          </cell>
          <cell r="GP95" t="str">
            <v>2</v>
          </cell>
          <cell r="GQ95" t="str">
            <v>1</v>
          </cell>
        </row>
        <row r="96">
          <cell r="A96" t="str">
            <v>LAO</v>
          </cell>
          <cell r="B96" t="str">
            <v>Lao PDR</v>
          </cell>
          <cell r="C96" t="str">
            <v>East Asia &amp; Pacific</v>
          </cell>
          <cell r="D96" t="str">
            <v>Lower middle income</v>
          </cell>
          <cell r="E96">
            <v>2020</v>
          </cell>
          <cell r="F96">
            <v>154</v>
          </cell>
          <cell r="G96">
            <v>50.824560000000005</v>
          </cell>
          <cell r="J96">
            <v>181</v>
          </cell>
          <cell r="K96">
            <v>62.664240000000007</v>
          </cell>
          <cell r="L96" t="str">
            <v>9</v>
          </cell>
          <cell r="M96">
            <v>52.941180000000003</v>
          </cell>
          <cell r="N96" t="str">
            <v>173</v>
          </cell>
          <cell r="O96" t="str">
            <v>0</v>
          </cell>
          <cell r="P96" t="str">
            <v>4.6</v>
          </cell>
          <cell r="Q96" t="str">
            <v>97.72431</v>
          </cell>
          <cell r="R96" t="str">
            <v>9</v>
          </cell>
          <cell r="S96" t="str">
            <v>52.94118</v>
          </cell>
          <cell r="T96" t="str">
            <v>173</v>
          </cell>
          <cell r="U96" t="str">
            <v>0</v>
          </cell>
          <cell r="V96" t="str">
            <v>4.6</v>
          </cell>
          <cell r="W96" t="str">
            <v>97.72431</v>
          </cell>
          <cell r="X96" t="str">
            <v>0</v>
          </cell>
          <cell r="Y96" t="str">
            <v>99.99148</v>
          </cell>
          <cell r="Z96">
            <v>99</v>
          </cell>
          <cell r="AA96">
            <v>68.28334000000001</v>
          </cell>
          <cell r="AC96" t="str">
            <v>12</v>
          </cell>
          <cell r="AD96" t="str">
            <v>72</v>
          </cell>
          <cell r="AE96" t="str">
            <v>92</v>
          </cell>
          <cell r="AF96" t="str">
            <v>80.97983</v>
          </cell>
          <cell r="AG96" t="str">
            <v>4.6</v>
          </cell>
          <cell r="AH96" t="str">
            <v>76.82018</v>
          </cell>
          <cell r="AI96" t="str">
            <v>6.5</v>
          </cell>
          <cell r="AJ96" t="str">
            <v>43.33333</v>
          </cell>
          <cell r="AK96" t="str">
            <v>0</v>
          </cell>
          <cell r="AL96" t="str">
            <v>1</v>
          </cell>
          <cell r="AM96" t="str">
            <v>2</v>
          </cell>
          <cell r="AN96" t="str">
            <v>3</v>
          </cell>
          <cell r="AO96" t="str">
            <v>.5</v>
          </cell>
          <cell r="AP96" t="str">
            <v>0</v>
          </cell>
          <cell r="AQ96">
            <v>144</v>
          </cell>
          <cell r="AR96">
            <v>58.031800000000004</v>
          </cell>
          <cell r="AT96" t="str">
            <v>7</v>
          </cell>
          <cell r="AU96" t="str">
            <v>33.33333</v>
          </cell>
          <cell r="AV96" t="str">
            <v>87</v>
          </cell>
          <cell r="AW96" t="str">
            <v>70</v>
          </cell>
          <cell r="AX96" t="str">
            <v>705.2</v>
          </cell>
          <cell r="AY96" t="str">
            <v>91.29388</v>
          </cell>
          <cell r="AZ96" t="str">
            <v>3</v>
          </cell>
          <cell r="BA96" t="str">
            <v>37.5</v>
          </cell>
          <cell r="BB96" t="str">
            <v>0</v>
          </cell>
          <cell r="BC96" t="str">
            <v>1</v>
          </cell>
          <cell r="BD96" t="str">
            <v>1</v>
          </cell>
          <cell r="BE96" t="str">
            <v>0</v>
          </cell>
          <cell r="BF96" t="str">
            <v>0</v>
          </cell>
          <cell r="BG96" t="str">
            <v>1</v>
          </cell>
          <cell r="BH96" t="str">
            <v>3.96</v>
          </cell>
          <cell r="BI96" t="str">
            <v>22.7</v>
          </cell>
          <cell r="BJ96" t="str">
            <v>1</v>
          </cell>
          <cell r="BK96" t="str">
            <v>13.2</v>
          </cell>
          <cell r="BL96">
            <v>88</v>
          </cell>
          <cell r="BM96">
            <v>64.938610000000011</v>
          </cell>
          <cell r="BO96" t="str">
            <v>6</v>
          </cell>
          <cell r="BP96" t="str">
            <v>58.33333</v>
          </cell>
          <cell r="BQ96" t="str">
            <v>28</v>
          </cell>
          <cell r="BR96" t="str">
            <v>87.08134</v>
          </cell>
          <cell r="BS96" t="str">
            <v>3.1</v>
          </cell>
          <cell r="BT96" t="str">
            <v>79.33979</v>
          </cell>
          <cell r="BU96" t="str">
            <v>10.5</v>
          </cell>
          <cell r="BV96" t="str">
            <v>35</v>
          </cell>
          <cell r="BW96" t="str">
            <v>2</v>
          </cell>
          <cell r="BX96" t="str">
            <v>.5</v>
          </cell>
          <cell r="BY96" t="str">
            <v>4</v>
          </cell>
          <cell r="BZ96" t="str">
            <v>4</v>
          </cell>
          <cell r="CA96" t="str">
            <v>0</v>
          </cell>
          <cell r="CB96">
            <v>80</v>
          </cell>
          <cell r="CC96">
            <v>60.000000000000007</v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J96" t="str">
            <v>6</v>
          </cell>
          <cell r="CK96" t="str">
            <v>50</v>
          </cell>
          <cell r="CL96" t="str">
            <v>6</v>
          </cell>
          <cell r="CM96" t="str">
            <v>75</v>
          </cell>
          <cell r="CN96">
            <v>12</v>
          </cell>
          <cell r="CO96" t="str">
            <v>19.8</v>
          </cell>
          <cell r="CP96" t="str">
            <v>0</v>
          </cell>
          <cell r="CQ96">
            <v>179</v>
          </cell>
          <cell r="CR96">
            <v>20</v>
          </cell>
          <cell r="CT96" t="str">
            <v>6</v>
          </cell>
          <cell r="CU96" t="str">
            <v>60</v>
          </cell>
          <cell r="CV96" t="str">
            <v>1</v>
          </cell>
          <cell r="CW96" t="str">
            <v>10</v>
          </cell>
          <cell r="CX96" t="str">
            <v/>
          </cell>
          <cell r="CY96" t="str">
            <v/>
          </cell>
          <cell r="CZ96" t="str">
            <v/>
          </cell>
          <cell r="DA96" t="str">
            <v>3</v>
          </cell>
          <cell r="DB96" t="str">
            <v>30</v>
          </cell>
          <cell r="DC96" t="str">
            <v>0</v>
          </cell>
          <cell r="DD96" t="str">
            <v>0</v>
          </cell>
          <cell r="DE96" t="str">
            <v>0</v>
          </cell>
          <cell r="DF96" t="str">
            <v>0</v>
          </cell>
          <cell r="DG96" t="str">
            <v>0</v>
          </cell>
          <cell r="DH96" t="str">
            <v>0</v>
          </cell>
          <cell r="DI96" t="str">
            <v>10</v>
          </cell>
          <cell r="DJ96">
            <v>157</v>
          </cell>
          <cell r="DK96">
            <v>54.215340000000005</v>
          </cell>
          <cell r="DM96" t="str">
            <v>35</v>
          </cell>
          <cell r="DN96" t="str">
            <v>46.66667</v>
          </cell>
          <cell r="DO96" t="str">
            <v>362</v>
          </cell>
          <cell r="DP96" t="str">
            <v>51.62287</v>
          </cell>
          <cell r="DQ96" t="str">
            <v>24.1</v>
          </cell>
          <cell r="DR96" t="str">
            <v>100</v>
          </cell>
          <cell r="DS96" t="str">
            <v>16.4</v>
          </cell>
          <cell r="DT96" t="str">
            <v>6.8</v>
          </cell>
          <cell r="DU96" t="str">
            <v>.9</v>
          </cell>
          <cell r="DV96" t="str">
            <v>No VAT refund per case study scenario</v>
          </cell>
          <cell r="DW96" t="str">
            <v>0</v>
          </cell>
          <cell r="DX96" t="str">
            <v>No VAT refund per case study scenario</v>
          </cell>
          <cell r="DY96" t="str">
            <v>0</v>
          </cell>
          <cell r="DZ96" t="str">
            <v>16</v>
          </cell>
          <cell r="EA96" t="str">
            <v>73.3945</v>
          </cell>
          <cell r="EB96" t="str">
            <v>31.71429</v>
          </cell>
          <cell r="EC96" t="str">
            <v>.8928571</v>
          </cell>
          <cell r="ED96" t="str">
            <v>18.57184</v>
          </cell>
          <cell r="EE96">
            <v>78</v>
          </cell>
          <cell r="EF96">
            <v>78.119370000000004</v>
          </cell>
          <cell r="EH96" t="str">
            <v>60</v>
          </cell>
          <cell r="EI96" t="str">
            <v>65.08876</v>
          </cell>
          <cell r="EJ96" t="str">
            <v>60</v>
          </cell>
          <cell r="EK96" t="str">
            <v>75.31381</v>
          </cell>
          <cell r="EL96" t="str">
            <v>9</v>
          </cell>
          <cell r="EM96" t="str">
            <v>94.96855</v>
          </cell>
          <cell r="EN96" t="str">
            <v>10.5</v>
          </cell>
          <cell r="EO96" t="str">
            <v>96.59498</v>
          </cell>
          <cell r="EP96" t="str">
            <v>235</v>
          </cell>
          <cell r="EQ96" t="str">
            <v>41.25</v>
          </cell>
          <cell r="ER96" t="str">
            <v>115</v>
          </cell>
          <cell r="ES96" t="str">
            <v>83.57143</v>
          </cell>
          <cell r="ET96" t="str">
            <v>140</v>
          </cell>
          <cell r="EU96" t="str">
            <v>86.79245</v>
          </cell>
          <cell r="EV96" t="str">
            <v>223.5</v>
          </cell>
          <cell r="EW96" t="str">
            <v>81.375</v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 t="str">
            <v/>
          </cell>
          <cell r="FD96" t="str">
            <v/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>
            <v>161</v>
          </cell>
          <cell r="FK96">
            <v>41.99286</v>
          </cell>
          <cell r="FM96" t="str">
            <v/>
          </cell>
          <cell r="FN96" t="str">
            <v/>
          </cell>
          <cell r="FO96" t="str">
            <v>828</v>
          </cell>
          <cell r="FP96" t="str">
            <v>41.96721</v>
          </cell>
          <cell r="FQ96" t="str">
            <v>119</v>
          </cell>
          <cell r="FR96" t="str">
            <v>344</v>
          </cell>
          <cell r="FS96" t="str">
            <v>365</v>
          </cell>
          <cell r="FT96" t="str">
            <v>31.6</v>
          </cell>
          <cell r="FU96" t="str">
            <v>64.56693</v>
          </cell>
          <cell r="FV96" t="str">
            <v>27.9</v>
          </cell>
          <cell r="FW96" t="str">
            <v>1.4</v>
          </cell>
          <cell r="FX96" t="str">
            <v>2.3</v>
          </cell>
          <cell r="FY96" t="str">
            <v>3.5</v>
          </cell>
          <cell r="FZ96" t="str">
            <v>19.44444</v>
          </cell>
          <cell r="GA96" t="str">
            <v>1</v>
          </cell>
          <cell r="GB96" t="str">
            <v>0</v>
          </cell>
          <cell r="GC96" t="str">
            <v>0</v>
          </cell>
          <cell r="GD96" t="str">
            <v>2.5</v>
          </cell>
          <cell r="GE96">
            <v>168</v>
          </cell>
          <cell r="GF96">
            <v>0</v>
          </cell>
          <cell r="GG96" t="str">
            <v>0</v>
          </cell>
          <cell r="GH96" t="str">
            <v>No Practice</v>
          </cell>
          <cell r="GI96" t="str">
            <v>No Practice</v>
          </cell>
          <cell r="GJ96" t="str">
            <v>0</v>
          </cell>
          <cell r="GK96" t="str">
            <v>0</v>
          </cell>
          <cell r="GL96" t="str">
            <v>0</v>
          </cell>
          <cell r="GM96" t="str">
            <v>0</v>
          </cell>
          <cell r="GN96" t="str">
            <v>2</v>
          </cell>
          <cell r="GO96" t="str">
            <v>2</v>
          </cell>
          <cell r="GP96" t="str">
            <v>.5</v>
          </cell>
          <cell r="GQ96" t="str">
            <v>0</v>
          </cell>
        </row>
        <row r="97">
          <cell r="A97" t="str">
            <v>LVA</v>
          </cell>
          <cell r="B97" t="str">
            <v>Latvia</v>
          </cell>
          <cell r="C97" t="str">
            <v>High income: OECD</v>
          </cell>
          <cell r="D97" t="str">
            <v>High income</v>
          </cell>
          <cell r="E97">
            <v>2020</v>
          </cell>
          <cell r="F97">
            <v>19</v>
          </cell>
          <cell r="G97">
            <v>80.280540000000002</v>
          </cell>
          <cell r="J97">
            <v>26</v>
          </cell>
          <cell r="K97">
            <v>94.137990000000002</v>
          </cell>
          <cell r="L97" t="str">
            <v>4</v>
          </cell>
          <cell r="M97">
            <v>82.352940000000004</v>
          </cell>
          <cell r="N97" t="str">
            <v>5.5</v>
          </cell>
          <cell r="O97" t="str">
            <v>94.97487</v>
          </cell>
          <cell r="P97" t="str">
            <v>1.5</v>
          </cell>
          <cell r="Q97" t="str">
            <v>99.22578</v>
          </cell>
          <cell r="R97" t="str">
            <v>4</v>
          </cell>
          <cell r="S97" t="str">
            <v>82.35294</v>
          </cell>
          <cell r="T97" t="str">
            <v>5.5</v>
          </cell>
          <cell r="U97" t="str">
            <v>94.97487</v>
          </cell>
          <cell r="V97" t="str">
            <v>1.5</v>
          </cell>
          <cell r="W97" t="str">
            <v>99.22578</v>
          </cell>
          <cell r="X97" t="str">
            <v>0</v>
          </cell>
          <cell r="Y97" t="str">
            <v>99.99836</v>
          </cell>
          <cell r="Z97">
            <v>56</v>
          </cell>
          <cell r="AA97">
            <v>73.514450000000011</v>
          </cell>
          <cell r="AC97" t="str">
            <v>14</v>
          </cell>
          <cell r="AD97" t="str">
            <v>64</v>
          </cell>
          <cell r="AE97" t="str">
            <v>192</v>
          </cell>
          <cell r="AF97" t="str">
            <v>52.16138</v>
          </cell>
          <cell r="AG97" t="str">
            <v>.4</v>
          </cell>
          <cell r="AH97" t="str">
            <v>97.89643</v>
          </cell>
          <cell r="AI97" t="str">
            <v>12</v>
          </cell>
          <cell r="AJ97" t="str">
            <v>80</v>
          </cell>
          <cell r="AK97" t="str">
            <v>2</v>
          </cell>
          <cell r="AL97" t="str">
            <v>1</v>
          </cell>
          <cell r="AM97" t="str">
            <v>2</v>
          </cell>
          <cell r="AN97" t="str">
            <v>3</v>
          </cell>
          <cell r="AO97" t="str">
            <v>0</v>
          </cell>
          <cell r="AP97" t="str">
            <v>4</v>
          </cell>
          <cell r="AQ97">
            <v>61</v>
          </cell>
          <cell r="AR97">
            <v>82.314150000000012</v>
          </cell>
          <cell r="AT97" t="str">
            <v>4</v>
          </cell>
          <cell r="AU97" t="str">
            <v>83.33333</v>
          </cell>
          <cell r="AV97" t="str">
            <v>107</v>
          </cell>
          <cell r="AW97" t="str">
            <v>61.30435</v>
          </cell>
          <cell r="AX97" t="str">
            <v>233.4</v>
          </cell>
          <cell r="AY97" t="str">
            <v>97.11891</v>
          </cell>
          <cell r="AZ97" t="str">
            <v>7</v>
          </cell>
          <cell r="BA97" t="str">
            <v>87.5</v>
          </cell>
          <cell r="BB97" t="str">
            <v>3</v>
          </cell>
          <cell r="BC97" t="str">
            <v>1</v>
          </cell>
          <cell r="BD97" t="str">
            <v>1</v>
          </cell>
          <cell r="BE97" t="str">
            <v>1</v>
          </cell>
          <cell r="BF97" t="str">
            <v>0</v>
          </cell>
          <cell r="BG97" t="str">
            <v>1</v>
          </cell>
          <cell r="BH97" t="str">
            <v>.99</v>
          </cell>
          <cell r="BI97" t="str">
            <v>.42</v>
          </cell>
          <cell r="BJ97" t="str">
            <v>3</v>
          </cell>
          <cell r="BK97" t="str">
            <v>11.4</v>
          </cell>
          <cell r="BL97">
            <v>25</v>
          </cell>
          <cell r="BM97">
            <v>82.289260000000013</v>
          </cell>
          <cell r="BO97" t="str">
            <v>4</v>
          </cell>
          <cell r="BP97" t="str">
            <v>75</v>
          </cell>
          <cell r="BQ97" t="str">
            <v>16.5</v>
          </cell>
          <cell r="BR97" t="str">
            <v>92.58373</v>
          </cell>
          <cell r="BS97" t="str">
            <v>2</v>
          </cell>
          <cell r="BT97" t="str">
            <v>86.57329</v>
          </cell>
          <cell r="BU97" t="str">
            <v>22.5</v>
          </cell>
          <cell r="BV97" t="str">
            <v>75</v>
          </cell>
          <cell r="BW97" t="str">
            <v>8</v>
          </cell>
          <cell r="BX97" t="str">
            <v>4.5</v>
          </cell>
          <cell r="BY97" t="str">
            <v>4</v>
          </cell>
          <cell r="BZ97" t="str">
            <v>6</v>
          </cell>
          <cell r="CA97" t="str">
            <v>0</v>
          </cell>
          <cell r="CB97">
            <v>15</v>
          </cell>
          <cell r="CC97">
            <v>85</v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J97" t="str">
            <v>9</v>
          </cell>
          <cell r="CK97" t="str">
            <v>75</v>
          </cell>
          <cell r="CL97" t="str">
            <v>8</v>
          </cell>
          <cell r="CM97" t="str">
            <v>100</v>
          </cell>
          <cell r="CN97">
            <v>17</v>
          </cell>
          <cell r="CO97" t="str">
            <v>96.9</v>
          </cell>
          <cell r="CP97" t="str">
            <v>48.1</v>
          </cell>
          <cell r="CQ97">
            <v>45</v>
          </cell>
          <cell r="CR97">
            <v>68</v>
          </cell>
          <cell r="CT97" t="str">
            <v>5</v>
          </cell>
          <cell r="CU97" t="str">
            <v>50</v>
          </cell>
          <cell r="CV97" t="str">
            <v>4</v>
          </cell>
          <cell r="CW97" t="str">
            <v>40</v>
          </cell>
          <cell r="CX97" t="str">
            <v/>
          </cell>
          <cell r="CY97" t="str">
            <v/>
          </cell>
          <cell r="CZ97" t="str">
            <v/>
          </cell>
          <cell r="DA97" t="str">
            <v>9</v>
          </cell>
          <cell r="DB97" t="str">
            <v>90</v>
          </cell>
          <cell r="DC97" t="str">
            <v>5</v>
          </cell>
          <cell r="DD97" t="str">
            <v>83.33333</v>
          </cell>
          <cell r="DE97" t="str">
            <v>5</v>
          </cell>
          <cell r="DF97" t="str">
            <v>71.42857</v>
          </cell>
          <cell r="DG97" t="str">
            <v>6</v>
          </cell>
          <cell r="DH97" t="str">
            <v>85.71429</v>
          </cell>
          <cell r="DI97" t="str">
            <v>34</v>
          </cell>
          <cell r="DJ97">
            <v>16</v>
          </cell>
          <cell r="DK97">
            <v>89.001800000000003</v>
          </cell>
          <cell r="DM97" t="str">
            <v>7</v>
          </cell>
          <cell r="DN97" t="str">
            <v>93.33333</v>
          </cell>
          <cell r="DO97" t="str">
            <v>168.5</v>
          </cell>
          <cell r="DP97" t="str">
            <v>81.53014</v>
          </cell>
          <cell r="DQ97" t="str">
            <v>38.1</v>
          </cell>
          <cell r="DR97" t="str">
            <v>83.03423</v>
          </cell>
          <cell r="DS97" t="str">
            <v>7.8</v>
          </cell>
          <cell r="DT97" t="str">
            <v>27.2</v>
          </cell>
          <cell r="DU97" t="str">
            <v>3.1</v>
          </cell>
          <cell r="DV97" t="str">
            <v>0</v>
          </cell>
          <cell r="DW97" t="str">
            <v>100</v>
          </cell>
          <cell r="DX97" t="str">
            <v>6.166667</v>
          </cell>
          <cell r="DY97" t="str">
            <v>94.27284</v>
          </cell>
          <cell r="DZ97" t="str">
            <v>2.5</v>
          </cell>
          <cell r="EA97" t="str">
            <v>98.16514</v>
          </cell>
          <cell r="EB97" t="str">
            <v>0</v>
          </cell>
          <cell r="EC97" t="str">
            <v>100</v>
          </cell>
          <cell r="ED97" t="str">
            <v>98.1095</v>
          </cell>
          <cell r="EE97">
            <v>28</v>
          </cell>
          <cell r="EF97">
            <v>95.255240000000015</v>
          </cell>
          <cell r="EH97" t="str">
            <v>2</v>
          </cell>
          <cell r="EI97" t="str">
            <v>99.40828</v>
          </cell>
          <cell r="EJ97" t="str">
            <v>.5</v>
          </cell>
          <cell r="EK97" t="str">
            <v>100</v>
          </cell>
          <cell r="EL97" t="str">
            <v>24</v>
          </cell>
          <cell r="EM97" t="str">
            <v>85.53459</v>
          </cell>
          <cell r="EN97" t="str">
            <v>0</v>
          </cell>
          <cell r="EO97" t="str">
            <v>100</v>
          </cell>
          <cell r="EP97" t="str">
            <v>35</v>
          </cell>
          <cell r="EQ97" t="str">
            <v>91.25</v>
          </cell>
          <cell r="ER97" t="str">
            <v>0</v>
          </cell>
          <cell r="ES97" t="str">
            <v>100</v>
          </cell>
          <cell r="ET97" t="str">
            <v>150</v>
          </cell>
          <cell r="EU97" t="str">
            <v>85.84906</v>
          </cell>
          <cell r="EV97" t="str">
            <v>0</v>
          </cell>
          <cell r="EW97" t="str">
            <v>100</v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 t="str">
            <v/>
          </cell>
          <cell r="FD97" t="str">
            <v/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>
            <v>15</v>
          </cell>
          <cell r="FK97">
            <v>73.507230000000007</v>
          </cell>
          <cell r="FM97" t="str">
            <v/>
          </cell>
          <cell r="FN97" t="str">
            <v/>
          </cell>
          <cell r="FO97" t="str">
            <v>469</v>
          </cell>
          <cell r="FP97" t="str">
            <v>71.39344</v>
          </cell>
          <cell r="FQ97" t="str">
            <v>49</v>
          </cell>
          <cell r="FR97" t="str">
            <v>300</v>
          </cell>
          <cell r="FS97" t="str">
            <v>120</v>
          </cell>
          <cell r="FT97" t="str">
            <v>23.1</v>
          </cell>
          <cell r="FU97" t="str">
            <v>74.12823</v>
          </cell>
          <cell r="FV97" t="str">
            <v>14.3</v>
          </cell>
          <cell r="FW97" t="str">
            <v>6.4</v>
          </cell>
          <cell r="FX97" t="str">
            <v>2.4</v>
          </cell>
          <cell r="FY97" t="str">
            <v>13.5</v>
          </cell>
          <cell r="FZ97" t="str">
            <v>75</v>
          </cell>
          <cell r="GA97" t="str">
            <v>3</v>
          </cell>
          <cell r="GB97" t="str">
            <v>5.5</v>
          </cell>
          <cell r="GC97" t="str">
            <v>2</v>
          </cell>
          <cell r="GD97" t="str">
            <v>3</v>
          </cell>
          <cell r="GE97">
            <v>55</v>
          </cell>
          <cell r="GF97">
            <v>59.785310000000003</v>
          </cell>
          <cell r="GG97" t="str">
            <v>0</v>
          </cell>
          <cell r="GH97" t="str">
            <v>1.5</v>
          </cell>
          <cell r="GI97" t="str">
            <v>10</v>
          </cell>
          <cell r="GJ97" t="str">
            <v>41.4</v>
          </cell>
          <cell r="GK97" t="str">
            <v>44.57062</v>
          </cell>
          <cell r="GL97" t="str">
            <v>12</v>
          </cell>
          <cell r="GM97" t="str">
            <v>75</v>
          </cell>
          <cell r="GN97" t="str">
            <v>2.5</v>
          </cell>
          <cell r="GO97" t="str">
            <v>5</v>
          </cell>
          <cell r="GP97" t="str">
            <v>2.5</v>
          </cell>
          <cell r="GQ97" t="str">
            <v>2</v>
          </cell>
        </row>
        <row r="98">
          <cell r="A98" t="str">
            <v>LBN</v>
          </cell>
          <cell r="B98" t="str">
            <v>Lebanon</v>
          </cell>
          <cell r="C98" t="str">
            <v>Middle East &amp; North Africa</v>
          </cell>
          <cell r="D98" t="str">
            <v>Upper middle income</v>
          </cell>
          <cell r="E98">
            <v>2020</v>
          </cell>
          <cell r="F98">
            <v>143</v>
          </cell>
          <cell r="G98">
            <v>54.331600000000002</v>
          </cell>
          <cell r="J98">
            <v>151</v>
          </cell>
          <cell r="K98">
            <v>78.177140000000009</v>
          </cell>
          <cell r="L98" t="str">
            <v>8</v>
          </cell>
          <cell r="M98">
            <v>58.823529999999998</v>
          </cell>
          <cell r="N98" t="str">
            <v>15</v>
          </cell>
          <cell r="O98" t="str">
            <v>85.42714</v>
          </cell>
          <cell r="P98" t="str">
            <v>42.3</v>
          </cell>
          <cell r="Q98" t="str">
            <v>78.84145</v>
          </cell>
          <cell r="R98" t="str">
            <v>8</v>
          </cell>
          <cell r="S98" t="str">
            <v>58.82353</v>
          </cell>
          <cell r="T98" t="str">
            <v>15</v>
          </cell>
          <cell r="U98" t="str">
            <v>85.42714</v>
          </cell>
          <cell r="V98" t="str">
            <v>42.3</v>
          </cell>
          <cell r="W98" t="str">
            <v>78.84145</v>
          </cell>
          <cell r="X98" t="str">
            <v>41.5</v>
          </cell>
          <cell r="Y98" t="str">
            <v>89.61643</v>
          </cell>
          <cell r="Z98">
            <v>164</v>
          </cell>
          <cell r="AA98">
            <v>53.717310000000005</v>
          </cell>
          <cell r="AC98" t="str">
            <v>22</v>
          </cell>
          <cell r="AD98" t="str">
            <v>32</v>
          </cell>
          <cell r="AE98" t="str">
            <v>276</v>
          </cell>
          <cell r="AF98" t="str">
            <v>27.95389</v>
          </cell>
          <cell r="AG98" t="str">
            <v>7.7</v>
          </cell>
          <cell r="AH98" t="str">
            <v>61.582</v>
          </cell>
          <cell r="AI98" t="str">
            <v>14</v>
          </cell>
          <cell r="AJ98" t="str">
            <v>93.33333</v>
          </cell>
          <cell r="AK98" t="str">
            <v>2</v>
          </cell>
          <cell r="AL98" t="str">
            <v>1</v>
          </cell>
          <cell r="AM98" t="str">
            <v>2</v>
          </cell>
          <cell r="AN98" t="str">
            <v>3</v>
          </cell>
          <cell r="AO98" t="str">
            <v>2</v>
          </cell>
          <cell r="AP98" t="str">
            <v>4</v>
          </cell>
          <cell r="AQ98">
            <v>127</v>
          </cell>
          <cell r="AR98">
            <v>62.720800000000004</v>
          </cell>
          <cell r="AT98" t="str">
            <v>4</v>
          </cell>
          <cell r="AU98" t="str">
            <v>83.33333</v>
          </cell>
          <cell r="AV98" t="str">
            <v>89</v>
          </cell>
          <cell r="AW98" t="str">
            <v>69.13043</v>
          </cell>
          <cell r="AX98" t="str">
            <v>128</v>
          </cell>
          <cell r="AY98" t="str">
            <v>98.41944</v>
          </cell>
          <cell r="AZ98" t="str">
            <v>0</v>
          </cell>
          <cell r="BA98" t="str">
            <v>0</v>
          </cell>
          <cell r="BB98" t="str">
            <v>0</v>
          </cell>
          <cell r="BC98" t="str">
            <v>0</v>
          </cell>
          <cell r="BD98" t="str">
            <v>0</v>
          </cell>
          <cell r="BE98" t="str">
            <v>0</v>
          </cell>
          <cell r="BF98" t="str">
            <v>0</v>
          </cell>
          <cell r="BG98" t="str">
            <v>1</v>
          </cell>
          <cell r="BH98" t="str">
            <v>..</v>
          </cell>
          <cell r="BI98" t="str">
            <v>..</v>
          </cell>
          <cell r="BJ98" t="str">
            <v>N/A</v>
          </cell>
          <cell r="BK98" t="str">
            <v>13</v>
          </cell>
          <cell r="BL98">
            <v>110</v>
          </cell>
          <cell r="BM98">
            <v>59.406320000000008</v>
          </cell>
          <cell r="BO98" t="str">
            <v>8</v>
          </cell>
          <cell r="BP98" t="str">
            <v>41.66667</v>
          </cell>
          <cell r="BQ98" t="str">
            <v>37</v>
          </cell>
          <cell r="BR98" t="str">
            <v>82.77512</v>
          </cell>
          <cell r="BS98" t="str">
            <v>6</v>
          </cell>
          <cell r="BT98" t="str">
            <v>59.85018</v>
          </cell>
          <cell r="BU98" t="str">
            <v>16</v>
          </cell>
          <cell r="BV98" t="str">
            <v>53.33333</v>
          </cell>
          <cell r="BW98" t="str">
            <v>4</v>
          </cell>
          <cell r="BX98" t="str">
            <v>3</v>
          </cell>
          <cell r="BY98" t="str">
            <v>4</v>
          </cell>
          <cell r="BZ98" t="str">
            <v>5</v>
          </cell>
          <cell r="CA98" t="str">
            <v>0</v>
          </cell>
          <cell r="CB98">
            <v>132</v>
          </cell>
          <cell r="CC98">
            <v>40</v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J98" t="str">
            <v>2</v>
          </cell>
          <cell r="CK98" t="str">
            <v>16.66667</v>
          </cell>
          <cell r="CL98" t="str">
            <v>6</v>
          </cell>
          <cell r="CM98" t="str">
            <v>75</v>
          </cell>
          <cell r="CN98">
            <v>8</v>
          </cell>
          <cell r="CO98" t="str">
            <v>21.3</v>
          </cell>
          <cell r="CP98" t="str">
            <v>0</v>
          </cell>
          <cell r="CQ98">
            <v>114</v>
          </cell>
          <cell r="CR98">
            <v>44.000000000000007</v>
          </cell>
          <cell r="CT98" t="str">
            <v>9</v>
          </cell>
          <cell r="CU98" t="str">
            <v>90</v>
          </cell>
          <cell r="CV98" t="str">
            <v>1</v>
          </cell>
          <cell r="CW98" t="str">
            <v>10</v>
          </cell>
          <cell r="CX98" t="str">
            <v/>
          </cell>
          <cell r="CY98" t="str">
            <v/>
          </cell>
          <cell r="CZ98" t="str">
            <v/>
          </cell>
          <cell r="DA98" t="str">
            <v>5</v>
          </cell>
          <cell r="DB98" t="str">
            <v>50</v>
          </cell>
          <cell r="DC98" t="str">
            <v>3</v>
          </cell>
          <cell r="DD98" t="str">
            <v>50</v>
          </cell>
          <cell r="DE98" t="str">
            <v>1</v>
          </cell>
          <cell r="DF98" t="str">
            <v>14.28571</v>
          </cell>
          <cell r="DG98" t="str">
            <v>3</v>
          </cell>
          <cell r="DH98" t="str">
            <v>42.85714</v>
          </cell>
          <cell r="DI98" t="str">
            <v>22</v>
          </cell>
          <cell r="DJ98">
            <v>116</v>
          </cell>
          <cell r="DK98">
            <v>67.54522</v>
          </cell>
          <cell r="DM98" t="str">
            <v>20</v>
          </cell>
          <cell r="DN98" t="str">
            <v>71.66667</v>
          </cell>
          <cell r="DO98" t="str">
            <v>181</v>
          </cell>
          <cell r="DP98" t="str">
            <v>79.59815</v>
          </cell>
          <cell r="DQ98" t="str">
            <v>32.2</v>
          </cell>
          <cell r="DR98" t="str">
            <v>91.44008</v>
          </cell>
          <cell r="DS98" t="str">
            <v>6.9</v>
          </cell>
          <cell r="DT98" t="str">
            <v>24.9</v>
          </cell>
          <cell r="DU98" t="str">
            <v>.4</v>
          </cell>
          <cell r="DV98" t="str">
            <v>47</v>
          </cell>
          <cell r="DW98" t="str">
            <v>6</v>
          </cell>
          <cell r="DX98" t="str">
            <v>43.64286</v>
          </cell>
          <cell r="DY98" t="str">
            <v>21.92499</v>
          </cell>
          <cell r="DZ98" t="str">
            <v>23</v>
          </cell>
          <cell r="EA98" t="str">
            <v>60.55046</v>
          </cell>
          <cell r="EB98" t="str">
            <v>25.14286</v>
          </cell>
          <cell r="EC98" t="str">
            <v>21.42857</v>
          </cell>
          <cell r="ED98" t="str">
            <v>27.476</v>
          </cell>
          <cell r="EE98">
            <v>153</v>
          </cell>
          <cell r="EF98">
            <v>57.896750000000004</v>
          </cell>
          <cell r="EH98" t="str">
            <v>48</v>
          </cell>
          <cell r="EI98" t="str">
            <v>72.18935</v>
          </cell>
          <cell r="EJ98" t="str">
            <v>72</v>
          </cell>
          <cell r="EK98" t="str">
            <v>70.29289</v>
          </cell>
          <cell r="EL98" t="str">
            <v>96</v>
          </cell>
          <cell r="EM98" t="str">
            <v>40.25157</v>
          </cell>
          <cell r="EN98" t="str">
            <v>180</v>
          </cell>
          <cell r="EO98" t="str">
            <v>35.84229</v>
          </cell>
          <cell r="EP98" t="str">
            <v>100</v>
          </cell>
          <cell r="EQ98" t="str">
            <v>75</v>
          </cell>
          <cell r="ER98" t="str">
            <v>135</v>
          </cell>
          <cell r="ES98" t="str">
            <v>80.71429</v>
          </cell>
          <cell r="ET98" t="str">
            <v>480</v>
          </cell>
          <cell r="EU98" t="str">
            <v>54.71698</v>
          </cell>
          <cell r="EV98" t="str">
            <v>790</v>
          </cell>
          <cell r="EW98" t="str">
            <v>34.16667</v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 t="str">
            <v/>
          </cell>
          <cell r="FD98" t="str">
            <v/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>
            <v>131</v>
          </cell>
          <cell r="FK98">
            <v>50.771880000000003</v>
          </cell>
          <cell r="FM98" t="str">
            <v/>
          </cell>
          <cell r="FN98" t="str">
            <v/>
          </cell>
          <cell r="FO98" t="str">
            <v>721</v>
          </cell>
          <cell r="FP98" t="str">
            <v>50.7377</v>
          </cell>
          <cell r="FQ98" t="str">
            <v>15</v>
          </cell>
          <cell r="FR98" t="str">
            <v>556</v>
          </cell>
          <cell r="FS98" t="str">
            <v>150</v>
          </cell>
          <cell r="FT98" t="str">
            <v>30.8</v>
          </cell>
          <cell r="FU98" t="str">
            <v>65.46682</v>
          </cell>
          <cell r="FV98" t="str">
            <v>24.8</v>
          </cell>
          <cell r="FW98" t="str">
            <v>3</v>
          </cell>
          <cell r="FX98" t="str">
            <v>3</v>
          </cell>
          <cell r="FY98" t="str">
            <v>6.5</v>
          </cell>
          <cell r="FZ98" t="str">
            <v>36.11111</v>
          </cell>
          <cell r="GA98" t="str">
            <v>4</v>
          </cell>
          <cell r="GB98" t="str">
            <v>.5</v>
          </cell>
          <cell r="GC98" t="str">
            <v>0</v>
          </cell>
          <cell r="GD98" t="str">
            <v>2</v>
          </cell>
          <cell r="GE98">
            <v>151</v>
          </cell>
          <cell r="GF98">
            <v>29.080580000000001</v>
          </cell>
          <cell r="GG98" t="str">
            <v>0</v>
          </cell>
          <cell r="GH98" t="str">
            <v>3</v>
          </cell>
          <cell r="GI98" t="str">
            <v>15</v>
          </cell>
          <cell r="GJ98" t="str">
            <v>30.8</v>
          </cell>
          <cell r="GK98" t="str">
            <v>33.16116</v>
          </cell>
          <cell r="GL98" t="str">
            <v>4</v>
          </cell>
          <cell r="GM98" t="str">
            <v>25</v>
          </cell>
          <cell r="GN98" t="str">
            <v>2</v>
          </cell>
          <cell r="GO98" t="str">
            <v>2</v>
          </cell>
          <cell r="GP98" t="str">
            <v>0</v>
          </cell>
          <cell r="GQ98" t="str">
            <v>0</v>
          </cell>
        </row>
        <row r="99">
          <cell r="A99" t="str">
            <v>LSO</v>
          </cell>
          <cell r="B99" t="str">
            <v>Lesotho</v>
          </cell>
          <cell r="C99" t="str">
            <v>Sub-Saharan Africa</v>
          </cell>
          <cell r="D99" t="str">
            <v>Lower middle income</v>
          </cell>
          <cell r="E99">
            <v>2020</v>
          </cell>
          <cell r="F99">
            <v>122</v>
          </cell>
          <cell r="G99">
            <v>59.429400000000008</v>
          </cell>
          <cell r="J99">
            <v>84</v>
          </cell>
          <cell r="K99">
            <v>88.243010000000012</v>
          </cell>
          <cell r="L99" t="str">
            <v>6</v>
          </cell>
          <cell r="M99">
            <v>70.588239999999999</v>
          </cell>
          <cell r="N99" t="str">
            <v>15</v>
          </cell>
          <cell r="O99" t="str">
            <v>85.42714</v>
          </cell>
          <cell r="P99" t="str">
            <v>6.1</v>
          </cell>
          <cell r="Q99" t="str">
            <v>96.95665</v>
          </cell>
          <cell r="R99" t="str">
            <v>6</v>
          </cell>
          <cell r="S99" t="str">
            <v>70.58824</v>
          </cell>
          <cell r="T99" t="str">
            <v>15</v>
          </cell>
          <cell r="U99" t="str">
            <v>85.42714</v>
          </cell>
          <cell r="V99" t="str">
            <v>6.1</v>
          </cell>
          <cell r="W99" t="str">
            <v>96.95665</v>
          </cell>
          <cell r="X99" t="str">
            <v>0</v>
          </cell>
          <cell r="Y99" t="str">
            <v>100</v>
          </cell>
          <cell r="Z99">
            <v>165</v>
          </cell>
          <cell r="AA99">
            <v>52.947410000000005</v>
          </cell>
          <cell r="AC99" t="str">
            <v>10</v>
          </cell>
          <cell r="AD99" t="str">
            <v>80</v>
          </cell>
          <cell r="AE99" t="str">
            <v>183</v>
          </cell>
          <cell r="AF99" t="str">
            <v>54.75504</v>
          </cell>
          <cell r="AG99" t="str">
            <v>11.3</v>
          </cell>
          <cell r="AH99" t="str">
            <v>43.70128</v>
          </cell>
          <cell r="AI99" t="str">
            <v>5</v>
          </cell>
          <cell r="AJ99" t="str">
            <v>33.33333</v>
          </cell>
          <cell r="AK99" t="str">
            <v>1</v>
          </cell>
          <cell r="AL99" t="str">
            <v>1</v>
          </cell>
          <cell r="AM99" t="str">
            <v>0</v>
          </cell>
          <cell r="AN99" t="str">
            <v>2</v>
          </cell>
          <cell r="AO99" t="str">
            <v>0</v>
          </cell>
          <cell r="AP99" t="str">
            <v>1</v>
          </cell>
          <cell r="AQ99">
            <v>158</v>
          </cell>
          <cell r="AR99">
            <v>52.775020000000005</v>
          </cell>
          <cell r="AT99" t="str">
            <v>5</v>
          </cell>
          <cell r="AU99" t="str">
            <v>66.66667</v>
          </cell>
          <cell r="AV99" t="str">
            <v>114</v>
          </cell>
          <cell r="AW99" t="str">
            <v>58.26087</v>
          </cell>
          <cell r="AX99" t="str">
            <v>1120</v>
          </cell>
          <cell r="AY99" t="str">
            <v>86.17255</v>
          </cell>
          <cell r="AZ99" t="str">
            <v>0</v>
          </cell>
          <cell r="BA99" t="str">
            <v>0</v>
          </cell>
          <cell r="BB99" t="str">
            <v>0</v>
          </cell>
          <cell r="BC99" t="str">
            <v>0</v>
          </cell>
          <cell r="BD99" t="str">
            <v>0</v>
          </cell>
          <cell r="BE99" t="str">
            <v>1</v>
          </cell>
          <cell r="BF99" t="str">
            <v>0</v>
          </cell>
          <cell r="BG99" t="str">
            <v>1</v>
          </cell>
          <cell r="BH99" t="str">
            <v>..</v>
          </cell>
          <cell r="BI99" t="str">
            <v>..</v>
          </cell>
          <cell r="BJ99" t="str">
            <v>N/A</v>
          </cell>
          <cell r="BK99" t="str">
            <v>13.9</v>
          </cell>
          <cell r="BL99">
            <v>114</v>
          </cell>
          <cell r="BM99">
            <v>58.385820000000002</v>
          </cell>
          <cell r="BO99" t="str">
            <v>4</v>
          </cell>
          <cell r="BP99" t="str">
            <v>75</v>
          </cell>
          <cell r="BQ99" t="str">
            <v>43</v>
          </cell>
          <cell r="BR99" t="str">
            <v>79.90431</v>
          </cell>
          <cell r="BS99" t="str">
            <v>8.2</v>
          </cell>
          <cell r="BT99" t="str">
            <v>45.30566</v>
          </cell>
          <cell r="BU99" t="str">
            <v>10</v>
          </cell>
          <cell r="BV99" t="str">
            <v>33.33333</v>
          </cell>
          <cell r="BW99" t="str">
            <v>3</v>
          </cell>
          <cell r="BX99" t="str">
            <v>3</v>
          </cell>
          <cell r="BY99" t="str">
            <v>0</v>
          </cell>
          <cell r="BZ99" t="str">
            <v>4</v>
          </cell>
          <cell r="CA99" t="str">
            <v>0</v>
          </cell>
          <cell r="CB99">
            <v>94</v>
          </cell>
          <cell r="CC99">
            <v>55.000000000000007</v>
          </cell>
          <cell r="CE99" t="str">
            <v/>
          </cell>
          <cell r="CF99" t="str">
            <v/>
          </cell>
          <cell r="CG99" t="str">
            <v/>
          </cell>
          <cell r="CH99" t="str">
            <v/>
          </cell>
          <cell r="CJ99" t="str">
            <v>5</v>
          </cell>
          <cell r="CK99" t="str">
            <v>41.66667</v>
          </cell>
          <cell r="CL99" t="str">
            <v>6</v>
          </cell>
          <cell r="CM99" t="str">
            <v>75</v>
          </cell>
          <cell r="CN99">
            <v>11</v>
          </cell>
          <cell r="CO99" t="str">
            <v>0</v>
          </cell>
          <cell r="CP99" t="str">
            <v>15.8</v>
          </cell>
          <cell r="CQ99">
            <v>147</v>
          </cell>
          <cell r="CR99">
            <v>32</v>
          </cell>
          <cell r="CT99" t="str">
            <v>3</v>
          </cell>
          <cell r="CU99" t="str">
            <v>30</v>
          </cell>
          <cell r="CV99" t="str">
            <v>4</v>
          </cell>
          <cell r="CW99" t="str">
            <v>40</v>
          </cell>
          <cell r="CX99" t="str">
            <v/>
          </cell>
          <cell r="CY99" t="str">
            <v/>
          </cell>
          <cell r="CZ99" t="str">
            <v/>
          </cell>
          <cell r="DA99" t="str">
            <v>9</v>
          </cell>
          <cell r="DB99" t="str">
            <v>90</v>
          </cell>
          <cell r="DC99" t="str">
            <v>0</v>
          </cell>
          <cell r="DD99" t="str">
            <v>0</v>
          </cell>
          <cell r="DE99" t="str">
            <v>0</v>
          </cell>
          <cell r="DF99" t="str">
            <v>0</v>
          </cell>
          <cell r="DG99" t="str">
            <v>0</v>
          </cell>
          <cell r="DH99" t="str">
            <v>0</v>
          </cell>
          <cell r="DI99" t="str">
            <v>16</v>
          </cell>
          <cell r="DJ99">
            <v>110</v>
          </cell>
          <cell r="DK99">
            <v>68.909800000000004</v>
          </cell>
          <cell r="DM99" t="str">
            <v>32</v>
          </cell>
          <cell r="DN99" t="str">
            <v>51.66667</v>
          </cell>
          <cell r="DO99" t="str">
            <v>327</v>
          </cell>
          <cell r="DP99" t="str">
            <v>57.03246</v>
          </cell>
          <cell r="DQ99" t="str">
            <v>13.6</v>
          </cell>
          <cell r="DR99" t="str">
            <v>100</v>
          </cell>
          <cell r="DS99" t="str">
            <v>10.8</v>
          </cell>
          <cell r="DT99" t="str">
            <v>0</v>
          </cell>
          <cell r="DU99" t="str">
            <v>2.8</v>
          </cell>
          <cell r="DV99" t="str">
            <v>11.5</v>
          </cell>
          <cell r="DW99" t="str">
            <v>77</v>
          </cell>
          <cell r="DX99" t="str">
            <v>41.7381</v>
          </cell>
          <cell r="DY99" t="str">
            <v>25.60213</v>
          </cell>
          <cell r="DZ99" t="str">
            <v>11</v>
          </cell>
          <cell r="EA99" t="str">
            <v>82.56881</v>
          </cell>
          <cell r="EB99" t="str">
            <v>5.571429</v>
          </cell>
          <cell r="EC99" t="str">
            <v>82.58929</v>
          </cell>
          <cell r="ED99" t="str">
            <v>66.94006</v>
          </cell>
          <cell r="EE99">
            <v>40</v>
          </cell>
          <cell r="EF99">
            <v>91.856330000000014</v>
          </cell>
          <cell r="EH99" t="str">
            <v>1</v>
          </cell>
          <cell r="EI99" t="str">
            <v>100</v>
          </cell>
          <cell r="EJ99" t="str">
            <v>1</v>
          </cell>
          <cell r="EK99" t="str">
            <v>100</v>
          </cell>
          <cell r="EL99" t="str">
            <v>4</v>
          </cell>
          <cell r="EM99" t="str">
            <v>98.11321</v>
          </cell>
          <cell r="EN99" t="str">
            <v>4.5</v>
          </cell>
          <cell r="EO99" t="str">
            <v>98.74552</v>
          </cell>
          <cell r="EP99" t="str">
            <v>90</v>
          </cell>
          <cell r="EQ99" t="str">
            <v>77.5</v>
          </cell>
          <cell r="ER99" t="str">
            <v>90</v>
          </cell>
          <cell r="ES99" t="str">
            <v>87.14286</v>
          </cell>
          <cell r="ET99" t="str">
            <v>150</v>
          </cell>
          <cell r="EU99" t="str">
            <v>85.84906</v>
          </cell>
          <cell r="EV99" t="str">
            <v>150</v>
          </cell>
          <cell r="EW99" t="str">
            <v>87.5</v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 t="str">
            <v/>
          </cell>
          <cell r="FD99" t="str">
            <v/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>
            <v>99</v>
          </cell>
          <cell r="FK99">
            <v>57.184280000000008</v>
          </cell>
          <cell r="FM99" t="str">
            <v/>
          </cell>
          <cell r="FN99" t="str">
            <v/>
          </cell>
          <cell r="FO99" t="str">
            <v>615</v>
          </cell>
          <cell r="FP99" t="str">
            <v>59.42623</v>
          </cell>
          <cell r="FQ99" t="str">
            <v>45</v>
          </cell>
          <cell r="FR99" t="str">
            <v>300</v>
          </cell>
          <cell r="FS99" t="str">
            <v>270</v>
          </cell>
          <cell r="FT99" t="str">
            <v>31.3</v>
          </cell>
          <cell r="FU99" t="str">
            <v>64.90439</v>
          </cell>
          <cell r="FV99" t="str">
            <v>25</v>
          </cell>
          <cell r="FW99" t="str">
            <v>3.6</v>
          </cell>
          <cell r="FX99" t="str">
            <v>2.7</v>
          </cell>
          <cell r="FY99" t="str">
            <v>8.5</v>
          </cell>
          <cell r="FZ99" t="str">
            <v>47.22222</v>
          </cell>
          <cell r="GA99" t="str">
            <v>4.5</v>
          </cell>
          <cell r="GB99" t="str">
            <v>1</v>
          </cell>
          <cell r="GC99" t="str">
            <v>.5</v>
          </cell>
          <cell r="GD99" t="str">
            <v>2.5</v>
          </cell>
          <cell r="GE99">
            <v>126</v>
          </cell>
          <cell r="GF99">
            <v>36.992320000000007</v>
          </cell>
          <cell r="GG99" t="str">
            <v>0</v>
          </cell>
          <cell r="GH99" t="str">
            <v>2.6</v>
          </cell>
          <cell r="GI99" t="str">
            <v>20</v>
          </cell>
          <cell r="GJ99" t="str">
            <v>28.1</v>
          </cell>
          <cell r="GK99" t="str">
            <v>30.23463</v>
          </cell>
          <cell r="GL99" t="str">
            <v>7</v>
          </cell>
          <cell r="GM99" t="str">
            <v>43.75</v>
          </cell>
          <cell r="GN99" t="str">
            <v>3</v>
          </cell>
          <cell r="GO99" t="str">
            <v>3</v>
          </cell>
          <cell r="GP99" t="str">
            <v>0</v>
          </cell>
          <cell r="GQ99" t="str">
            <v>1</v>
          </cell>
        </row>
        <row r="100">
          <cell r="A100" t="str">
            <v>LBR</v>
          </cell>
          <cell r="B100" t="str">
            <v>Liberia</v>
          </cell>
          <cell r="C100" t="str">
            <v>Sub-Saharan Africa</v>
          </cell>
          <cell r="D100" t="str">
            <v>Low income</v>
          </cell>
          <cell r="E100">
            <v>2020</v>
          </cell>
          <cell r="F100">
            <v>175</v>
          </cell>
          <cell r="G100">
            <v>43.227470000000004</v>
          </cell>
          <cell r="J100">
            <v>75</v>
          </cell>
          <cell r="K100">
            <v>88.93865000000001</v>
          </cell>
          <cell r="L100" t="str">
            <v>5</v>
          </cell>
          <cell r="M100">
            <v>76.470590000000001</v>
          </cell>
          <cell r="N100" t="str">
            <v>18</v>
          </cell>
          <cell r="O100" t="str">
            <v>82.41206</v>
          </cell>
          <cell r="P100" t="str">
            <v>6.3</v>
          </cell>
          <cell r="Q100" t="str">
            <v>96.87196</v>
          </cell>
          <cell r="R100" t="str">
            <v>5</v>
          </cell>
          <cell r="S100" t="str">
            <v>76.47059</v>
          </cell>
          <cell r="T100" t="str">
            <v>18</v>
          </cell>
          <cell r="U100" t="str">
            <v>82.41206</v>
          </cell>
          <cell r="V100" t="str">
            <v>6.3</v>
          </cell>
          <cell r="W100" t="str">
            <v>96.87196</v>
          </cell>
          <cell r="X100" t="str">
            <v>0</v>
          </cell>
          <cell r="Y100" t="str">
            <v>100</v>
          </cell>
          <cell r="Z100">
            <v>185</v>
          </cell>
          <cell r="AA100">
            <v>28.938520000000004</v>
          </cell>
          <cell r="AC100" t="str">
            <v>25</v>
          </cell>
          <cell r="AD100" t="str">
            <v>20</v>
          </cell>
          <cell r="AE100" t="str">
            <v>87</v>
          </cell>
          <cell r="AF100" t="str">
            <v>82.42075</v>
          </cell>
          <cell r="AG100" t="str">
            <v>24.1</v>
          </cell>
          <cell r="AH100" t="str">
            <v>0</v>
          </cell>
          <cell r="AI100" t="str">
            <v>2</v>
          </cell>
          <cell r="AJ100" t="str">
            <v>13.33333</v>
          </cell>
          <cell r="AK100" t="str">
            <v>0</v>
          </cell>
          <cell r="AL100" t="str">
            <v>1</v>
          </cell>
          <cell r="AM100" t="str">
            <v>0</v>
          </cell>
          <cell r="AN100" t="str">
            <v>0</v>
          </cell>
          <cell r="AO100" t="str">
            <v>0</v>
          </cell>
          <cell r="AP100" t="str">
            <v>1</v>
          </cell>
          <cell r="AQ100">
            <v>175</v>
          </cell>
          <cell r="AR100">
            <v>39.072680000000005</v>
          </cell>
          <cell r="AT100" t="str">
            <v>4</v>
          </cell>
          <cell r="AU100" t="str">
            <v>83.33333</v>
          </cell>
          <cell r="AV100" t="str">
            <v>482</v>
          </cell>
          <cell r="AW100" t="str">
            <v>0</v>
          </cell>
          <cell r="AX100" t="str">
            <v>2190.5</v>
          </cell>
          <cell r="AY100" t="str">
            <v>72.95737</v>
          </cell>
          <cell r="AZ100" t="str">
            <v>0</v>
          </cell>
          <cell r="BA100" t="str">
            <v>0</v>
          </cell>
          <cell r="BB100" t="str">
            <v>0</v>
          </cell>
          <cell r="BC100" t="str">
            <v>0</v>
          </cell>
          <cell r="BD100" t="str">
            <v>0</v>
          </cell>
          <cell r="BE100" t="str">
            <v>0</v>
          </cell>
          <cell r="BF100" t="str">
            <v>0</v>
          </cell>
          <cell r="BG100" t="str">
            <v>0</v>
          </cell>
          <cell r="BH100" t="str">
            <v>..</v>
          </cell>
          <cell r="BI100" t="str">
            <v>..</v>
          </cell>
          <cell r="BJ100" t="str">
            <v>60</v>
          </cell>
          <cell r="BK100" t="str">
            <v>39</v>
          </cell>
          <cell r="BL100">
            <v>180</v>
          </cell>
          <cell r="BM100">
            <v>31.862010000000001</v>
          </cell>
          <cell r="BO100" t="str">
            <v>10</v>
          </cell>
          <cell r="BP100" t="str">
            <v>25</v>
          </cell>
          <cell r="BQ100" t="str">
            <v>44</v>
          </cell>
          <cell r="BR100" t="str">
            <v>79.42584</v>
          </cell>
          <cell r="BS100" t="str">
            <v>13.3</v>
          </cell>
          <cell r="BT100" t="str">
            <v>11.35556</v>
          </cell>
          <cell r="BU100" t="str">
            <v>3.5</v>
          </cell>
          <cell r="BV100" t="str">
            <v>11.66667</v>
          </cell>
          <cell r="BW100" t="str">
            <v>0</v>
          </cell>
          <cell r="BX100" t="str">
            <v>1</v>
          </cell>
          <cell r="BY100" t="str">
            <v>0</v>
          </cell>
          <cell r="BZ100" t="str">
            <v>2.5</v>
          </cell>
          <cell r="CA100" t="str">
            <v>0</v>
          </cell>
          <cell r="CB100">
            <v>104</v>
          </cell>
          <cell r="CC100">
            <v>50.000000000000007</v>
          </cell>
          <cell r="CE100" t="str">
            <v/>
          </cell>
          <cell r="CF100" t="str">
            <v/>
          </cell>
          <cell r="CG100" t="str">
            <v/>
          </cell>
          <cell r="CH100" t="str">
            <v/>
          </cell>
          <cell r="CJ100" t="str">
            <v>10</v>
          </cell>
          <cell r="CK100" t="str">
            <v>83.33333</v>
          </cell>
          <cell r="CL100" t="str">
            <v>0</v>
          </cell>
          <cell r="CM100" t="str">
            <v>0</v>
          </cell>
          <cell r="CN100">
            <v>10</v>
          </cell>
          <cell r="CO100" t="str">
            <v>3.2</v>
          </cell>
          <cell r="CP100" t="str">
            <v>0</v>
          </cell>
          <cell r="CQ100">
            <v>176</v>
          </cell>
          <cell r="CR100">
            <v>22.000000000000004</v>
          </cell>
          <cell r="CT100" t="str">
            <v>4</v>
          </cell>
          <cell r="CU100" t="str">
            <v>40</v>
          </cell>
          <cell r="CV100" t="str">
            <v>1</v>
          </cell>
          <cell r="CW100" t="str">
            <v>10</v>
          </cell>
          <cell r="CX100" t="str">
            <v/>
          </cell>
          <cell r="CY100" t="str">
            <v/>
          </cell>
          <cell r="CZ100" t="str">
            <v/>
          </cell>
          <cell r="DA100" t="str">
            <v>6</v>
          </cell>
          <cell r="DB100" t="str">
            <v>60</v>
          </cell>
          <cell r="DC100" t="str">
            <v>0</v>
          </cell>
          <cell r="DD100" t="str">
            <v>0</v>
          </cell>
          <cell r="DE100" t="str">
            <v>0</v>
          </cell>
          <cell r="DF100" t="str">
            <v>0</v>
          </cell>
          <cell r="DG100" t="str">
            <v>0</v>
          </cell>
          <cell r="DH100" t="str">
            <v>0</v>
          </cell>
          <cell r="DI100" t="str">
            <v>11</v>
          </cell>
          <cell r="DJ100">
            <v>76</v>
          </cell>
          <cell r="DK100">
            <v>76.433600000000013</v>
          </cell>
          <cell r="DM100" t="str">
            <v>33</v>
          </cell>
          <cell r="DN100" t="str">
            <v>50</v>
          </cell>
          <cell r="DO100" t="str">
            <v>139.5</v>
          </cell>
          <cell r="DP100" t="str">
            <v>86.01236</v>
          </cell>
          <cell r="DQ100" t="str">
            <v>46.2</v>
          </cell>
          <cell r="DR100" t="str">
            <v>71.09818</v>
          </cell>
          <cell r="DS100" t="str">
            <v>35.4</v>
          </cell>
          <cell r="DT100" t="str">
            <v>6.1</v>
          </cell>
          <cell r="DU100" t="str">
            <v>4.8</v>
          </cell>
          <cell r="DV100" t="str">
            <v>No VAT</v>
          </cell>
          <cell r="DW100" t="str">
            <v>No VAT</v>
          </cell>
          <cell r="DX100" t="str">
            <v>No VAT</v>
          </cell>
          <cell r="DY100" t="str">
            <v>No VAT</v>
          </cell>
          <cell r="DZ100" t="str">
            <v>3</v>
          </cell>
          <cell r="EA100" t="str">
            <v>97.24771</v>
          </cell>
          <cell r="EB100" t="str">
            <v>0</v>
          </cell>
          <cell r="EC100" t="str">
            <v>100</v>
          </cell>
          <cell r="ED100" t="str">
            <v>98.62385</v>
          </cell>
          <cell r="EE100">
            <v>184</v>
          </cell>
          <cell r="EF100">
            <v>19.175060000000002</v>
          </cell>
          <cell r="EH100" t="str">
            <v>144</v>
          </cell>
          <cell r="EI100" t="str">
            <v>15.38462</v>
          </cell>
          <cell r="EJ100" t="str">
            <v>144</v>
          </cell>
          <cell r="EK100" t="str">
            <v>40.16736</v>
          </cell>
          <cell r="EL100" t="str">
            <v>193</v>
          </cell>
          <cell r="EM100" t="str">
            <v>0</v>
          </cell>
          <cell r="EN100" t="str">
            <v>217</v>
          </cell>
          <cell r="EO100" t="str">
            <v>22.58065</v>
          </cell>
          <cell r="EP100" t="str">
            <v>330</v>
          </cell>
          <cell r="EQ100" t="str">
            <v>17.5</v>
          </cell>
          <cell r="ER100" t="str">
            <v>405</v>
          </cell>
          <cell r="ES100" t="str">
            <v>42.14286</v>
          </cell>
          <cell r="ET100" t="str">
            <v>1112.5</v>
          </cell>
          <cell r="EU100" t="str">
            <v>0</v>
          </cell>
          <cell r="EV100" t="str">
            <v>1012.5</v>
          </cell>
          <cell r="EW100" t="str">
            <v>15.625</v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 t="str">
            <v/>
          </cell>
          <cell r="FC100" t="str">
            <v/>
          </cell>
          <cell r="FD100" t="str">
            <v/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175</v>
          </cell>
          <cell r="FK100">
            <v>35.22925</v>
          </cell>
          <cell r="FM100" t="str">
            <v/>
          </cell>
          <cell r="FN100" t="str">
            <v/>
          </cell>
          <cell r="FO100" t="str">
            <v>1300</v>
          </cell>
          <cell r="FP100" t="str">
            <v>3.27869</v>
          </cell>
          <cell r="FQ100" t="str">
            <v>30</v>
          </cell>
          <cell r="FR100" t="str">
            <v>730</v>
          </cell>
          <cell r="FS100" t="str">
            <v>540</v>
          </cell>
          <cell r="FT100" t="str">
            <v>35</v>
          </cell>
          <cell r="FU100" t="str">
            <v>60.74241</v>
          </cell>
          <cell r="FV100" t="str">
            <v>25.1</v>
          </cell>
          <cell r="FW100" t="str">
            <v>6.9</v>
          </cell>
          <cell r="FX100" t="str">
            <v>3</v>
          </cell>
          <cell r="FY100" t="str">
            <v>7.5</v>
          </cell>
          <cell r="FZ100" t="str">
            <v>41.66667</v>
          </cell>
          <cell r="GA100" t="str">
            <v>4</v>
          </cell>
          <cell r="GB100" t="str">
            <v>2</v>
          </cell>
          <cell r="GC100" t="str">
            <v>0</v>
          </cell>
          <cell r="GD100" t="str">
            <v>1.5</v>
          </cell>
          <cell r="GE100">
            <v>110</v>
          </cell>
          <cell r="GF100">
            <v>40.62491</v>
          </cell>
          <cell r="GG100" t="str">
            <v>0</v>
          </cell>
          <cell r="GH100" t="str">
            <v>3</v>
          </cell>
          <cell r="GI100" t="str">
            <v>30</v>
          </cell>
          <cell r="GJ100" t="str">
            <v>17.4</v>
          </cell>
          <cell r="GK100" t="str">
            <v>18.74982</v>
          </cell>
          <cell r="GL100" t="str">
            <v>10</v>
          </cell>
          <cell r="GM100" t="str">
            <v>62.5</v>
          </cell>
          <cell r="GN100" t="str">
            <v>2.5</v>
          </cell>
          <cell r="GO100" t="str">
            <v>6</v>
          </cell>
          <cell r="GP100" t="str">
            <v>.5</v>
          </cell>
          <cell r="GQ100" t="str">
            <v>1</v>
          </cell>
        </row>
        <row r="101">
          <cell r="A101" t="str">
            <v>LBY</v>
          </cell>
          <cell r="B101" t="str">
            <v>Libya</v>
          </cell>
          <cell r="C101" t="str">
            <v>Middle East &amp; North Africa</v>
          </cell>
          <cell r="D101" t="str">
            <v>Upper middle income</v>
          </cell>
          <cell r="E101">
            <v>2020</v>
          </cell>
          <cell r="F101">
            <v>186</v>
          </cell>
          <cell r="G101">
            <v>32.685520000000004</v>
          </cell>
          <cell r="J101">
            <v>164</v>
          </cell>
          <cell r="K101">
            <v>73.147350000000003</v>
          </cell>
          <cell r="L101" t="str">
            <v>10</v>
          </cell>
          <cell r="M101">
            <v>47.058819999999997</v>
          </cell>
          <cell r="N101" t="str">
            <v>35</v>
          </cell>
          <cell r="O101" t="str">
            <v>65.32663</v>
          </cell>
          <cell r="P101" t="str">
            <v>24.6</v>
          </cell>
          <cell r="Q101" t="str">
            <v>87.69435</v>
          </cell>
          <cell r="R101" t="str">
            <v>10</v>
          </cell>
          <cell r="S101" t="str">
            <v>47.05882</v>
          </cell>
          <cell r="T101" t="str">
            <v>35</v>
          </cell>
          <cell r="U101" t="str">
            <v>65.32663</v>
          </cell>
          <cell r="V101" t="str">
            <v>24.6</v>
          </cell>
          <cell r="W101" t="str">
            <v>87.69435</v>
          </cell>
          <cell r="X101" t="str">
            <v>30</v>
          </cell>
          <cell r="Y101" t="str">
            <v>92.50958</v>
          </cell>
          <cell r="Z101">
            <v>186</v>
          </cell>
          <cell r="AA101">
            <v>0</v>
          </cell>
          <cell r="AC101" t="str">
            <v>No Practice</v>
          </cell>
          <cell r="AD101" t="str">
            <v>0</v>
          </cell>
          <cell r="AE101" t="str">
            <v>No Practice</v>
          </cell>
          <cell r="AF101" t="str">
            <v>0</v>
          </cell>
          <cell r="AG101" t="str">
            <v>No Practice</v>
          </cell>
          <cell r="AH101" t="str">
            <v>0</v>
          </cell>
          <cell r="AI101" t="str">
            <v>No Practice</v>
          </cell>
          <cell r="AJ101" t="str">
            <v>0</v>
          </cell>
          <cell r="AK101" t="str">
            <v>No Practice</v>
          </cell>
          <cell r="AL101" t="str">
            <v>No Practice</v>
          </cell>
          <cell r="AM101" t="str">
            <v>No Practice</v>
          </cell>
          <cell r="AN101" t="str">
            <v>No Practice</v>
          </cell>
          <cell r="AO101" t="str">
            <v>No Practice</v>
          </cell>
          <cell r="AP101" t="str">
            <v>No Practice</v>
          </cell>
          <cell r="AQ101">
            <v>142</v>
          </cell>
          <cell r="AR101">
            <v>59.023610000000005</v>
          </cell>
          <cell r="AT101" t="str">
            <v>4</v>
          </cell>
          <cell r="AU101" t="str">
            <v>83.33333</v>
          </cell>
          <cell r="AV101" t="str">
            <v>118</v>
          </cell>
          <cell r="AW101" t="str">
            <v>56.52174</v>
          </cell>
          <cell r="AX101" t="str">
            <v>304.6</v>
          </cell>
          <cell r="AY101" t="str">
            <v>96.23938</v>
          </cell>
          <cell r="AZ101" t="str">
            <v>0</v>
          </cell>
          <cell r="BA101" t="str">
            <v>0</v>
          </cell>
          <cell r="BB101" t="str">
            <v>0</v>
          </cell>
          <cell r="BC101" t="str">
            <v>1</v>
          </cell>
          <cell r="BD101" t="str">
            <v>1</v>
          </cell>
          <cell r="BE101" t="str">
            <v>0</v>
          </cell>
          <cell r="BF101" t="str">
            <v>0</v>
          </cell>
          <cell r="BG101" t="str">
            <v>0</v>
          </cell>
          <cell r="BH101" t="str">
            <v>..</v>
          </cell>
          <cell r="BI101" t="str">
            <v>..</v>
          </cell>
          <cell r="BJ101" t="str">
            <v>N/A</v>
          </cell>
          <cell r="BK101" t="str">
            <v>12.6</v>
          </cell>
          <cell r="BL101">
            <v>187</v>
          </cell>
          <cell r="BM101">
            <v>0</v>
          </cell>
          <cell r="BO101" t="str">
            <v>No Practice</v>
          </cell>
          <cell r="BP101" t="str">
            <v>0</v>
          </cell>
          <cell r="BQ101" t="str">
            <v>No Practice</v>
          </cell>
          <cell r="BR101" t="str">
            <v>0</v>
          </cell>
          <cell r="BS101" t="str">
            <v>No Practice</v>
          </cell>
          <cell r="BT101" t="str">
            <v>0</v>
          </cell>
          <cell r="BU101" t="str">
            <v>No Practice</v>
          </cell>
          <cell r="BV101" t="str">
            <v>0</v>
          </cell>
          <cell r="BW101" t="str">
            <v>No Practice</v>
          </cell>
          <cell r="BX101" t="str">
            <v>No Practice</v>
          </cell>
          <cell r="BY101" t="str">
            <v>No Practice</v>
          </cell>
          <cell r="BZ101" t="str">
            <v>No Practice</v>
          </cell>
          <cell r="CA101" t="str">
            <v>No Practice</v>
          </cell>
          <cell r="CB101">
            <v>186</v>
          </cell>
          <cell r="CC101">
            <v>0</v>
          </cell>
          <cell r="CE101" t="str">
            <v/>
          </cell>
          <cell r="CF101" t="str">
            <v/>
          </cell>
          <cell r="CG101" t="str">
            <v/>
          </cell>
          <cell r="CH101" t="str">
            <v/>
          </cell>
          <cell r="CJ101" t="str">
            <v>0</v>
          </cell>
          <cell r="CK101" t="str">
            <v>0</v>
          </cell>
          <cell r="CL101" t="str">
            <v>0</v>
          </cell>
          <cell r="CM101" t="str">
            <v>0</v>
          </cell>
          <cell r="CN101">
            <v>0</v>
          </cell>
          <cell r="CO101" t="str">
            <v>.6</v>
          </cell>
          <cell r="CP101" t="str">
            <v>0</v>
          </cell>
          <cell r="CQ101">
            <v>183</v>
          </cell>
          <cell r="CR101">
            <v>18</v>
          </cell>
          <cell r="CT101" t="str">
            <v>4</v>
          </cell>
          <cell r="CU101" t="str">
            <v>40</v>
          </cell>
          <cell r="CV101" t="str">
            <v>1</v>
          </cell>
          <cell r="CW101" t="str">
            <v>10</v>
          </cell>
          <cell r="CX101" t="str">
            <v/>
          </cell>
          <cell r="CY101" t="str">
            <v/>
          </cell>
          <cell r="CZ101" t="str">
            <v/>
          </cell>
          <cell r="DA101" t="str">
            <v>4</v>
          </cell>
          <cell r="DB101" t="str">
            <v>40</v>
          </cell>
          <cell r="DC101" t="str">
            <v>0</v>
          </cell>
          <cell r="DD101" t="str">
            <v>0</v>
          </cell>
          <cell r="DE101" t="str">
            <v>0</v>
          </cell>
          <cell r="DF101" t="str">
            <v>0</v>
          </cell>
          <cell r="DG101" t="str">
            <v>0</v>
          </cell>
          <cell r="DH101" t="str">
            <v>0</v>
          </cell>
          <cell r="DI101" t="str">
            <v>9</v>
          </cell>
          <cell r="DJ101">
            <v>130</v>
          </cell>
          <cell r="DK101">
            <v>63.613010000000003</v>
          </cell>
          <cell r="DM101" t="str">
            <v>19</v>
          </cell>
          <cell r="DN101" t="str">
            <v>73.33333</v>
          </cell>
          <cell r="DO101" t="str">
            <v>889</v>
          </cell>
          <cell r="DP101" t="str">
            <v>0</v>
          </cell>
          <cell r="DQ101" t="str">
            <v>32.6</v>
          </cell>
          <cell r="DR101" t="str">
            <v>90.96264</v>
          </cell>
          <cell r="DS101" t="str">
            <v>22.1</v>
          </cell>
          <cell r="DT101" t="str">
            <v>10.3</v>
          </cell>
          <cell r="DU101" t="str">
            <v>.2</v>
          </cell>
          <cell r="DV101" t="str">
            <v>No VAT</v>
          </cell>
          <cell r="DW101" t="str">
            <v>No VAT</v>
          </cell>
          <cell r="DX101" t="str">
            <v>No VAT</v>
          </cell>
          <cell r="DY101" t="str">
            <v>No VAT</v>
          </cell>
          <cell r="DZ101" t="str">
            <v>11.5</v>
          </cell>
          <cell r="EA101" t="str">
            <v>81.65138</v>
          </cell>
          <cell r="EB101" t="str">
            <v>.4285714</v>
          </cell>
          <cell r="EC101" t="str">
            <v>98.66071</v>
          </cell>
          <cell r="ED101" t="str">
            <v>90.15605</v>
          </cell>
          <cell r="EE101">
            <v>129</v>
          </cell>
          <cell r="EF101">
            <v>64.657130000000009</v>
          </cell>
          <cell r="EH101" t="str">
            <v>72</v>
          </cell>
          <cell r="EI101" t="str">
            <v>57.98817</v>
          </cell>
          <cell r="EJ101" t="str">
            <v>96</v>
          </cell>
          <cell r="EK101" t="str">
            <v>60.25105</v>
          </cell>
          <cell r="EL101" t="str">
            <v>72</v>
          </cell>
          <cell r="EM101" t="str">
            <v>55.34591</v>
          </cell>
          <cell r="EN101" t="str">
            <v>78.85714</v>
          </cell>
          <cell r="EO101" t="str">
            <v>72.09421</v>
          </cell>
          <cell r="EP101" t="str">
            <v>50</v>
          </cell>
          <cell r="EQ101" t="str">
            <v>87.5</v>
          </cell>
          <cell r="ER101" t="str">
            <v>60</v>
          </cell>
          <cell r="ES101" t="str">
            <v>91.42857</v>
          </cell>
          <cell r="ET101" t="str">
            <v>574.8571</v>
          </cell>
          <cell r="EU101" t="str">
            <v>45.76819</v>
          </cell>
          <cell r="EV101" t="str">
            <v>637.4286</v>
          </cell>
          <cell r="EW101" t="str">
            <v>46.88095</v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 t="str">
            <v/>
          </cell>
          <cell r="FC101" t="str">
            <v/>
          </cell>
          <cell r="FD101" t="str">
            <v/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145</v>
          </cell>
          <cell r="FK101">
            <v>48.414060000000006</v>
          </cell>
          <cell r="FM101" t="str">
            <v/>
          </cell>
          <cell r="FN101" t="str">
            <v/>
          </cell>
          <cell r="FO101" t="str">
            <v>690</v>
          </cell>
          <cell r="FP101" t="str">
            <v>53.27869</v>
          </cell>
          <cell r="FQ101" t="str">
            <v>60</v>
          </cell>
          <cell r="FR101" t="str">
            <v>415</v>
          </cell>
          <cell r="FS101" t="str">
            <v>215</v>
          </cell>
          <cell r="FT101" t="str">
            <v>27</v>
          </cell>
          <cell r="FU101" t="str">
            <v>69.74128</v>
          </cell>
          <cell r="FV101" t="str">
            <v>16</v>
          </cell>
          <cell r="FW101" t="str">
            <v>6</v>
          </cell>
          <cell r="FX101" t="str">
            <v>5</v>
          </cell>
          <cell r="FY101" t="str">
            <v>4</v>
          </cell>
          <cell r="FZ101" t="str">
            <v>22.22222</v>
          </cell>
          <cell r="GA101" t="str">
            <v>2</v>
          </cell>
          <cell r="GB101" t="str">
            <v>0</v>
          </cell>
          <cell r="GC101" t="str">
            <v>0</v>
          </cell>
          <cell r="GD101" t="str">
            <v>2</v>
          </cell>
          <cell r="GE101">
            <v>168</v>
          </cell>
          <cell r="GF101">
            <v>0</v>
          </cell>
          <cell r="GG101" t="str">
            <v>0</v>
          </cell>
          <cell r="GH101" t="str">
            <v>No Practice</v>
          </cell>
          <cell r="GI101" t="str">
            <v>No Practice</v>
          </cell>
          <cell r="GJ101" t="str">
            <v>0</v>
          </cell>
          <cell r="GK101" t="str">
            <v>0</v>
          </cell>
          <cell r="GL101" t="str">
            <v>0</v>
          </cell>
          <cell r="GM101" t="str">
            <v>0</v>
          </cell>
          <cell r="GN101" t="str">
            <v>2</v>
          </cell>
          <cell r="GO101" t="str">
            <v>4</v>
          </cell>
          <cell r="GP101" t="str">
            <v>0</v>
          </cell>
          <cell r="GQ101" t="str">
            <v>1</v>
          </cell>
        </row>
        <row r="102">
          <cell r="A102" t="str">
            <v>LIE</v>
          </cell>
          <cell r="B102" t="str">
            <v>Liechtenstein</v>
          </cell>
          <cell r="C102" t="str">
            <v>Europe &amp; Central Asia</v>
          </cell>
          <cell r="D102" t="str">
            <v>High income</v>
          </cell>
          <cell r="E102">
            <v>2020</v>
          </cell>
          <cell r="G102">
            <v>64.844210000000004</v>
          </cell>
          <cell r="K102">
            <v>73.007550000000009</v>
          </cell>
          <cell r="L102" t="str">
            <v>10</v>
          </cell>
          <cell r="M102">
            <v>47.058819999999997</v>
          </cell>
          <cell r="N102" t="str">
            <v>46</v>
          </cell>
          <cell r="O102" t="str">
            <v>54.27136</v>
          </cell>
          <cell r="P102" t="str">
            <v>2.2</v>
          </cell>
          <cell r="Q102" t="str">
            <v>98.87924</v>
          </cell>
          <cell r="R102" t="str">
            <v>10</v>
          </cell>
          <cell r="S102" t="str">
            <v>47.05882</v>
          </cell>
          <cell r="T102" t="str">
            <v>46</v>
          </cell>
          <cell r="U102" t="str">
            <v>54.27136</v>
          </cell>
          <cell r="V102" t="str">
            <v>2.2</v>
          </cell>
          <cell r="W102" t="str">
            <v>98.87924</v>
          </cell>
          <cell r="X102" t="str">
            <v>32.7</v>
          </cell>
          <cell r="Y102" t="str">
            <v>91.8208</v>
          </cell>
          <cell r="AA102">
            <v>83.5137</v>
          </cell>
          <cell r="AC102" t="str">
            <v>8</v>
          </cell>
          <cell r="AD102" t="str">
            <v>88</v>
          </cell>
          <cell r="AE102" t="str">
            <v>138</v>
          </cell>
          <cell r="AF102" t="str">
            <v>67.72334</v>
          </cell>
          <cell r="AG102" t="str">
            <v>.3</v>
          </cell>
          <cell r="AH102" t="str">
            <v>98.33144</v>
          </cell>
          <cell r="AI102" t="str">
            <v>12</v>
          </cell>
          <cell r="AJ102" t="str">
            <v>80</v>
          </cell>
          <cell r="AK102" t="str">
            <v>1</v>
          </cell>
          <cell r="AL102" t="str">
            <v>1</v>
          </cell>
          <cell r="AM102" t="str">
            <v>2</v>
          </cell>
          <cell r="AN102" t="str">
            <v>3</v>
          </cell>
          <cell r="AO102" t="str">
            <v>1</v>
          </cell>
          <cell r="AP102" t="str">
            <v>4</v>
          </cell>
          <cell r="AR102">
            <v>96.280110000000008</v>
          </cell>
          <cell r="AT102" t="str">
            <v>3</v>
          </cell>
          <cell r="AU102" t="str">
            <v>100</v>
          </cell>
          <cell r="AV102" t="str">
            <v>52</v>
          </cell>
          <cell r="AW102" t="str">
            <v>85.21739</v>
          </cell>
          <cell r="AX102" t="str">
            <v>7.9</v>
          </cell>
          <cell r="AY102" t="str">
            <v>99.90306</v>
          </cell>
          <cell r="AZ102" t="str">
            <v>8</v>
          </cell>
          <cell r="BA102" t="str">
            <v>100</v>
          </cell>
          <cell r="BB102" t="str">
            <v>3</v>
          </cell>
          <cell r="BC102" t="str">
            <v>1</v>
          </cell>
          <cell r="BD102" t="str">
            <v>1</v>
          </cell>
          <cell r="BE102" t="str">
            <v>1</v>
          </cell>
          <cell r="BF102" t="str">
            <v>1</v>
          </cell>
          <cell r="BG102" t="str">
            <v>1</v>
          </cell>
          <cell r="BH102" t="str">
            <v>.08</v>
          </cell>
          <cell r="BI102" t="str">
            <v>.01</v>
          </cell>
          <cell r="BJ102" t="str">
            <v>0</v>
          </cell>
          <cell r="BK102" t="str">
            <v>9.5</v>
          </cell>
          <cell r="BM102">
            <v>74.551660000000012</v>
          </cell>
          <cell r="BO102" t="str">
            <v>8</v>
          </cell>
          <cell r="BP102" t="str">
            <v>41.66667</v>
          </cell>
          <cell r="BQ102" t="str">
            <v>17</v>
          </cell>
          <cell r="BR102" t="str">
            <v>92.3445</v>
          </cell>
          <cell r="BS102" t="str">
            <v>1.1</v>
          </cell>
          <cell r="BT102" t="str">
            <v>92.52882</v>
          </cell>
          <cell r="BU102" t="str">
            <v>21.5</v>
          </cell>
          <cell r="BV102" t="str">
            <v>71.66667</v>
          </cell>
          <cell r="BW102" t="str">
            <v>5</v>
          </cell>
          <cell r="BX102" t="str">
            <v>3.5</v>
          </cell>
          <cell r="BY102" t="str">
            <v>8</v>
          </cell>
          <cell r="BZ102" t="str">
            <v>5</v>
          </cell>
          <cell r="CA102" t="str">
            <v>0</v>
          </cell>
          <cell r="CC102">
            <v>15.000000000000002</v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J102" t="str">
            <v>3</v>
          </cell>
          <cell r="CK102" t="str">
            <v>25</v>
          </cell>
          <cell r="CL102" t="str">
            <v>0</v>
          </cell>
          <cell r="CM102" t="str">
            <v>0</v>
          </cell>
          <cell r="CN102">
            <v>3</v>
          </cell>
          <cell r="CO102" t="str">
            <v>0</v>
          </cell>
          <cell r="CP102" t="str">
            <v>0</v>
          </cell>
          <cell r="CR102">
            <v>30.000000000000004</v>
          </cell>
          <cell r="CT102" t="str">
            <v>2</v>
          </cell>
          <cell r="CU102" t="str">
            <v>20</v>
          </cell>
          <cell r="CV102" t="str">
            <v>8</v>
          </cell>
          <cell r="CW102" t="str">
            <v>80</v>
          </cell>
          <cell r="CX102" t="str">
            <v/>
          </cell>
          <cell r="CY102" t="str">
            <v/>
          </cell>
          <cell r="CZ102" t="str">
            <v/>
          </cell>
          <cell r="DA102" t="str">
            <v>5</v>
          </cell>
          <cell r="DB102" t="str">
            <v>50</v>
          </cell>
          <cell r="DC102" t="str">
            <v>0</v>
          </cell>
          <cell r="DD102" t="str">
            <v>0</v>
          </cell>
          <cell r="DE102" t="str">
            <v>0</v>
          </cell>
          <cell r="DF102" t="str">
            <v>0</v>
          </cell>
          <cell r="DG102" t="str">
            <v>0</v>
          </cell>
          <cell r="DH102" t="str">
            <v>0</v>
          </cell>
          <cell r="DI102" t="str">
            <v>15</v>
          </cell>
          <cell r="DK102">
            <v>78.977810000000005</v>
          </cell>
          <cell r="DM102" t="str">
            <v>34</v>
          </cell>
          <cell r="DN102" t="str">
            <v>48.33333</v>
          </cell>
          <cell r="DO102" t="str">
            <v>49</v>
          </cell>
          <cell r="DP102" t="str">
            <v>100</v>
          </cell>
          <cell r="DQ102" t="str">
            <v>21.6</v>
          </cell>
          <cell r="DR102" t="str">
            <v>100</v>
          </cell>
          <cell r="DS102" t="str">
            <v>6.4</v>
          </cell>
          <cell r="DT102" t="str">
            <v>15.2</v>
          </cell>
          <cell r="DU102" t="str">
            <v>0.0</v>
          </cell>
          <cell r="DV102" t="str">
            <v>9</v>
          </cell>
          <cell r="DW102" t="str">
            <v>82</v>
          </cell>
          <cell r="DX102" t="str">
            <v>27.5</v>
          </cell>
          <cell r="DY102" t="str">
            <v>53.0888</v>
          </cell>
          <cell r="DZ102" t="str">
            <v>11.5</v>
          </cell>
          <cell r="EA102" t="str">
            <v>81.65138</v>
          </cell>
          <cell r="EB102" t="str">
            <v>14.85714</v>
          </cell>
          <cell r="EC102" t="str">
            <v>53.57143</v>
          </cell>
          <cell r="ED102" t="str">
            <v>67.5779</v>
          </cell>
          <cell r="EF102">
            <v>96.056930000000008</v>
          </cell>
          <cell r="EH102" t="str">
            <v>1.5</v>
          </cell>
          <cell r="EI102" t="str">
            <v>99.70414</v>
          </cell>
          <cell r="EJ102" t="str">
            <v>1.5</v>
          </cell>
          <cell r="EK102" t="str">
            <v>99.79079</v>
          </cell>
          <cell r="EL102" t="str">
            <v>1</v>
          </cell>
          <cell r="EM102" t="str">
            <v>100</v>
          </cell>
          <cell r="EN102" t="str">
            <v>1</v>
          </cell>
          <cell r="EO102" t="str">
            <v>100</v>
          </cell>
          <cell r="EP102" t="str">
            <v>27</v>
          </cell>
          <cell r="EQ102" t="str">
            <v>93.25</v>
          </cell>
          <cell r="ER102" t="str">
            <v>27</v>
          </cell>
          <cell r="ES102" t="str">
            <v>96.14286</v>
          </cell>
          <cell r="ET102" t="str">
            <v>115</v>
          </cell>
          <cell r="EU102" t="str">
            <v>89.15094</v>
          </cell>
          <cell r="EV102" t="str">
            <v>115</v>
          </cell>
          <cell r="EW102" t="str">
            <v>90.41667</v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 t="str">
            <v/>
          </cell>
          <cell r="FD102" t="str">
            <v/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K102">
            <v>59.771640000000005</v>
          </cell>
          <cell r="FM102" t="str">
            <v/>
          </cell>
          <cell r="FN102" t="str">
            <v/>
          </cell>
          <cell r="FO102" t="str">
            <v>640</v>
          </cell>
          <cell r="FP102" t="str">
            <v>57.37705</v>
          </cell>
          <cell r="FQ102" t="str">
            <v>50</v>
          </cell>
          <cell r="FR102" t="str">
            <v>365</v>
          </cell>
          <cell r="FS102" t="str">
            <v>225</v>
          </cell>
          <cell r="FT102" t="str">
            <v>12.7</v>
          </cell>
          <cell r="FU102" t="str">
            <v>85.82677</v>
          </cell>
          <cell r="FV102" t="str">
            <v>9.8</v>
          </cell>
          <cell r="FW102" t="str">
            <v>2.3</v>
          </cell>
          <cell r="FX102" t="str">
            <v>.6</v>
          </cell>
          <cell r="FY102" t="str">
            <v>6.5</v>
          </cell>
          <cell r="FZ102" t="str">
            <v>36.11111</v>
          </cell>
          <cell r="GA102" t="str">
            <v>1.5</v>
          </cell>
          <cell r="GB102" t="str">
            <v>1.5</v>
          </cell>
          <cell r="GC102" t="str">
            <v>1</v>
          </cell>
          <cell r="GD102" t="str">
            <v>2.5</v>
          </cell>
          <cell r="GF102">
            <v>41.282740000000004</v>
          </cell>
          <cell r="GG102" t="str">
            <v>0</v>
          </cell>
          <cell r="GH102" t="str">
            <v>1.5</v>
          </cell>
          <cell r="GI102" t="str">
            <v>12.7</v>
          </cell>
          <cell r="GJ102" t="str">
            <v>47.7</v>
          </cell>
          <cell r="GK102" t="str">
            <v>51.31548</v>
          </cell>
          <cell r="GL102" t="str">
            <v>5</v>
          </cell>
          <cell r="GM102" t="str">
            <v>31.25</v>
          </cell>
          <cell r="GN102" t="str">
            <v>2</v>
          </cell>
          <cell r="GO102" t="str">
            <v>2</v>
          </cell>
          <cell r="GP102" t="str">
            <v>0</v>
          </cell>
          <cell r="GQ102" t="str">
            <v>1</v>
          </cell>
        </row>
        <row r="103">
          <cell r="A103" t="str">
            <v>LTU</v>
          </cell>
          <cell r="B103" t="str">
            <v>Lithuania</v>
          </cell>
          <cell r="C103" t="str">
            <v>High income: OECD</v>
          </cell>
          <cell r="D103" t="str">
            <v>High income</v>
          </cell>
          <cell r="E103">
            <v>2020</v>
          </cell>
          <cell r="F103">
            <v>11</v>
          </cell>
          <cell r="G103">
            <v>81.61948000000001</v>
          </cell>
          <cell r="J103">
            <v>34</v>
          </cell>
          <cell r="K103">
            <v>93.273710000000008</v>
          </cell>
          <cell r="L103" t="str">
            <v>4</v>
          </cell>
          <cell r="M103">
            <v>82.352940000000004</v>
          </cell>
          <cell r="N103" t="str">
            <v>5.5</v>
          </cell>
          <cell r="O103" t="str">
            <v>94.97487</v>
          </cell>
          <cell r="P103" t="str">
            <v>.5</v>
          </cell>
          <cell r="Q103" t="str">
            <v>99.76323</v>
          </cell>
          <cell r="R103" t="str">
            <v>4</v>
          </cell>
          <cell r="S103" t="str">
            <v>82.35294</v>
          </cell>
          <cell r="T103" t="str">
            <v>5.5</v>
          </cell>
          <cell r="U103" t="str">
            <v>94.97487</v>
          </cell>
          <cell r="V103" t="str">
            <v>.5</v>
          </cell>
          <cell r="W103" t="str">
            <v>99.76323</v>
          </cell>
          <cell r="X103" t="str">
            <v>16</v>
          </cell>
          <cell r="Y103" t="str">
            <v>96.00379</v>
          </cell>
          <cell r="Z103">
            <v>10</v>
          </cell>
          <cell r="AA103">
            <v>84.8703</v>
          </cell>
          <cell r="AC103" t="str">
            <v>13</v>
          </cell>
          <cell r="AD103" t="str">
            <v>68</v>
          </cell>
          <cell r="AE103" t="str">
            <v>74</v>
          </cell>
          <cell r="AF103" t="str">
            <v>86.16715</v>
          </cell>
          <cell r="AG103" t="str">
            <v>.3</v>
          </cell>
          <cell r="AH103" t="str">
            <v>98.64738</v>
          </cell>
          <cell r="AI103" t="str">
            <v>13</v>
          </cell>
          <cell r="AJ103" t="str">
            <v>86.66667</v>
          </cell>
          <cell r="AK103" t="str">
            <v>2</v>
          </cell>
          <cell r="AL103" t="str">
            <v>1</v>
          </cell>
          <cell r="AM103" t="str">
            <v>2</v>
          </cell>
          <cell r="AN103" t="str">
            <v>3</v>
          </cell>
          <cell r="AO103" t="str">
            <v>1</v>
          </cell>
          <cell r="AP103" t="str">
            <v>4</v>
          </cell>
          <cell r="AQ103">
            <v>15</v>
          </cell>
          <cell r="AR103">
            <v>92.939900000000009</v>
          </cell>
          <cell r="AT103" t="str">
            <v>3</v>
          </cell>
          <cell r="AU103" t="str">
            <v>100</v>
          </cell>
          <cell r="AV103" t="str">
            <v>82</v>
          </cell>
          <cell r="AW103" t="str">
            <v>72.17391</v>
          </cell>
          <cell r="AX103" t="str">
            <v>33.6</v>
          </cell>
          <cell r="AY103" t="str">
            <v>99.5857</v>
          </cell>
          <cell r="AZ103" t="str">
            <v>8</v>
          </cell>
          <cell r="BA103" t="str">
            <v>100</v>
          </cell>
          <cell r="BB103" t="str">
            <v>3</v>
          </cell>
          <cell r="BC103" t="str">
            <v>1</v>
          </cell>
          <cell r="BD103" t="str">
            <v>1</v>
          </cell>
          <cell r="BE103" t="str">
            <v>1</v>
          </cell>
          <cell r="BF103" t="str">
            <v>1</v>
          </cell>
          <cell r="BG103" t="str">
            <v>1</v>
          </cell>
          <cell r="BH103" t="str">
            <v>.4</v>
          </cell>
          <cell r="BI103" t="str">
            <v>.4</v>
          </cell>
          <cell r="BJ103" t="str">
            <v>3</v>
          </cell>
          <cell r="BK103" t="str">
            <v>9.5</v>
          </cell>
          <cell r="BL103">
            <v>4</v>
          </cell>
          <cell r="BM103">
            <v>92.971260000000001</v>
          </cell>
          <cell r="BO103" t="str">
            <v>3</v>
          </cell>
          <cell r="BP103" t="str">
            <v>83.33333</v>
          </cell>
          <cell r="BQ103" t="str">
            <v>3.5</v>
          </cell>
          <cell r="BR103" t="str">
            <v>98.80383</v>
          </cell>
          <cell r="BS103" t="str">
            <v>.8</v>
          </cell>
          <cell r="BT103" t="str">
            <v>94.74789</v>
          </cell>
          <cell r="BU103" t="str">
            <v>28.5</v>
          </cell>
          <cell r="BV103" t="str">
            <v>95</v>
          </cell>
          <cell r="BW103" t="str">
            <v>8</v>
          </cell>
          <cell r="BX103" t="str">
            <v>4.5</v>
          </cell>
          <cell r="BY103" t="str">
            <v>8</v>
          </cell>
          <cell r="BZ103" t="str">
            <v>8</v>
          </cell>
          <cell r="CA103" t="str">
            <v>0</v>
          </cell>
          <cell r="CB103">
            <v>48</v>
          </cell>
          <cell r="CC103">
            <v>70</v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J103" t="str">
            <v>6</v>
          </cell>
          <cell r="CK103" t="str">
            <v>50</v>
          </cell>
          <cell r="CL103" t="str">
            <v>8</v>
          </cell>
          <cell r="CM103" t="str">
            <v>100</v>
          </cell>
          <cell r="CN103">
            <v>14</v>
          </cell>
          <cell r="CO103" t="str">
            <v>53.7</v>
          </cell>
          <cell r="CP103" t="str">
            <v>100</v>
          </cell>
          <cell r="CQ103">
            <v>37</v>
          </cell>
          <cell r="CR103">
            <v>70</v>
          </cell>
          <cell r="CT103" t="str">
            <v>7</v>
          </cell>
          <cell r="CU103" t="str">
            <v>70</v>
          </cell>
          <cell r="CV103" t="str">
            <v>4</v>
          </cell>
          <cell r="CW103" t="str">
            <v>40</v>
          </cell>
          <cell r="CX103" t="str">
            <v/>
          </cell>
          <cell r="CY103" t="str">
            <v/>
          </cell>
          <cell r="CZ103" t="str">
            <v/>
          </cell>
          <cell r="DA103" t="str">
            <v>7</v>
          </cell>
          <cell r="DB103" t="str">
            <v>70</v>
          </cell>
          <cell r="DC103" t="str">
            <v>4</v>
          </cell>
          <cell r="DD103" t="str">
            <v>66.66667</v>
          </cell>
          <cell r="DE103" t="str">
            <v>6</v>
          </cell>
          <cell r="DF103" t="str">
            <v>85.71429</v>
          </cell>
          <cell r="DG103" t="str">
            <v>7</v>
          </cell>
          <cell r="DH103" t="str">
            <v>100</v>
          </cell>
          <cell r="DI103" t="str">
            <v>35</v>
          </cell>
          <cell r="DJ103">
            <v>18</v>
          </cell>
          <cell r="DK103">
            <v>88.813490000000002</v>
          </cell>
          <cell r="DM103" t="str">
            <v>10</v>
          </cell>
          <cell r="DN103" t="str">
            <v>88.33333</v>
          </cell>
          <cell r="DO103" t="str">
            <v>95</v>
          </cell>
          <cell r="DP103" t="str">
            <v>92.89026</v>
          </cell>
          <cell r="DQ103" t="str">
            <v>42.6</v>
          </cell>
          <cell r="DR103" t="str">
            <v>76.51215</v>
          </cell>
          <cell r="DS103" t="str">
            <v>5.9</v>
          </cell>
          <cell r="DT103" t="str">
            <v>35.2</v>
          </cell>
          <cell r="DU103" t="str">
            <v>1.5</v>
          </cell>
          <cell r="DV103" t="str">
            <v>2.1</v>
          </cell>
          <cell r="DW103" t="str">
            <v>95.8</v>
          </cell>
          <cell r="DX103" t="str">
            <v>6.166667</v>
          </cell>
          <cell r="DY103" t="str">
            <v>94.27284</v>
          </cell>
          <cell r="DZ103" t="str">
            <v>1.5</v>
          </cell>
          <cell r="EA103" t="str">
            <v>100</v>
          </cell>
          <cell r="EB103" t="str">
            <v>0</v>
          </cell>
          <cell r="EC103" t="str">
            <v>100</v>
          </cell>
          <cell r="ED103" t="str">
            <v>97.51821</v>
          </cell>
          <cell r="EE103">
            <v>19</v>
          </cell>
          <cell r="EF103">
            <v>97.83420000000001</v>
          </cell>
          <cell r="EH103" t="str">
            <v>2.5</v>
          </cell>
          <cell r="EI103" t="str">
            <v>99.11243</v>
          </cell>
          <cell r="EJ103" t="str">
            <v>.5</v>
          </cell>
          <cell r="EK103" t="str">
            <v>100</v>
          </cell>
          <cell r="EL103" t="str">
            <v>7.307692</v>
          </cell>
          <cell r="EM103" t="str">
            <v>96.0329</v>
          </cell>
          <cell r="EN103" t="str">
            <v>0</v>
          </cell>
          <cell r="EO103" t="str">
            <v>100</v>
          </cell>
          <cell r="EP103" t="str">
            <v>28</v>
          </cell>
          <cell r="EQ103" t="str">
            <v>93</v>
          </cell>
          <cell r="ER103" t="str">
            <v>0</v>
          </cell>
          <cell r="ES103" t="str">
            <v>100</v>
          </cell>
          <cell r="ET103" t="str">
            <v>58</v>
          </cell>
          <cell r="EU103" t="str">
            <v>94.5283</v>
          </cell>
          <cell r="EV103" t="str">
            <v>0</v>
          </cell>
          <cell r="EW103" t="str">
            <v>100</v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 t="str">
            <v/>
          </cell>
          <cell r="FD103" t="str">
            <v/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>
            <v>7</v>
          </cell>
          <cell r="FK103">
            <v>78.802440000000004</v>
          </cell>
          <cell r="FM103" t="str">
            <v/>
          </cell>
          <cell r="FN103" t="str">
            <v/>
          </cell>
          <cell r="FO103" t="str">
            <v>370</v>
          </cell>
          <cell r="FP103" t="str">
            <v>79.5082</v>
          </cell>
          <cell r="FQ103" t="str">
            <v>40</v>
          </cell>
          <cell r="FR103" t="str">
            <v>240</v>
          </cell>
          <cell r="FS103" t="str">
            <v>90</v>
          </cell>
          <cell r="FT103" t="str">
            <v>23.6</v>
          </cell>
          <cell r="FU103" t="str">
            <v>73.5658</v>
          </cell>
          <cell r="FV103" t="str">
            <v>8.6</v>
          </cell>
          <cell r="FW103" t="str">
            <v>6</v>
          </cell>
          <cell r="FX103" t="str">
            <v>9</v>
          </cell>
          <cell r="FY103" t="str">
            <v>15</v>
          </cell>
          <cell r="FZ103" t="str">
            <v>83.33333</v>
          </cell>
          <cell r="GA103" t="str">
            <v>3.5</v>
          </cell>
          <cell r="GB103" t="str">
            <v>4.5</v>
          </cell>
          <cell r="GC103" t="str">
            <v>4</v>
          </cell>
          <cell r="GD103" t="str">
            <v>3</v>
          </cell>
          <cell r="GE103">
            <v>89</v>
          </cell>
          <cell r="GF103">
            <v>46.689520000000002</v>
          </cell>
          <cell r="GG103" t="str">
            <v>0</v>
          </cell>
          <cell r="GH103" t="str">
            <v>2.3</v>
          </cell>
          <cell r="GI103" t="str">
            <v>15</v>
          </cell>
          <cell r="GJ103" t="str">
            <v>40.3</v>
          </cell>
          <cell r="GK103" t="str">
            <v>43.37904</v>
          </cell>
          <cell r="GL103" t="str">
            <v>8</v>
          </cell>
          <cell r="GM103" t="str">
            <v>50</v>
          </cell>
          <cell r="GN103" t="str">
            <v>2.5</v>
          </cell>
          <cell r="GO103" t="str">
            <v>4</v>
          </cell>
          <cell r="GP103" t="str">
            <v>.5</v>
          </cell>
          <cell r="GQ103" t="str">
            <v>1</v>
          </cell>
        </row>
        <row r="104">
          <cell r="A104" t="str">
            <v>LUX</v>
          </cell>
          <cell r="B104" t="str">
            <v>Luxembourg</v>
          </cell>
          <cell r="C104" t="str">
            <v>High income: OECD</v>
          </cell>
          <cell r="D104" t="str">
            <v>High income</v>
          </cell>
          <cell r="E104">
            <v>2020</v>
          </cell>
          <cell r="F104">
            <v>72</v>
          </cell>
          <cell r="G104">
            <v>69.603100000000012</v>
          </cell>
          <cell r="J104">
            <v>76</v>
          </cell>
          <cell r="K104">
            <v>88.825000000000003</v>
          </cell>
          <cell r="L104" t="str">
            <v>5</v>
          </cell>
          <cell r="M104">
            <v>76.470590000000001</v>
          </cell>
          <cell r="N104" t="str">
            <v>16.5</v>
          </cell>
          <cell r="O104" t="str">
            <v>83.9196</v>
          </cell>
          <cell r="P104" t="str">
            <v>1.6</v>
          </cell>
          <cell r="Q104" t="str">
            <v>99.20759</v>
          </cell>
          <cell r="R104" t="str">
            <v>5</v>
          </cell>
          <cell r="S104" t="str">
            <v>76.47059</v>
          </cell>
          <cell r="T104" t="str">
            <v>16.5</v>
          </cell>
          <cell r="U104" t="str">
            <v>83.9196</v>
          </cell>
          <cell r="V104" t="str">
            <v>1.6</v>
          </cell>
          <cell r="W104" t="str">
            <v>99.20759</v>
          </cell>
          <cell r="X104" t="str">
            <v>17.2</v>
          </cell>
          <cell r="Y104" t="str">
            <v>95.7022</v>
          </cell>
          <cell r="Z104">
            <v>14</v>
          </cell>
          <cell r="AA104">
            <v>83.866500000000002</v>
          </cell>
          <cell r="AC104" t="str">
            <v>11</v>
          </cell>
          <cell r="AD104" t="str">
            <v>76</v>
          </cell>
          <cell r="AE104" t="str">
            <v>155</v>
          </cell>
          <cell r="AF104" t="str">
            <v>62.82421</v>
          </cell>
          <cell r="AG104" t="str">
            <v>.7</v>
          </cell>
          <cell r="AH104" t="str">
            <v>96.6418</v>
          </cell>
          <cell r="AI104" t="str">
            <v>15</v>
          </cell>
          <cell r="AJ104" t="str">
            <v>100</v>
          </cell>
          <cell r="AK104" t="str">
            <v>2</v>
          </cell>
          <cell r="AL104" t="str">
            <v>1</v>
          </cell>
          <cell r="AM104" t="str">
            <v>3</v>
          </cell>
          <cell r="AN104" t="str">
            <v>3</v>
          </cell>
          <cell r="AO104" t="str">
            <v>2</v>
          </cell>
          <cell r="AP104" t="str">
            <v>4</v>
          </cell>
          <cell r="AQ104">
            <v>45</v>
          </cell>
          <cell r="AR104">
            <v>84.310150000000007</v>
          </cell>
          <cell r="AT104" t="str">
            <v>5</v>
          </cell>
          <cell r="AU104" t="str">
            <v>66.66667</v>
          </cell>
          <cell r="AV104" t="str">
            <v>56</v>
          </cell>
          <cell r="AW104" t="str">
            <v>83.47826</v>
          </cell>
          <cell r="AX104" t="str">
            <v>32.7</v>
          </cell>
          <cell r="AY104" t="str">
            <v>99.59569</v>
          </cell>
          <cell r="AZ104" t="str">
            <v>7</v>
          </cell>
          <cell r="BA104" t="str">
            <v>87.5</v>
          </cell>
          <cell r="BB104" t="str">
            <v>3</v>
          </cell>
          <cell r="BC104" t="str">
            <v>1</v>
          </cell>
          <cell r="BD104" t="str">
            <v>1</v>
          </cell>
          <cell r="BE104" t="str">
            <v>1</v>
          </cell>
          <cell r="BF104" t="str">
            <v>0</v>
          </cell>
          <cell r="BG104" t="str">
            <v>1</v>
          </cell>
          <cell r="BH104" t="str">
            <v>.36</v>
          </cell>
          <cell r="BI104" t="str">
            <v>.26</v>
          </cell>
          <cell r="BJ104" t="str">
            <v>.1</v>
          </cell>
          <cell r="BK104" t="str">
            <v>12.1</v>
          </cell>
          <cell r="BL104">
            <v>93</v>
          </cell>
          <cell r="BM104">
            <v>63.859190000000005</v>
          </cell>
          <cell r="BO104" t="str">
            <v>7</v>
          </cell>
          <cell r="BP104" t="str">
            <v>50</v>
          </cell>
          <cell r="BQ104" t="str">
            <v>26.5</v>
          </cell>
          <cell r="BR104" t="str">
            <v>87.79904</v>
          </cell>
          <cell r="BS104" t="str">
            <v>10.1</v>
          </cell>
          <cell r="BT104" t="str">
            <v>32.63773</v>
          </cell>
          <cell r="BU104" t="str">
            <v>25.5</v>
          </cell>
          <cell r="BV104" t="str">
            <v>85</v>
          </cell>
          <cell r="BW104" t="str">
            <v>8</v>
          </cell>
          <cell r="BX104" t="str">
            <v>3.5</v>
          </cell>
          <cell r="BY104" t="str">
            <v>8</v>
          </cell>
          <cell r="BZ104" t="str">
            <v>6</v>
          </cell>
          <cell r="CA104" t="str">
            <v>0</v>
          </cell>
          <cell r="CB104">
            <v>176</v>
          </cell>
          <cell r="CC104">
            <v>15.000000000000002</v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J104" t="str">
            <v>3</v>
          </cell>
          <cell r="CK104" t="str">
            <v>25</v>
          </cell>
          <cell r="CL104" t="str">
            <v>0</v>
          </cell>
          <cell r="CM104" t="str">
            <v>0</v>
          </cell>
          <cell r="CN104">
            <v>3</v>
          </cell>
          <cell r="CO104" t="str">
            <v>0</v>
          </cell>
          <cell r="CP104" t="str">
            <v>0</v>
          </cell>
          <cell r="CQ104">
            <v>97</v>
          </cell>
          <cell r="CR104">
            <v>54.000000000000007</v>
          </cell>
          <cell r="CT104" t="str">
            <v>6</v>
          </cell>
          <cell r="CU104" t="str">
            <v>60</v>
          </cell>
          <cell r="CV104" t="str">
            <v>5</v>
          </cell>
          <cell r="CW104" t="str">
            <v>50</v>
          </cell>
          <cell r="CX104" t="str">
            <v/>
          </cell>
          <cell r="CY104" t="str">
            <v/>
          </cell>
          <cell r="CZ104" t="str">
            <v/>
          </cell>
          <cell r="DA104" t="str">
            <v>4</v>
          </cell>
          <cell r="DB104" t="str">
            <v>40</v>
          </cell>
          <cell r="DC104" t="str">
            <v>4</v>
          </cell>
          <cell r="DD104" t="str">
            <v>66.66667</v>
          </cell>
          <cell r="DE104" t="str">
            <v>2</v>
          </cell>
          <cell r="DF104" t="str">
            <v>28.57143</v>
          </cell>
          <cell r="DG104" t="str">
            <v>6</v>
          </cell>
          <cell r="DH104" t="str">
            <v>85.71429</v>
          </cell>
          <cell r="DI104" t="str">
            <v>27</v>
          </cell>
          <cell r="DJ104">
            <v>23</v>
          </cell>
          <cell r="DK104">
            <v>87.372380000000007</v>
          </cell>
          <cell r="DM104" t="str">
            <v>23</v>
          </cell>
          <cell r="DN104" t="str">
            <v>66.66667</v>
          </cell>
          <cell r="DO104" t="str">
            <v>55</v>
          </cell>
          <cell r="DP104" t="str">
            <v>99.07264</v>
          </cell>
          <cell r="DQ104" t="str">
            <v>20.4</v>
          </cell>
          <cell r="DR104" t="str">
            <v>100</v>
          </cell>
          <cell r="DS104" t="str">
            <v>4.2</v>
          </cell>
          <cell r="DT104" t="str">
            <v>15.4</v>
          </cell>
          <cell r="DU104" t="str">
            <v>.8</v>
          </cell>
          <cell r="DV104" t="str">
            <v>11.5</v>
          </cell>
          <cell r="DW104" t="str">
            <v>77</v>
          </cell>
          <cell r="DX104" t="str">
            <v>15.16667</v>
          </cell>
          <cell r="DY104" t="str">
            <v>76.89833</v>
          </cell>
          <cell r="DZ104" t="str">
            <v>4.5</v>
          </cell>
          <cell r="EA104" t="str">
            <v>94.49541</v>
          </cell>
          <cell r="EB104" t="str">
            <v>4.285714</v>
          </cell>
          <cell r="EC104" t="str">
            <v>86.60714</v>
          </cell>
          <cell r="ED104" t="str">
            <v>83.75022</v>
          </cell>
          <cell r="EE104">
            <v>1</v>
          </cell>
          <cell r="EF104">
            <v>100.00000000000001</v>
          </cell>
          <cell r="EH104" t="str">
            <v>.5</v>
          </cell>
          <cell r="EI104" t="str">
            <v>100</v>
          </cell>
          <cell r="EJ104" t="str">
            <v>.5</v>
          </cell>
          <cell r="EK104" t="str">
            <v>100</v>
          </cell>
          <cell r="EL104" t="str">
            <v>0</v>
          </cell>
          <cell r="EM104" t="str">
            <v>100</v>
          </cell>
          <cell r="EN104" t="str">
            <v>0</v>
          </cell>
          <cell r="EO104" t="str">
            <v>100</v>
          </cell>
          <cell r="EP104" t="str">
            <v>0</v>
          </cell>
          <cell r="EQ104" t="str">
            <v>100</v>
          </cell>
          <cell r="ER104" t="str">
            <v>0</v>
          </cell>
          <cell r="ES104" t="str">
            <v>100</v>
          </cell>
          <cell r="ET104" t="str">
            <v>0</v>
          </cell>
          <cell r="EU104" t="str">
            <v>100</v>
          </cell>
          <cell r="EV104" t="str">
            <v>0</v>
          </cell>
          <cell r="EW104" t="str">
            <v>100</v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 t="str">
            <v/>
          </cell>
          <cell r="FD104" t="str">
            <v/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>
            <v>18</v>
          </cell>
          <cell r="FK104">
            <v>73.316050000000004</v>
          </cell>
          <cell r="FM104" t="str">
            <v/>
          </cell>
          <cell r="FN104" t="str">
            <v/>
          </cell>
          <cell r="FO104" t="str">
            <v>321</v>
          </cell>
          <cell r="FP104" t="str">
            <v>83.52459</v>
          </cell>
          <cell r="FQ104" t="str">
            <v>21</v>
          </cell>
          <cell r="FR104" t="str">
            <v>240</v>
          </cell>
          <cell r="FS104" t="str">
            <v>60</v>
          </cell>
          <cell r="FT104" t="str">
            <v>9.7</v>
          </cell>
          <cell r="FU104" t="str">
            <v>89.20135</v>
          </cell>
          <cell r="FV104" t="str">
            <v>8.7</v>
          </cell>
          <cell r="FW104" t="str">
            <v>.1</v>
          </cell>
          <cell r="FX104" t="str">
            <v>.9</v>
          </cell>
          <cell r="FY104" t="str">
            <v>8.5</v>
          </cell>
          <cell r="FZ104" t="str">
            <v>47.22222</v>
          </cell>
          <cell r="GA104" t="str">
            <v>4.5</v>
          </cell>
          <cell r="GB104" t="str">
            <v>1</v>
          </cell>
          <cell r="GC104" t="str">
            <v>.5</v>
          </cell>
          <cell r="GD104" t="str">
            <v>2.5</v>
          </cell>
          <cell r="GE104">
            <v>93</v>
          </cell>
          <cell r="GF104">
            <v>45.48169</v>
          </cell>
          <cell r="GG104" t="str">
            <v>0</v>
          </cell>
          <cell r="GH104" t="str">
            <v>2</v>
          </cell>
          <cell r="GI104" t="str">
            <v>14.5</v>
          </cell>
          <cell r="GJ104" t="str">
            <v>43.9</v>
          </cell>
          <cell r="GK104" t="str">
            <v>47.21338</v>
          </cell>
          <cell r="GL104" t="str">
            <v>7</v>
          </cell>
          <cell r="GM104" t="str">
            <v>43.75</v>
          </cell>
          <cell r="GN104" t="str">
            <v>2.5</v>
          </cell>
          <cell r="GO104" t="str">
            <v>3</v>
          </cell>
          <cell r="GP104" t="str">
            <v>.5</v>
          </cell>
          <cell r="GQ104" t="str">
            <v>1</v>
          </cell>
        </row>
        <row r="105">
          <cell r="A105" t="str">
            <v>MDG</v>
          </cell>
          <cell r="B105" t="str">
            <v>Madagascar</v>
          </cell>
          <cell r="C105" t="str">
            <v>Sub-Saharan Africa</v>
          </cell>
          <cell r="D105" t="str">
            <v>Low income</v>
          </cell>
          <cell r="E105">
            <v>2020</v>
          </cell>
          <cell r="F105">
            <v>161</v>
          </cell>
          <cell r="G105">
            <v>47.728650000000002</v>
          </cell>
          <cell r="J105">
            <v>80</v>
          </cell>
          <cell r="K105">
            <v>88.462420000000009</v>
          </cell>
          <cell r="L105" t="str">
            <v>5</v>
          </cell>
          <cell r="M105">
            <v>76.470590000000001</v>
          </cell>
          <cell r="N105" t="str">
            <v>8</v>
          </cell>
          <cell r="O105" t="str">
            <v>92.46231</v>
          </cell>
          <cell r="P105" t="str">
            <v>30.2</v>
          </cell>
          <cell r="Q105" t="str">
            <v>84.91677</v>
          </cell>
          <cell r="R105" t="str">
            <v>5</v>
          </cell>
          <cell r="S105" t="str">
            <v>76.47059</v>
          </cell>
          <cell r="T105" t="str">
            <v>8</v>
          </cell>
          <cell r="U105" t="str">
            <v>92.46231</v>
          </cell>
          <cell r="V105" t="str">
            <v>30.2</v>
          </cell>
          <cell r="W105" t="str">
            <v>84.91677</v>
          </cell>
          <cell r="X105" t="str">
            <v>0</v>
          </cell>
          <cell r="Y105" t="str">
            <v>100</v>
          </cell>
          <cell r="Z105">
            <v>182</v>
          </cell>
          <cell r="AA105">
            <v>35.896250000000002</v>
          </cell>
          <cell r="AC105" t="str">
            <v>17</v>
          </cell>
          <cell r="AD105" t="str">
            <v>52</v>
          </cell>
          <cell r="AE105" t="str">
            <v>194</v>
          </cell>
          <cell r="AF105" t="str">
            <v>51.58501</v>
          </cell>
          <cell r="AG105" t="str">
            <v>35.2</v>
          </cell>
          <cell r="AH105" t="str">
            <v>0</v>
          </cell>
          <cell r="AI105" t="str">
            <v>6</v>
          </cell>
          <cell r="AJ105" t="str">
            <v>40</v>
          </cell>
          <cell r="AK105" t="str">
            <v>2</v>
          </cell>
          <cell r="AL105" t="str">
            <v>1</v>
          </cell>
          <cell r="AM105" t="str">
            <v>0</v>
          </cell>
          <cell r="AN105" t="str">
            <v>2</v>
          </cell>
          <cell r="AO105" t="str">
            <v>1</v>
          </cell>
          <cell r="AP105" t="str">
            <v>0</v>
          </cell>
          <cell r="AQ105">
            <v>186</v>
          </cell>
          <cell r="AR105">
            <v>24.116010000000003</v>
          </cell>
          <cell r="AT105" t="str">
            <v>6</v>
          </cell>
          <cell r="AU105" t="str">
            <v>50</v>
          </cell>
          <cell r="AV105" t="str">
            <v>450</v>
          </cell>
          <cell r="AW105" t="str">
            <v>0</v>
          </cell>
          <cell r="AX105" t="str">
            <v>4336.4</v>
          </cell>
          <cell r="AY105" t="str">
            <v>46.46405</v>
          </cell>
          <cell r="AZ105" t="str">
            <v>0</v>
          </cell>
          <cell r="BA105" t="str">
            <v>0</v>
          </cell>
          <cell r="BB105" t="str">
            <v>0</v>
          </cell>
          <cell r="BC105" t="str">
            <v>0</v>
          </cell>
          <cell r="BD105" t="str">
            <v>0</v>
          </cell>
          <cell r="BE105" t="str">
            <v>0</v>
          </cell>
          <cell r="BF105" t="str">
            <v>0</v>
          </cell>
          <cell r="BG105" t="str">
            <v>1</v>
          </cell>
          <cell r="BH105" t="str">
            <v>..</v>
          </cell>
          <cell r="BI105" t="str">
            <v>..</v>
          </cell>
          <cell r="BJ105" t="str">
            <v>N/A</v>
          </cell>
          <cell r="BK105" t="str">
            <v>11.3</v>
          </cell>
          <cell r="BL105">
            <v>164</v>
          </cell>
          <cell r="BM105">
            <v>44.400130000000004</v>
          </cell>
          <cell r="BO105" t="str">
            <v>6</v>
          </cell>
          <cell r="BP105" t="str">
            <v>58.33333</v>
          </cell>
          <cell r="BQ105" t="str">
            <v>100</v>
          </cell>
          <cell r="BR105" t="str">
            <v>52.63158</v>
          </cell>
          <cell r="BS105" t="str">
            <v>9</v>
          </cell>
          <cell r="BT105" t="str">
            <v>39.96893</v>
          </cell>
          <cell r="BU105" t="str">
            <v>8</v>
          </cell>
          <cell r="BV105" t="str">
            <v>26.66667</v>
          </cell>
          <cell r="BW105" t="str">
            <v>1</v>
          </cell>
          <cell r="BX105" t="str">
            <v>4</v>
          </cell>
          <cell r="BY105" t="str">
            <v>0</v>
          </cell>
          <cell r="BZ105" t="str">
            <v>3</v>
          </cell>
          <cell r="CA105" t="str">
            <v>0</v>
          </cell>
          <cell r="CB105">
            <v>132</v>
          </cell>
          <cell r="CC105">
            <v>40</v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J105" t="str">
            <v>2</v>
          </cell>
          <cell r="CK105" t="str">
            <v>16.66667</v>
          </cell>
          <cell r="CL105" t="str">
            <v>6</v>
          </cell>
          <cell r="CM105" t="str">
            <v>75</v>
          </cell>
          <cell r="CN105">
            <v>8</v>
          </cell>
          <cell r="CO105" t="str">
            <v>10.4</v>
          </cell>
          <cell r="CP105" t="str">
            <v>0</v>
          </cell>
          <cell r="CQ105">
            <v>140</v>
          </cell>
          <cell r="CR105">
            <v>36</v>
          </cell>
          <cell r="CT105" t="str">
            <v>7</v>
          </cell>
          <cell r="CU105" t="str">
            <v>70</v>
          </cell>
          <cell r="CV105" t="str">
            <v>6</v>
          </cell>
          <cell r="CW105" t="str">
            <v>60</v>
          </cell>
          <cell r="CX105" t="str">
            <v/>
          </cell>
          <cell r="CY105" t="str">
            <v/>
          </cell>
          <cell r="CZ105" t="str">
            <v/>
          </cell>
          <cell r="DA105" t="str">
            <v>5</v>
          </cell>
          <cell r="DB105" t="str">
            <v>50</v>
          </cell>
          <cell r="DC105" t="str">
            <v>0</v>
          </cell>
          <cell r="DD105" t="str">
            <v>0</v>
          </cell>
          <cell r="DE105" t="str">
            <v>0</v>
          </cell>
          <cell r="DF105" t="str">
            <v>0</v>
          </cell>
          <cell r="DG105" t="str">
            <v>0</v>
          </cell>
          <cell r="DH105" t="str">
            <v>0</v>
          </cell>
          <cell r="DI105" t="str">
            <v>18</v>
          </cell>
          <cell r="DJ105">
            <v>134</v>
          </cell>
          <cell r="DK105">
            <v>62.621650000000002</v>
          </cell>
          <cell r="DM105" t="str">
            <v>23</v>
          </cell>
          <cell r="DN105" t="str">
            <v>66.66667</v>
          </cell>
          <cell r="DO105" t="str">
            <v>183</v>
          </cell>
          <cell r="DP105" t="str">
            <v>79.28903</v>
          </cell>
          <cell r="DQ105" t="str">
            <v>38.3</v>
          </cell>
          <cell r="DR105" t="str">
            <v>82.69174</v>
          </cell>
          <cell r="DS105" t="str">
            <v>16.6</v>
          </cell>
          <cell r="DT105" t="str">
            <v>20.3</v>
          </cell>
          <cell r="DU105" t="str">
            <v>1.5</v>
          </cell>
          <cell r="DV105" t="str">
            <v>No VAT refund per case study scenario</v>
          </cell>
          <cell r="DW105" t="str">
            <v>0</v>
          </cell>
          <cell r="DX105" t="str">
            <v>No VAT refund per case study scenario</v>
          </cell>
          <cell r="DY105" t="str">
            <v>0</v>
          </cell>
          <cell r="DZ105" t="str">
            <v>13.5</v>
          </cell>
          <cell r="EA105" t="str">
            <v>77.98165</v>
          </cell>
          <cell r="EB105" t="str">
            <v>29</v>
          </cell>
          <cell r="EC105" t="str">
            <v>9.375</v>
          </cell>
          <cell r="ED105" t="str">
            <v>21.83916</v>
          </cell>
          <cell r="EE105">
            <v>140</v>
          </cell>
          <cell r="EF105">
            <v>60.954010000000004</v>
          </cell>
          <cell r="EH105" t="str">
            <v>48.90909</v>
          </cell>
          <cell r="EI105" t="str">
            <v>71.65143</v>
          </cell>
          <cell r="EJ105" t="str">
            <v>57.63636</v>
          </cell>
          <cell r="EK105" t="str">
            <v>76.30278</v>
          </cell>
          <cell r="EL105" t="str">
            <v>69.81818</v>
          </cell>
          <cell r="EM105" t="str">
            <v>56.71812</v>
          </cell>
          <cell r="EN105" t="str">
            <v>98.72727</v>
          </cell>
          <cell r="EO105" t="str">
            <v>64.9723</v>
          </cell>
          <cell r="EP105" t="str">
            <v>116.8182</v>
          </cell>
          <cell r="EQ105" t="str">
            <v>70.79545</v>
          </cell>
          <cell r="ER105" t="str">
            <v>149.5455</v>
          </cell>
          <cell r="ES105" t="str">
            <v>78.63636</v>
          </cell>
          <cell r="ET105" t="str">
            <v>867.7273</v>
          </cell>
          <cell r="EU105" t="str">
            <v>18.13894</v>
          </cell>
          <cell r="EV105" t="str">
            <v>595</v>
          </cell>
          <cell r="EW105" t="str">
            <v>50.41667</v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 t="str">
            <v/>
          </cell>
          <cell r="FD105" t="str">
            <v/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>
            <v>136</v>
          </cell>
          <cell r="FK105">
            <v>50.040770000000002</v>
          </cell>
          <cell r="FM105" t="str">
            <v/>
          </cell>
          <cell r="FN105" t="str">
            <v/>
          </cell>
          <cell r="FO105" t="str">
            <v>811</v>
          </cell>
          <cell r="FP105" t="str">
            <v>43.36066</v>
          </cell>
          <cell r="FQ105" t="str">
            <v>21</v>
          </cell>
          <cell r="FR105" t="str">
            <v>640</v>
          </cell>
          <cell r="FS105" t="str">
            <v>150</v>
          </cell>
          <cell r="FT105" t="str">
            <v>33.6</v>
          </cell>
          <cell r="FU105" t="str">
            <v>62.31721</v>
          </cell>
          <cell r="FV105" t="str">
            <v>11</v>
          </cell>
          <cell r="FW105" t="str">
            <v>7</v>
          </cell>
          <cell r="FX105" t="str">
            <v>15.6</v>
          </cell>
          <cell r="FY105" t="str">
            <v>8</v>
          </cell>
          <cell r="FZ105" t="str">
            <v>44.44444</v>
          </cell>
          <cell r="GA105" t="str">
            <v>3.5</v>
          </cell>
          <cell r="GB105" t="str">
            <v>2</v>
          </cell>
          <cell r="GC105" t="str">
            <v>0</v>
          </cell>
          <cell r="GD105" t="str">
            <v>2.5</v>
          </cell>
          <cell r="GE105">
            <v>135</v>
          </cell>
          <cell r="GF105">
            <v>34.79524</v>
          </cell>
          <cell r="GG105" t="str">
            <v>0</v>
          </cell>
          <cell r="GH105" t="str">
            <v>3</v>
          </cell>
          <cell r="GI105" t="str">
            <v>8.5</v>
          </cell>
          <cell r="GJ105" t="str">
            <v>12.4</v>
          </cell>
          <cell r="GK105" t="str">
            <v>13.34048</v>
          </cell>
          <cell r="GL105" t="str">
            <v>9</v>
          </cell>
          <cell r="GM105" t="str">
            <v>56.25</v>
          </cell>
          <cell r="GN105" t="str">
            <v>2</v>
          </cell>
          <cell r="GO105" t="str">
            <v>5.5</v>
          </cell>
          <cell r="GP105" t="str">
            <v>.5</v>
          </cell>
          <cell r="GQ105" t="str">
            <v>1</v>
          </cell>
        </row>
        <row r="106">
          <cell r="A106" t="str">
            <v>MWI</v>
          </cell>
          <cell r="B106" t="str">
            <v>Malawi</v>
          </cell>
          <cell r="C106" t="str">
            <v>Sub-Saharan Africa</v>
          </cell>
          <cell r="D106" t="str">
            <v>Low income</v>
          </cell>
          <cell r="E106">
            <v>2020</v>
          </cell>
          <cell r="F106">
            <v>109</v>
          </cell>
          <cell r="G106">
            <v>60.937100000000008</v>
          </cell>
          <cell r="J106">
            <v>153</v>
          </cell>
          <cell r="K106">
            <v>77.933600000000013</v>
          </cell>
          <cell r="L106" t="str">
            <v>7</v>
          </cell>
          <cell r="M106">
            <v>64.705879999999993</v>
          </cell>
          <cell r="N106" t="str">
            <v>37</v>
          </cell>
          <cell r="O106" t="str">
            <v>63.31658</v>
          </cell>
          <cell r="P106" t="str">
            <v>32.6</v>
          </cell>
          <cell r="Q106" t="str">
            <v>83.71195</v>
          </cell>
          <cell r="R106" t="str">
            <v>7</v>
          </cell>
          <cell r="S106" t="str">
            <v>64.70588</v>
          </cell>
          <cell r="T106" t="str">
            <v>37</v>
          </cell>
          <cell r="U106" t="str">
            <v>63.31658</v>
          </cell>
          <cell r="V106" t="str">
            <v>32.6</v>
          </cell>
          <cell r="W106" t="str">
            <v>83.71195</v>
          </cell>
          <cell r="X106" t="str">
            <v>0</v>
          </cell>
          <cell r="Y106" t="str">
            <v>100</v>
          </cell>
          <cell r="Z106">
            <v>128</v>
          </cell>
          <cell r="AA106">
            <v>63.126540000000006</v>
          </cell>
          <cell r="AC106" t="str">
            <v>13</v>
          </cell>
          <cell r="AD106" t="str">
            <v>68</v>
          </cell>
          <cell r="AE106" t="str">
            <v>153</v>
          </cell>
          <cell r="AF106" t="str">
            <v>63.40058</v>
          </cell>
          <cell r="AG106" t="str">
            <v>8.4</v>
          </cell>
          <cell r="AH106" t="str">
            <v>57.77226</v>
          </cell>
          <cell r="AI106" t="str">
            <v>9.5</v>
          </cell>
          <cell r="AJ106" t="str">
            <v>63.33333</v>
          </cell>
          <cell r="AK106" t="str">
            <v>0</v>
          </cell>
          <cell r="AL106" t="str">
            <v>1</v>
          </cell>
          <cell r="AM106" t="str">
            <v>1</v>
          </cell>
          <cell r="AN106" t="str">
            <v>3</v>
          </cell>
          <cell r="AO106" t="str">
            <v>.5</v>
          </cell>
          <cell r="AP106" t="str">
            <v>4</v>
          </cell>
          <cell r="AQ106">
            <v>171</v>
          </cell>
          <cell r="AR106">
            <v>45.376870000000004</v>
          </cell>
          <cell r="AT106" t="str">
            <v>6</v>
          </cell>
          <cell r="AU106" t="str">
            <v>50</v>
          </cell>
          <cell r="AV106" t="str">
            <v>127</v>
          </cell>
          <cell r="AW106" t="str">
            <v>52.6087</v>
          </cell>
          <cell r="AX106" t="str">
            <v>1709.2</v>
          </cell>
          <cell r="AY106" t="str">
            <v>78.89879</v>
          </cell>
          <cell r="AZ106" t="str">
            <v>0</v>
          </cell>
          <cell r="BA106" t="str">
            <v>0</v>
          </cell>
          <cell r="BB106" t="str">
            <v>0</v>
          </cell>
          <cell r="BC106" t="str">
            <v>1</v>
          </cell>
          <cell r="BD106" t="str">
            <v>1</v>
          </cell>
          <cell r="BE106" t="str">
            <v>1</v>
          </cell>
          <cell r="BF106" t="str">
            <v>0</v>
          </cell>
          <cell r="BG106" t="str">
            <v>1</v>
          </cell>
          <cell r="BH106" t="str">
            <v>..</v>
          </cell>
          <cell r="BI106" t="str">
            <v>..</v>
          </cell>
          <cell r="BJ106" t="str">
            <v>N/A</v>
          </cell>
          <cell r="BK106" t="str">
            <v>17.2</v>
          </cell>
          <cell r="BL106">
            <v>90</v>
          </cell>
          <cell r="BM106">
            <v>64.922280000000001</v>
          </cell>
          <cell r="BO106" t="str">
            <v>6</v>
          </cell>
          <cell r="BP106" t="str">
            <v>58.33333</v>
          </cell>
          <cell r="BQ106" t="str">
            <v>47</v>
          </cell>
          <cell r="BR106" t="str">
            <v>77.99043</v>
          </cell>
          <cell r="BS106" t="str">
            <v>1.7</v>
          </cell>
          <cell r="BT106" t="str">
            <v>88.36536</v>
          </cell>
          <cell r="BU106" t="str">
            <v>10.5</v>
          </cell>
          <cell r="BV106" t="str">
            <v>35</v>
          </cell>
          <cell r="BW106" t="str">
            <v>0</v>
          </cell>
          <cell r="BX106" t="str">
            <v>1.5</v>
          </cell>
          <cell r="BY106" t="str">
            <v>4</v>
          </cell>
          <cell r="BZ106" t="str">
            <v>5</v>
          </cell>
          <cell r="CA106" t="str">
            <v>0</v>
          </cell>
          <cell r="CB106">
            <v>11</v>
          </cell>
          <cell r="CC106">
            <v>90.000000000000014</v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J106" t="str">
            <v>11</v>
          </cell>
          <cell r="CK106" t="str">
            <v>91.66667</v>
          </cell>
          <cell r="CL106" t="str">
            <v>7</v>
          </cell>
          <cell r="CM106" t="str">
            <v>87.5</v>
          </cell>
          <cell r="CN106">
            <v>18</v>
          </cell>
          <cell r="CO106" t="str">
            <v>0</v>
          </cell>
          <cell r="CP106" t="str">
            <v>40.2</v>
          </cell>
          <cell r="CQ106">
            <v>79</v>
          </cell>
          <cell r="CR106">
            <v>58.000000000000007</v>
          </cell>
          <cell r="CT106" t="str">
            <v>4</v>
          </cell>
          <cell r="CU106" t="str">
            <v>40</v>
          </cell>
          <cell r="CV106" t="str">
            <v>7</v>
          </cell>
          <cell r="CW106" t="str">
            <v>70</v>
          </cell>
          <cell r="CX106" t="str">
            <v/>
          </cell>
          <cell r="CY106" t="str">
            <v/>
          </cell>
          <cell r="CZ106" t="str">
            <v/>
          </cell>
          <cell r="DA106" t="str">
            <v>7</v>
          </cell>
          <cell r="DB106" t="str">
            <v>70</v>
          </cell>
          <cell r="DC106" t="str">
            <v>5</v>
          </cell>
          <cell r="DD106" t="str">
            <v>83.33333</v>
          </cell>
          <cell r="DE106" t="str">
            <v>2</v>
          </cell>
          <cell r="DF106" t="str">
            <v>28.57143</v>
          </cell>
          <cell r="DG106" t="str">
            <v>4</v>
          </cell>
          <cell r="DH106" t="str">
            <v>57.14286</v>
          </cell>
          <cell r="DI106" t="str">
            <v>29</v>
          </cell>
          <cell r="DJ106">
            <v>135</v>
          </cell>
          <cell r="DK106">
            <v>62.369910000000004</v>
          </cell>
          <cell r="DM106" t="str">
            <v>35</v>
          </cell>
          <cell r="DN106" t="str">
            <v>46.66667</v>
          </cell>
          <cell r="DO106" t="str">
            <v>169</v>
          </cell>
          <cell r="DP106" t="str">
            <v>81.45286</v>
          </cell>
          <cell r="DQ106" t="str">
            <v>34.5</v>
          </cell>
          <cell r="DR106" t="str">
            <v>88.17959</v>
          </cell>
          <cell r="DS106" t="str">
            <v>20.4</v>
          </cell>
          <cell r="DT106" t="str">
            <v>12.4</v>
          </cell>
          <cell r="DU106" t="str">
            <v>1.7</v>
          </cell>
          <cell r="DV106" t="str">
            <v>33</v>
          </cell>
          <cell r="DW106" t="str">
            <v>34</v>
          </cell>
          <cell r="DX106" t="str">
            <v>44.30952</v>
          </cell>
          <cell r="DY106" t="str">
            <v>20.63798</v>
          </cell>
          <cell r="DZ106" t="str">
            <v>20.5</v>
          </cell>
          <cell r="EA106" t="str">
            <v>65.13761</v>
          </cell>
          <cell r="EB106" t="str">
            <v>27.85714</v>
          </cell>
          <cell r="EC106" t="str">
            <v>12.94643</v>
          </cell>
          <cell r="ED106" t="str">
            <v>33.18051</v>
          </cell>
          <cell r="EE106">
            <v>127</v>
          </cell>
          <cell r="EF106">
            <v>65.294550000000001</v>
          </cell>
          <cell r="EH106" t="str">
            <v>75</v>
          </cell>
          <cell r="EI106" t="str">
            <v>56.21302</v>
          </cell>
          <cell r="EJ106" t="str">
            <v>55</v>
          </cell>
          <cell r="EK106" t="str">
            <v>77.40586</v>
          </cell>
          <cell r="EL106" t="str">
            <v>78.11765</v>
          </cell>
          <cell r="EM106" t="str">
            <v>51.49834</v>
          </cell>
          <cell r="EN106" t="str">
            <v>55.03846</v>
          </cell>
          <cell r="EO106" t="str">
            <v>80.63138</v>
          </cell>
          <cell r="EP106" t="str">
            <v>341.7647</v>
          </cell>
          <cell r="EQ106" t="str">
            <v>14.55882</v>
          </cell>
          <cell r="ER106" t="str">
            <v>161.5385</v>
          </cell>
          <cell r="ES106" t="str">
            <v>76.92308</v>
          </cell>
          <cell r="ET106" t="str">
            <v>242.9412</v>
          </cell>
          <cell r="EU106" t="str">
            <v>77.08102</v>
          </cell>
          <cell r="EV106" t="str">
            <v>143.4615</v>
          </cell>
          <cell r="EW106" t="str">
            <v>88.04487</v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 t="str">
            <v/>
          </cell>
          <cell r="FD106" t="str">
            <v/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>
            <v>149</v>
          </cell>
          <cell r="FK106">
            <v>47.403890000000004</v>
          </cell>
          <cell r="FM106" t="str">
            <v/>
          </cell>
          <cell r="FN106" t="str">
            <v/>
          </cell>
          <cell r="FO106" t="str">
            <v>522</v>
          </cell>
          <cell r="FP106" t="str">
            <v>67.04918</v>
          </cell>
          <cell r="FQ106" t="str">
            <v>42</v>
          </cell>
          <cell r="FR106" t="str">
            <v>360</v>
          </cell>
          <cell r="FS106" t="str">
            <v>120</v>
          </cell>
          <cell r="FT106" t="str">
            <v>69.1</v>
          </cell>
          <cell r="FU106" t="str">
            <v>22.3847</v>
          </cell>
          <cell r="FV106" t="str">
            <v>50</v>
          </cell>
          <cell r="FW106" t="str">
            <v>5.3</v>
          </cell>
          <cell r="FX106" t="str">
            <v>13.8</v>
          </cell>
          <cell r="FY106" t="str">
            <v>9.5</v>
          </cell>
          <cell r="FZ106" t="str">
            <v>52.77778</v>
          </cell>
          <cell r="GA106" t="str">
            <v>4.5</v>
          </cell>
          <cell r="GB106" t="str">
            <v>2</v>
          </cell>
          <cell r="GC106" t="str">
            <v>1.5</v>
          </cell>
          <cell r="GD106" t="str">
            <v>1.5</v>
          </cell>
          <cell r="GE106">
            <v>134</v>
          </cell>
          <cell r="GF106">
            <v>34.943370000000002</v>
          </cell>
          <cell r="GG106" t="str">
            <v>0</v>
          </cell>
          <cell r="GH106" t="str">
            <v>2.6</v>
          </cell>
          <cell r="GI106" t="str">
            <v>25</v>
          </cell>
          <cell r="GJ106" t="str">
            <v>15.6</v>
          </cell>
          <cell r="GK106" t="str">
            <v>16.76174</v>
          </cell>
          <cell r="GL106" t="str">
            <v>8.5</v>
          </cell>
          <cell r="GM106" t="str">
            <v>53.125</v>
          </cell>
          <cell r="GN106" t="str">
            <v>3</v>
          </cell>
          <cell r="GO106" t="str">
            <v>4</v>
          </cell>
          <cell r="GP106" t="str">
            <v>.5</v>
          </cell>
          <cell r="GQ106" t="str">
            <v>1</v>
          </cell>
        </row>
        <row r="107">
          <cell r="A107" t="str">
            <v>MYS</v>
          </cell>
          <cell r="B107" t="str">
            <v>Malaysia</v>
          </cell>
          <cell r="C107" t="str">
            <v>East Asia &amp; Pacific</v>
          </cell>
          <cell r="D107" t="str">
            <v>Upper middle income</v>
          </cell>
          <cell r="E107">
            <v>2020</v>
          </cell>
          <cell r="F107">
            <v>12</v>
          </cell>
          <cell r="G107">
            <v>81.473370000000003</v>
          </cell>
          <cell r="J107">
            <v>126</v>
          </cell>
          <cell r="K107">
            <v>83.315080000000009</v>
          </cell>
          <cell r="L107" t="str">
            <v>8</v>
          </cell>
          <cell r="M107">
            <v>58.823529999999998</v>
          </cell>
          <cell r="N107" t="str">
            <v>17</v>
          </cell>
          <cell r="O107" t="str">
            <v>83.41709</v>
          </cell>
          <cell r="P107" t="str">
            <v>11.1</v>
          </cell>
          <cell r="Q107" t="str">
            <v>94.4634</v>
          </cell>
          <cell r="R107" t="str">
            <v>9</v>
          </cell>
          <cell r="S107" t="str">
            <v>52.94118</v>
          </cell>
          <cell r="T107" t="str">
            <v>18</v>
          </cell>
          <cell r="U107" t="str">
            <v>82.41206</v>
          </cell>
          <cell r="V107" t="str">
            <v>11.1</v>
          </cell>
          <cell r="W107" t="str">
            <v>94.4634</v>
          </cell>
          <cell r="X107" t="str">
            <v>0</v>
          </cell>
          <cell r="Y107" t="str">
            <v>100</v>
          </cell>
          <cell r="Z107">
            <v>2</v>
          </cell>
          <cell r="AA107">
            <v>89.915480000000002</v>
          </cell>
          <cell r="AC107" t="str">
            <v>9</v>
          </cell>
          <cell r="AD107" t="str">
            <v>84</v>
          </cell>
          <cell r="AE107" t="str">
            <v>41</v>
          </cell>
          <cell r="AF107" t="str">
            <v>95.67723</v>
          </cell>
          <cell r="AG107" t="str">
            <v>1.3</v>
          </cell>
          <cell r="AH107" t="str">
            <v>93.318</v>
          </cell>
          <cell r="AI107" t="str">
            <v>13</v>
          </cell>
          <cell r="AJ107" t="str">
            <v>86.66667</v>
          </cell>
          <cell r="AK107" t="str">
            <v>2</v>
          </cell>
          <cell r="AL107" t="str">
            <v>1</v>
          </cell>
          <cell r="AM107" t="str">
            <v>2</v>
          </cell>
          <cell r="AN107" t="str">
            <v>3</v>
          </cell>
          <cell r="AO107" t="str">
            <v>1</v>
          </cell>
          <cell r="AP107" t="str">
            <v>4</v>
          </cell>
          <cell r="AQ107">
            <v>4</v>
          </cell>
          <cell r="AR107">
            <v>99.268920000000008</v>
          </cell>
          <cell r="AT107" t="str">
            <v>3</v>
          </cell>
          <cell r="AU107" t="str">
            <v>100</v>
          </cell>
          <cell r="AV107" t="str">
            <v>24</v>
          </cell>
          <cell r="AW107" t="str">
            <v>97.3913</v>
          </cell>
          <cell r="AX107" t="str">
            <v>25.6</v>
          </cell>
          <cell r="AY107" t="str">
            <v>99.68439</v>
          </cell>
          <cell r="AZ107" t="str">
            <v>8</v>
          </cell>
          <cell r="BA107" t="str">
            <v>100</v>
          </cell>
          <cell r="BB107" t="str">
            <v>3</v>
          </cell>
          <cell r="BC107" t="str">
            <v>1</v>
          </cell>
          <cell r="BD107" t="str">
            <v>1</v>
          </cell>
          <cell r="BE107" t="str">
            <v>1</v>
          </cell>
          <cell r="BF107" t="str">
            <v>1</v>
          </cell>
          <cell r="BG107" t="str">
            <v>1</v>
          </cell>
          <cell r="BH107" t="str">
            <v>.48</v>
          </cell>
          <cell r="BI107" t="str">
            <v>.49</v>
          </cell>
          <cell r="BJ107" t="str">
            <v>1</v>
          </cell>
          <cell r="BK107" t="str">
            <v>12</v>
          </cell>
          <cell r="BL107">
            <v>33</v>
          </cell>
          <cell r="BM107">
            <v>79.534540000000007</v>
          </cell>
          <cell r="BO107" t="str">
            <v>6</v>
          </cell>
          <cell r="BP107" t="str">
            <v>58.33333</v>
          </cell>
          <cell r="BQ107" t="str">
            <v>11.5</v>
          </cell>
          <cell r="BR107" t="str">
            <v>94.97608</v>
          </cell>
          <cell r="BS107" t="str">
            <v>3.5</v>
          </cell>
          <cell r="BT107" t="str">
            <v>76.49541</v>
          </cell>
          <cell r="BU107" t="str">
            <v>26.5</v>
          </cell>
          <cell r="BV107" t="str">
            <v>88.33333</v>
          </cell>
          <cell r="BW107" t="str">
            <v>7</v>
          </cell>
          <cell r="BX107" t="str">
            <v>4.5</v>
          </cell>
          <cell r="BY107" t="str">
            <v>8</v>
          </cell>
          <cell r="BZ107" t="str">
            <v>7</v>
          </cell>
          <cell r="CA107" t="str">
            <v>0</v>
          </cell>
          <cell r="CB107">
            <v>37</v>
          </cell>
          <cell r="CC107">
            <v>75</v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J107" t="str">
            <v>7</v>
          </cell>
          <cell r="CK107" t="str">
            <v>58.33333</v>
          </cell>
          <cell r="CL107" t="str">
            <v>8</v>
          </cell>
          <cell r="CM107" t="str">
            <v>100</v>
          </cell>
          <cell r="CN107">
            <v>15</v>
          </cell>
          <cell r="CO107" t="str">
            <v>64.9</v>
          </cell>
          <cell r="CP107" t="str">
            <v>89.1</v>
          </cell>
          <cell r="CQ107">
            <v>2</v>
          </cell>
          <cell r="CR107">
            <v>88.000000000000014</v>
          </cell>
          <cell r="CT107" t="str">
            <v>10</v>
          </cell>
          <cell r="CU107" t="str">
            <v>100</v>
          </cell>
          <cell r="CV107" t="str">
            <v>9</v>
          </cell>
          <cell r="CW107" t="str">
            <v>90</v>
          </cell>
          <cell r="CX107" t="str">
            <v/>
          </cell>
          <cell r="CY107" t="str">
            <v/>
          </cell>
          <cell r="CZ107" t="str">
            <v/>
          </cell>
          <cell r="DA107" t="str">
            <v>8</v>
          </cell>
          <cell r="DB107" t="str">
            <v>80</v>
          </cell>
          <cell r="DC107" t="str">
            <v>5</v>
          </cell>
          <cell r="DD107" t="str">
            <v>83.33333</v>
          </cell>
          <cell r="DE107" t="str">
            <v>6</v>
          </cell>
          <cell r="DF107" t="str">
            <v>85.71429</v>
          </cell>
          <cell r="DG107" t="str">
            <v>6</v>
          </cell>
          <cell r="DH107" t="str">
            <v>85.71429</v>
          </cell>
          <cell r="DI107" t="str">
            <v>44</v>
          </cell>
          <cell r="DJ107">
            <v>80</v>
          </cell>
          <cell r="DK107">
            <v>75.957310000000007</v>
          </cell>
          <cell r="DM107" t="str">
            <v>9</v>
          </cell>
          <cell r="DN107" t="str">
            <v>90</v>
          </cell>
          <cell r="DO107" t="str">
            <v>174</v>
          </cell>
          <cell r="DP107" t="str">
            <v>80.68006</v>
          </cell>
          <cell r="DQ107" t="str">
            <v>38.7</v>
          </cell>
          <cell r="DR107" t="str">
            <v>82.16108</v>
          </cell>
          <cell r="DS107" t="str">
            <v>19.6</v>
          </cell>
          <cell r="DT107" t="str">
            <v>16.7</v>
          </cell>
          <cell r="DU107" t="str">
            <v>2.5</v>
          </cell>
          <cell r="DV107" t="str">
            <v>No VAT</v>
          </cell>
          <cell r="DW107" t="str">
            <v>No VAT</v>
          </cell>
          <cell r="DX107" t="str">
            <v>No VAT</v>
          </cell>
          <cell r="DY107" t="str">
            <v>No VAT</v>
          </cell>
          <cell r="DZ107" t="str">
            <v>11.25</v>
          </cell>
          <cell r="EA107" t="str">
            <v>82.11009</v>
          </cell>
          <cell r="EB107" t="str">
            <v>25.64286</v>
          </cell>
          <cell r="EC107" t="str">
            <v>19.86607</v>
          </cell>
          <cell r="ED107" t="str">
            <v>50.98808</v>
          </cell>
          <cell r="EE107">
            <v>49</v>
          </cell>
          <cell r="EF107">
            <v>88.471300000000014</v>
          </cell>
          <cell r="EH107" t="str">
            <v>10</v>
          </cell>
          <cell r="EI107" t="str">
            <v>94.67456</v>
          </cell>
          <cell r="EJ107" t="str">
            <v>6.5</v>
          </cell>
          <cell r="EK107" t="str">
            <v>97.69874</v>
          </cell>
          <cell r="EL107" t="str">
            <v>28</v>
          </cell>
          <cell r="EM107" t="str">
            <v>83.01887</v>
          </cell>
          <cell r="EN107" t="str">
            <v>36</v>
          </cell>
          <cell r="EO107" t="str">
            <v>87.4552</v>
          </cell>
          <cell r="EP107" t="str">
            <v>35</v>
          </cell>
          <cell r="EQ107" t="str">
            <v>91.25</v>
          </cell>
          <cell r="ER107" t="str">
            <v>60</v>
          </cell>
          <cell r="ES107" t="str">
            <v>91.42857</v>
          </cell>
          <cell r="ET107" t="str">
            <v>212.5</v>
          </cell>
          <cell r="EU107" t="str">
            <v>79.95283</v>
          </cell>
          <cell r="EV107" t="str">
            <v>212.5</v>
          </cell>
          <cell r="EW107" t="str">
            <v>82.29167</v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 t="str">
            <v/>
          </cell>
          <cell r="FD107" t="str">
            <v/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>
            <v>35</v>
          </cell>
          <cell r="FK107">
            <v>68.234180000000009</v>
          </cell>
          <cell r="FM107" t="str">
            <v/>
          </cell>
          <cell r="FN107" t="str">
            <v/>
          </cell>
          <cell r="FO107" t="str">
            <v>425</v>
          </cell>
          <cell r="FP107" t="str">
            <v>75</v>
          </cell>
          <cell r="FQ107" t="str">
            <v>35</v>
          </cell>
          <cell r="FR107" t="str">
            <v>270</v>
          </cell>
          <cell r="FS107" t="str">
            <v>120</v>
          </cell>
          <cell r="FT107" t="str">
            <v>37.9</v>
          </cell>
          <cell r="FU107" t="str">
            <v>57.48031</v>
          </cell>
          <cell r="FV107" t="str">
            <v>30</v>
          </cell>
          <cell r="FW107" t="str">
            <v>1.7</v>
          </cell>
          <cell r="FX107" t="str">
            <v>6.2</v>
          </cell>
          <cell r="FY107" t="str">
            <v>13</v>
          </cell>
          <cell r="FZ107" t="str">
            <v>72.22222</v>
          </cell>
          <cell r="GA107" t="str">
            <v>4</v>
          </cell>
          <cell r="GB107" t="str">
            <v>4</v>
          </cell>
          <cell r="GC107" t="str">
            <v>2.5</v>
          </cell>
          <cell r="GD107" t="str">
            <v>2.5</v>
          </cell>
          <cell r="GE107">
            <v>40</v>
          </cell>
          <cell r="GF107">
            <v>67.036850000000001</v>
          </cell>
          <cell r="GG107" t="str">
            <v>1</v>
          </cell>
          <cell r="GH107" t="str">
            <v>1</v>
          </cell>
          <cell r="GI107" t="str">
            <v>10</v>
          </cell>
          <cell r="GJ107" t="str">
            <v>81</v>
          </cell>
          <cell r="GK107" t="str">
            <v>87.1987</v>
          </cell>
          <cell r="GL107" t="str">
            <v>7.5</v>
          </cell>
          <cell r="GM107" t="str">
            <v>46.875</v>
          </cell>
          <cell r="GN107" t="str">
            <v>3</v>
          </cell>
          <cell r="GO107" t="str">
            <v>2</v>
          </cell>
          <cell r="GP107" t="str">
            <v>.5</v>
          </cell>
          <cell r="GQ107" t="str">
            <v>2</v>
          </cell>
        </row>
        <row r="108">
          <cell r="A108" t="str">
            <v>MDV</v>
          </cell>
          <cell r="B108" t="str">
            <v>Maldives</v>
          </cell>
          <cell r="C108" t="str">
            <v>South Asia</v>
          </cell>
          <cell r="D108" t="str">
            <v>Upper middle income</v>
          </cell>
          <cell r="E108">
            <v>2020</v>
          </cell>
          <cell r="F108">
            <v>147</v>
          </cell>
          <cell r="G108">
            <v>53.274530000000006</v>
          </cell>
          <cell r="J108">
            <v>74</v>
          </cell>
          <cell r="K108">
            <v>89.160090000000011</v>
          </cell>
          <cell r="L108" t="str">
            <v>6</v>
          </cell>
          <cell r="M108">
            <v>70.588239999999999</v>
          </cell>
          <cell r="N108" t="str">
            <v>12</v>
          </cell>
          <cell r="O108" t="str">
            <v>88.44221</v>
          </cell>
          <cell r="P108" t="str">
            <v>4.1</v>
          </cell>
          <cell r="Q108" t="str">
            <v>97.95472</v>
          </cell>
          <cell r="R108" t="str">
            <v>6</v>
          </cell>
          <cell r="S108" t="str">
            <v>70.58824</v>
          </cell>
          <cell r="T108" t="str">
            <v>12</v>
          </cell>
          <cell r="U108" t="str">
            <v>88.44221</v>
          </cell>
          <cell r="V108" t="str">
            <v>4.1</v>
          </cell>
          <cell r="W108" t="str">
            <v>97.95472</v>
          </cell>
          <cell r="X108" t="str">
            <v>1.4</v>
          </cell>
          <cell r="Y108" t="str">
            <v>99.65521</v>
          </cell>
          <cell r="Z108">
            <v>63</v>
          </cell>
          <cell r="AA108">
            <v>72.98518</v>
          </cell>
          <cell r="AC108" t="str">
            <v>10</v>
          </cell>
          <cell r="AD108" t="str">
            <v>80</v>
          </cell>
          <cell r="AE108" t="str">
            <v>140</v>
          </cell>
          <cell r="AF108" t="str">
            <v>67.14697</v>
          </cell>
          <cell r="AG108" t="str">
            <v>.4</v>
          </cell>
          <cell r="AH108" t="str">
            <v>98.12708</v>
          </cell>
          <cell r="AI108" t="str">
            <v>7</v>
          </cell>
          <cell r="AJ108" t="str">
            <v>46.66667</v>
          </cell>
          <cell r="AK108" t="str">
            <v>2</v>
          </cell>
          <cell r="AL108" t="str">
            <v>1</v>
          </cell>
          <cell r="AM108" t="str">
            <v>2</v>
          </cell>
          <cell r="AN108" t="str">
            <v>0</v>
          </cell>
          <cell r="AO108" t="str">
            <v>0</v>
          </cell>
          <cell r="AP108" t="str">
            <v>2</v>
          </cell>
          <cell r="AQ108">
            <v>149</v>
          </cell>
          <cell r="AR108">
            <v>55.580400000000004</v>
          </cell>
          <cell r="AT108" t="str">
            <v>6</v>
          </cell>
          <cell r="AU108" t="str">
            <v>50</v>
          </cell>
          <cell r="AV108" t="str">
            <v>75</v>
          </cell>
          <cell r="AW108" t="str">
            <v>75.21739</v>
          </cell>
          <cell r="AX108" t="str">
            <v>234.6</v>
          </cell>
          <cell r="AY108" t="str">
            <v>97.1042</v>
          </cell>
          <cell r="AZ108" t="str">
            <v>0</v>
          </cell>
          <cell r="BA108" t="str">
            <v>0</v>
          </cell>
          <cell r="BB108" t="str">
            <v>0</v>
          </cell>
          <cell r="BC108" t="str">
            <v>0</v>
          </cell>
          <cell r="BD108" t="str">
            <v>0</v>
          </cell>
          <cell r="BE108" t="str">
            <v>0</v>
          </cell>
          <cell r="BF108" t="str">
            <v>0</v>
          </cell>
          <cell r="BG108" t="str">
            <v>1</v>
          </cell>
          <cell r="BH108" t="str">
            <v>168.02</v>
          </cell>
          <cell r="BI108" t="str">
            <v>2.52</v>
          </cell>
          <cell r="BJ108" t="str">
            <v>5</v>
          </cell>
          <cell r="BK108" t="str">
            <v>39.4</v>
          </cell>
          <cell r="BL108">
            <v>176</v>
          </cell>
          <cell r="BM108">
            <v>39.9681</v>
          </cell>
          <cell r="BO108" t="str">
            <v>6</v>
          </cell>
          <cell r="BP108" t="str">
            <v>58.33333</v>
          </cell>
          <cell r="BQ108" t="str">
            <v>57</v>
          </cell>
          <cell r="BR108" t="str">
            <v>73.20574</v>
          </cell>
          <cell r="BS108" t="str">
            <v>15.7</v>
          </cell>
          <cell r="BT108" t="str">
            <v>0</v>
          </cell>
          <cell r="BU108" t="str">
            <v>8.5</v>
          </cell>
          <cell r="BV108" t="str">
            <v>28.33333</v>
          </cell>
          <cell r="BW108" t="str">
            <v>0</v>
          </cell>
          <cell r="BX108" t="str">
            <v>0</v>
          </cell>
          <cell r="BY108" t="str">
            <v>4</v>
          </cell>
          <cell r="BZ108" t="str">
            <v>4.5</v>
          </cell>
          <cell r="CA108" t="str">
            <v>0</v>
          </cell>
          <cell r="CB108">
            <v>144</v>
          </cell>
          <cell r="CC108">
            <v>35</v>
          </cell>
          <cell r="CE108" t="str">
            <v/>
          </cell>
          <cell r="CF108" t="str">
            <v/>
          </cell>
          <cell r="CG108" t="str">
            <v/>
          </cell>
          <cell r="CH108" t="str">
            <v/>
          </cell>
          <cell r="CJ108" t="str">
            <v>2</v>
          </cell>
          <cell r="CK108" t="str">
            <v>16.66667</v>
          </cell>
          <cell r="CL108" t="str">
            <v>5</v>
          </cell>
          <cell r="CM108" t="str">
            <v>62.5</v>
          </cell>
          <cell r="CN108">
            <v>7</v>
          </cell>
          <cell r="CO108" t="str">
            <v>22.4</v>
          </cell>
          <cell r="CP108" t="str">
            <v>0</v>
          </cell>
          <cell r="CQ108">
            <v>147</v>
          </cell>
          <cell r="CR108">
            <v>32</v>
          </cell>
          <cell r="CT108" t="str">
            <v>0</v>
          </cell>
          <cell r="CU108" t="str">
            <v>0</v>
          </cell>
          <cell r="CV108" t="str">
            <v>8</v>
          </cell>
          <cell r="CW108" t="str">
            <v>80</v>
          </cell>
          <cell r="CX108" t="str">
            <v/>
          </cell>
          <cell r="CY108" t="str">
            <v/>
          </cell>
          <cell r="CZ108" t="str">
            <v/>
          </cell>
          <cell r="DA108" t="str">
            <v>8</v>
          </cell>
          <cell r="DB108" t="str">
            <v>80</v>
          </cell>
          <cell r="DC108" t="str">
            <v>0</v>
          </cell>
          <cell r="DD108" t="str">
            <v>0</v>
          </cell>
          <cell r="DE108" t="str">
            <v>0</v>
          </cell>
          <cell r="DF108" t="str">
            <v>0</v>
          </cell>
          <cell r="DG108" t="str">
            <v>0</v>
          </cell>
          <cell r="DH108" t="str">
            <v>0</v>
          </cell>
          <cell r="DI108" t="str">
            <v>16</v>
          </cell>
          <cell r="DJ108">
            <v>119</v>
          </cell>
          <cell r="DK108">
            <v>66.42071</v>
          </cell>
          <cell r="DM108" t="str">
            <v>17</v>
          </cell>
          <cell r="DN108" t="str">
            <v>76.66667</v>
          </cell>
          <cell r="DO108" t="str">
            <v>390.5</v>
          </cell>
          <cell r="DP108" t="str">
            <v>47.21793</v>
          </cell>
          <cell r="DQ108" t="str">
            <v>30.2</v>
          </cell>
          <cell r="DR108" t="str">
            <v>94.32117</v>
          </cell>
          <cell r="DS108" t="str">
            <v>13.1</v>
          </cell>
          <cell r="DT108" t="str">
            <v>7.9</v>
          </cell>
          <cell r="DU108" t="str">
            <v>9.2</v>
          </cell>
          <cell r="DV108" t="str">
            <v>No VAT refund per case study scenario</v>
          </cell>
          <cell r="DW108" t="str">
            <v>0</v>
          </cell>
          <cell r="DX108" t="str">
            <v>No VAT refund per case study scenario</v>
          </cell>
          <cell r="DY108" t="str">
            <v>0</v>
          </cell>
          <cell r="DZ108" t="str">
            <v>7</v>
          </cell>
          <cell r="EA108" t="str">
            <v>89.90826</v>
          </cell>
          <cell r="EB108" t="str">
            <v>0</v>
          </cell>
          <cell r="EC108" t="str">
            <v>100</v>
          </cell>
          <cell r="ED108" t="str">
            <v>47.47706</v>
          </cell>
          <cell r="EE108">
            <v>157</v>
          </cell>
          <cell r="EF108">
            <v>55.873290000000004</v>
          </cell>
          <cell r="EH108" t="str">
            <v>48</v>
          </cell>
          <cell r="EI108" t="str">
            <v>72.18935</v>
          </cell>
          <cell r="EJ108" t="str">
            <v>61.33333</v>
          </cell>
          <cell r="EK108" t="str">
            <v>74.75593</v>
          </cell>
          <cell r="EL108" t="str">
            <v>42</v>
          </cell>
          <cell r="EM108" t="str">
            <v>74.21384</v>
          </cell>
          <cell r="EN108" t="str">
            <v>100</v>
          </cell>
          <cell r="EO108" t="str">
            <v>64.51613</v>
          </cell>
          <cell r="EP108" t="str">
            <v>300</v>
          </cell>
          <cell r="EQ108" t="str">
            <v>25</v>
          </cell>
          <cell r="ER108" t="str">
            <v>180.4444</v>
          </cell>
          <cell r="ES108" t="str">
            <v>74.22222</v>
          </cell>
          <cell r="ET108" t="str">
            <v>595.75</v>
          </cell>
          <cell r="EU108" t="str">
            <v>43.79717</v>
          </cell>
          <cell r="EV108" t="str">
            <v>980.5</v>
          </cell>
          <cell r="EW108" t="str">
            <v>18.29167</v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 t="str">
            <v/>
          </cell>
          <cell r="FC108" t="str">
            <v/>
          </cell>
          <cell r="FD108" t="str">
            <v/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124</v>
          </cell>
          <cell r="FK108">
            <v>52.466380000000001</v>
          </cell>
          <cell r="FM108" t="str">
            <v/>
          </cell>
          <cell r="FN108" t="str">
            <v/>
          </cell>
          <cell r="FO108" t="str">
            <v>760</v>
          </cell>
          <cell r="FP108" t="str">
            <v>47.54098</v>
          </cell>
          <cell r="FQ108" t="str">
            <v>30</v>
          </cell>
          <cell r="FR108" t="str">
            <v>260</v>
          </cell>
          <cell r="FS108" t="str">
            <v>470</v>
          </cell>
          <cell r="FT108" t="str">
            <v>18.5</v>
          </cell>
          <cell r="FU108" t="str">
            <v>79.30259</v>
          </cell>
          <cell r="FV108" t="str">
            <v>16.4</v>
          </cell>
          <cell r="FW108" t="str">
            <v>2.1</v>
          </cell>
          <cell r="FX108" t="str">
            <v>0</v>
          </cell>
          <cell r="FY108" t="str">
            <v>5.5</v>
          </cell>
          <cell r="FZ108" t="str">
            <v>30.55556</v>
          </cell>
          <cell r="GA108" t="str">
            <v>2.5</v>
          </cell>
          <cell r="GB108" t="str">
            <v>0</v>
          </cell>
          <cell r="GC108" t="str">
            <v>1</v>
          </cell>
          <cell r="GD108" t="str">
            <v>2</v>
          </cell>
          <cell r="GE108">
            <v>141</v>
          </cell>
          <cell r="GF108">
            <v>33.291180000000004</v>
          </cell>
          <cell r="GG108" t="str">
            <v>0</v>
          </cell>
          <cell r="GH108" t="str">
            <v>1.5</v>
          </cell>
          <cell r="GI108" t="str">
            <v>4</v>
          </cell>
          <cell r="GJ108" t="str">
            <v>50.2</v>
          </cell>
          <cell r="GK108" t="str">
            <v>54.08236</v>
          </cell>
          <cell r="GL108" t="str">
            <v>2</v>
          </cell>
          <cell r="GM108" t="str">
            <v>12.5</v>
          </cell>
          <cell r="GN108" t="str">
            <v>2</v>
          </cell>
          <cell r="GO108" t="str">
            <v>0</v>
          </cell>
          <cell r="GP108" t="str">
            <v>0</v>
          </cell>
          <cell r="GQ108" t="str">
            <v>0</v>
          </cell>
        </row>
        <row r="109">
          <cell r="A109" t="str">
            <v>MLI</v>
          </cell>
          <cell r="B109" t="str">
            <v>Mali</v>
          </cell>
          <cell r="C109" t="str">
            <v>Sub-Saharan Africa</v>
          </cell>
          <cell r="D109" t="str">
            <v>Low income</v>
          </cell>
          <cell r="E109">
            <v>2020</v>
          </cell>
          <cell r="F109">
            <v>148</v>
          </cell>
          <cell r="G109">
            <v>52.944720000000004</v>
          </cell>
          <cell r="J109">
            <v>124</v>
          </cell>
          <cell r="K109">
            <v>84.270140000000012</v>
          </cell>
          <cell r="L109" t="str">
            <v>5</v>
          </cell>
          <cell r="M109">
            <v>76.470590000000001</v>
          </cell>
          <cell r="N109" t="str">
            <v>11</v>
          </cell>
          <cell r="O109" t="str">
            <v>89.44724</v>
          </cell>
          <cell r="P109" t="str">
            <v>55.1</v>
          </cell>
          <cell r="Q109" t="str">
            <v>72.45822</v>
          </cell>
          <cell r="R109" t="str">
            <v>5</v>
          </cell>
          <cell r="S109" t="str">
            <v>76.47059</v>
          </cell>
          <cell r="T109" t="str">
            <v>11</v>
          </cell>
          <cell r="U109" t="str">
            <v>89.44724</v>
          </cell>
          <cell r="V109" t="str">
            <v>55.1</v>
          </cell>
          <cell r="W109" t="str">
            <v>72.45822</v>
          </cell>
          <cell r="X109" t="str">
            <v>5.2</v>
          </cell>
          <cell r="Y109" t="str">
            <v>98.70453</v>
          </cell>
          <cell r="Z109">
            <v>133</v>
          </cell>
          <cell r="AA109">
            <v>61.428750000000008</v>
          </cell>
          <cell r="AC109" t="str">
            <v>14</v>
          </cell>
          <cell r="AD109" t="str">
            <v>64</v>
          </cell>
          <cell r="AE109" t="str">
            <v>124</v>
          </cell>
          <cell r="AF109" t="str">
            <v>71.75793</v>
          </cell>
          <cell r="AG109" t="str">
            <v>9.3</v>
          </cell>
          <cell r="AH109" t="str">
            <v>53.29039</v>
          </cell>
          <cell r="AI109" t="str">
            <v>8.5</v>
          </cell>
          <cell r="AJ109" t="str">
            <v>56.66667</v>
          </cell>
          <cell r="AK109" t="str">
            <v>1</v>
          </cell>
          <cell r="AL109" t="str">
            <v>1</v>
          </cell>
          <cell r="AM109" t="str">
            <v>0</v>
          </cell>
          <cell r="AN109" t="str">
            <v>2</v>
          </cell>
          <cell r="AO109" t="str">
            <v>1.5</v>
          </cell>
          <cell r="AP109" t="str">
            <v>3</v>
          </cell>
          <cell r="AQ109">
            <v>161</v>
          </cell>
          <cell r="AR109">
            <v>51.803150000000002</v>
          </cell>
          <cell r="AT109" t="str">
            <v>4</v>
          </cell>
          <cell r="AU109" t="str">
            <v>83.33333</v>
          </cell>
          <cell r="AV109" t="str">
            <v>120</v>
          </cell>
          <cell r="AW109" t="str">
            <v>55.65217</v>
          </cell>
          <cell r="AX109" t="str">
            <v>2573.6</v>
          </cell>
          <cell r="AY109" t="str">
            <v>68.2271</v>
          </cell>
          <cell r="AZ109" t="str">
            <v>0</v>
          </cell>
          <cell r="BA109" t="str">
            <v>0</v>
          </cell>
          <cell r="BB109" t="str">
            <v>0</v>
          </cell>
          <cell r="BC109" t="str">
            <v>0</v>
          </cell>
          <cell r="BD109" t="str">
            <v>0</v>
          </cell>
          <cell r="BE109" t="str">
            <v>1</v>
          </cell>
          <cell r="BF109" t="str">
            <v>0</v>
          </cell>
          <cell r="BG109" t="str">
            <v>0</v>
          </cell>
          <cell r="BH109" t="str">
            <v>..</v>
          </cell>
          <cell r="BI109" t="str">
            <v>..</v>
          </cell>
          <cell r="BJ109" t="str">
            <v>0</v>
          </cell>
          <cell r="BK109" t="str">
            <v>14.2</v>
          </cell>
          <cell r="BL109">
            <v>140</v>
          </cell>
          <cell r="BM109">
            <v>51.554270000000002</v>
          </cell>
          <cell r="BO109" t="str">
            <v>5</v>
          </cell>
          <cell r="BP109" t="str">
            <v>66.66667</v>
          </cell>
          <cell r="BQ109" t="str">
            <v>29</v>
          </cell>
          <cell r="BR109" t="str">
            <v>86.60287</v>
          </cell>
          <cell r="BS109" t="str">
            <v>11.1</v>
          </cell>
          <cell r="BT109" t="str">
            <v>26.28088</v>
          </cell>
          <cell r="BU109" t="str">
            <v>8</v>
          </cell>
          <cell r="BV109" t="str">
            <v>26.66667</v>
          </cell>
          <cell r="BW109" t="str">
            <v>2</v>
          </cell>
          <cell r="BX109" t="str">
            <v>1.5</v>
          </cell>
          <cell r="BY109" t="str">
            <v>0</v>
          </cell>
          <cell r="BZ109" t="str">
            <v>4.5</v>
          </cell>
          <cell r="CA109" t="str">
            <v>0</v>
          </cell>
          <cell r="CB109">
            <v>152</v>
          </cell>
          <cell r="CC109">
            <v>30.000000000000004</v>
          </cell>
          <cell r="CE109" t="str">
            <v/>
          </cell>
          <cell r="CF109" t="str">
            <v/>
          </cell>
          <cell r="CG109" t="str">
            <v/>
          </cell>
          <cell r="CH109" t="str">
            <v/>
          </cell>
          <cell r="CJ109" t="str">
            <v>6</v>
          </cell>
          <cell r="CK109" t="str">
            <v>50</v>
          </cell>
          <cell r="CL109" t="str">
            <v>0</v>
          </cell>
          <cell r="CM109" t="str">
            <v>0</v>
          </cell>
          <cell r="CN109">
            <v>6</v>
          </cell>
          <cell r="CO109" t="str">
            <v>0</v>
          </cell>
          <cell r="CP109" t="str">
            <v>3.5</v>
          </cell>
          <cell r="CQ109">
            <v>120</v>
          </cell>
          <cell r="CR109">
            <v>42</v>
          </cell>
          <cell r="CT109" t="str">
            <v>7</v>
          </cell>
          <cell r="CU109" t="str">
            <v>70</v>
          </cell>
          <cell r="CV109" t="str">
            <v>1</v>
          </cell>
          <cell r="CW109" t="str">
            <v>10</v>
          </cell>
          <cell r="CX109" t="str">
            <v/>
          </cell>
          <cell r="CY109" t="str">
            <v/>
          </cell>
          <cell r="CZ109" t="str">
            <v/>
          </cell>
          <cell r="DA109" t="str">
            <v>5</v>
          </cell>
          <cell r="DB109" t="str">
            <v>50</v>
          </cell>
          <cell r="DC109" t="str">
            <v>4</v>
          </cell>
          <cell r="DD109" t="str">
            <v>66.66667</v>
          </cell>
          <cell r="DE109" t="str">
            <v>2</v>
          </cell>
          <cell r="DF109" t="str">
            <v>28.57143</v>
          </cell>
          <cell r="DG109" t="str">
            <v>2</v>
          </cell>
          <cell r="DH109" t="str">
            <v>28.57143</v>
          </cell>
          <cell r="DI109" t="str">
            <v>21</v>
          </cell>
          <cell r="DJ109">
            <v>173</v>
          </cell>
          <cell r="DK109">
            <v>48.916430000000005</v>
          </cell>
          <cell r="DM109" t="str">
            <v>35</v>
          </cell>
          <cell r="DN109" t="str">
            <v>46.66667</v>
          </cell>
          <cell r="DO109" t="str">
            <v>276</v>
          </cell>
          <cell r="DP109" t="str">
            <v>64.91499</v>
          </cell>
          <cell r="DQ109" t="str">
            <v>54.5</v>
          </cell>
          <cell r="DR109" t="str">
            <v>58.37038</v>
          </cell>
          <cell r="DS109" t="str">
            <v>7.5</v>
          </cell>
          <cell r="DT109" t="str">
            <v>43.1</v>
          </cell>
          <cell r="DU109" t="str">
            <v>3.9</v>
          </cell>
          <cell r="DV109" t="str">
            <v>No VAT refund per case study scenario</v>
          </cell>
          <cell r="DW109" t="str">
            <v>0</v>
          </cell>
          <cell r="DX109" t="str">
            <v>No VAT refund per case study scenario</v>
          </cell>
          <cell r="DY109" t="str">
            <v>0</v>
          </cell>
          <cell r="DZ109" t="str">
            <v>7</v>
          </cell>
          <cell r="EA109" t="str">
            <v>89.90826</v>
          </cell>
          <cell r="EB109" t="str">
            <v>27.85714</v>
          </cell>
          <cell r="EC109" t="str">
            <v>12.94643</v>
          </cell>
          <cell r="ED109" t="str">
            <v>25.71367</v>
          </cell>
          <cell r="EE109">
            <v>95</v>
          </cell>
          <cell r="EF109">
            <v>73.299790000000002</v>
          </cell>
          <cell r="EH109" t="str">
            <v>48</v>
          </cell>
          <cell r="EI109" t="str">
            <v>72.18935</v>
          </cell>
          <cell r="EJ109" t="str">
            <v>77</v>
          </cell>
          <cell r="EK109" t="str">
            <v>68.20084</v>
          </cell>
          <cell r="EL109" t="str">
            <v>48.22222</v>
          </cell>
          <cell r="EM109" t="str">
            <v>70.30049</v>
          </cell>
          <cell r="EN109" t="str">
            <v>98.33333</v>
          </cell>
          <cell r="EO109" t="str">
            <v>65.1135</v>
          </cell>
          <cell r="EP109" t="str">
            <v>33.33333</v>
          </cell>
          <cell r="EQ109" t="str">
            <v>91.66667</v>
          </cell>
          <cell r="ER109" t="str">
            <v>90</v>
          </cell>
          <cell r="ES109" t="str">
            <v>87.14286</v>
          </cell>
          <cell r="ET109" t="str">
            <v>241.6667</v>
          </cell>
          <cell r="EU109" t="str">
            <v>77.20126</v>
          </cell>
          <cell r="EV109" t="str">
            <v>545</v>
          </cell>
          <cell r="EW109" t="str">
            <v>54.58333</v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 t="str">
            <v/>
          </cell>
          <cell r="FC109" t="str">
            <v/>
          </cell>
          <cell r="FD109" t="str">
            <v/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159</v>
          </cell>
          <cell r="FK109">
            <v>42.804660000000005</v>
          </cell>
          <cell r="FM109" t="str">
            <v/>
          </cell>
          <cell r="FN109" t="str">
            <v/>
          </cell>
          <cell r="FO109" t="str">
            <v>620</v>
          </cell>
          <cell r="FP109" t="str">
            <v>59.01639</v>
          </cell>
          <cell r="FQ109" t="str">
            <v>15</v>
          </cell>
          <cell r="FR109" t="str">
            <v>240</v>
          </cell>
          <cell r="FS109" t="str">
            <v>365</v>
          </cell>
          <cell r="FT109" t="str">
            <v>52</v>
          </cell>
          <cell r="FU109" t="str">
            <v>41.6198</v>
          </cell>
          <cell r="FV109" t="str">
            <v>30</v>
          </cell>
          <cell r="FW109" t="str">
            <v>15</v>
          </cell>
          <cell r="FX109" t="str">
            <v>7</v>
          </cell>
          <cell r="FY109" t="str">
            <v>5</v>
          </cell>
          <cell r="FZ109" t="str">
            <v>27.77778</v>
          </cell>
          <cell r="GA109" t="str">
            <v>2.5</v>
          </cell>
          <cell r="GB109" t="str">
            <v>0</v>
          </cell>
          <cell r="GC109" t="str">
            <v>0</v>
          </cell>
          <cell r="GD109" t="str">
            <v>2.5</v>
          </cell>
          <cell r="GE109">
            <v>102</v>
          </cell>
          <cell r="GF109">
            <v>43.370020000000004</v>
          </cell>
          <cell r="GG109" t="str">
            <v>0</v>
          </cell>
          <cell r="GH109" t="str">
            <v>3.6</v>
          </cell>
          <cell r="GI109" t="str">
            <v>18</v>
          </cell>
          <cell r="GJ109" t="str">
            <v>28.3</v>
          </cell>
          <cell r="GK109" t="str">
            <v>30.49004</v>
          </cell>
          <cell r="GL109" t="str">
            <v>9</v>
          </cell>
          <cell r="GM109" t="str">
            <v>56.25</v>
          </cell>
          <cell r="GN109" t="str">
            <v>2</v>
          </cell>
          <cell r="GO109" t="str">
            <v>5.5</v>
          </cell>
          <cell r="GP109" t="str">
            <v>.5</v>
          </cell>
          <cell r="GQ109" t="str">
            <v>1</v>
          </cell>
        </row>
        <row r="110">
          <cell r="A110" t="str">
            <v>MLT</v>
          </cell>
          <cell r="B110" t="str">
            <v>Malta</v>
          </cell>
          <cell r="C110" t="str">
            <v>Middle East &amp; North Africa</v>
          </cell>
          <cell r="D110" t="str">
            <v>High income</v>
          </cell>
          <cell r="E110">
            <v>2020</v>
          </cell>
          <cell r="F110">
            <v>88</v>
          </cell>
          <cell r="G110">
            <v>66.139410000000012</v>
          </cell>
          <cell r="J110">
            <v>86</v>
          </cell>
          <cell r="K110">
            <v>88.193240000000003</v>
          </cell>
          <cell r="L110" t="str">
            <v>5</v>
          </cell>
          <cell r="M110">
            <v>76.470590000000001</v>
          </cell>
          <cell r="N110" t="str">
            <v>20.5</v>
          </cell>
          <cell r="O110" t="str">
            <v>79.8995</v>
          </cell>
          <cell r="P110" t="str">
            <v>6.7</v>
          </cell>
          <cell r="Q110" t="str">
            <v>96.65285</v>
          </cell>
          <cell r="R110" t="str">
            <v>5</v>
          </cell>
          <cell r="S110" t="str">
            <v>76.47059</v>
          </cell>
          <cell r="T110" t="str">
            <v>20.5</v>
          </cell>
          <cell r="U110" t="str">
            <v>79.8995</v>
          </cell>
          <cell r="V110" t="str">
            <v>6.7</v>
          </cell>
          <cell r="W110" t="str">
            <v>96.65285</v>
          </cell>
          <cell r="X110" t="str">
            <v>1</v>
          </cell>
          <cell r="Y110" t="str">
            <v>99.75004</v>
          </cell>
          <cell r="Z110">
            <v>57</v>
          </cell>
          <cell r="AA110">
            <v>73.492130000000003</v>
          </cell>
          <cell r="AC110" t="str">
            <v>16</v>
          </cell>
          <cell r="AD110" t="str">
            <v>56</v>
          </cell>
          <cell r="AE110" t="str">
            <v>179</v>
          </cell>
          <cell r="AF110" t="str">
            <v>55.90778</v>
          </cell>
          <cell r="AG110" t="str">
            <v>2.3</v>
          </cell>
          <cell r="AH110" t="str">
            <v>88.7274</v>
          </cell>
          <cell r="AI110" t="str">
            <v>14</v>
          </cell>
          <cell r="AJ110" t="str">
            <v>93.33333</v>
          </cell>
          <cell r="AK110" t="str">
            <v>2</v>
          </cell>
          <cell r="AL110" t="str">
            <v>1</v>
          </cell>
          <cell r="AM110" t="str">
            <v>2</v>
          </cell>
          <cell r="AN110" t="str">
            <v>3</v>
          </cell>
          <cell r="AO110" t="str">
            <v>2</v>
          </cell>
          <cell r="AP110" t="str">
            <v>4</v>
          </cell>
          <cell r="AQ110">
            <v>73</v>
          </cell>
          <cell r="AR110">
            <v>79.281680000000009</v>
          </cell>
          <cell r="AT110" t="str">
            <v>4</v>
          </cell>
          <cell r="AU110" t="str">
            <v>83.33333</v>
          </cell>
          <cell r="AV110" t="str">
            <v>105</v>
          </cell>
          <cell r="AW110" t="str">
            <v>62.17391</v>
          </cell>
          <cell r="AX110" t="str">
            <v>273.8</v>
          </cell>
          <cell r="AY110" t="str">
            <v>96.61947</v>
          </cell>
          <cell r="AZ110" t="str">
            <v>6</v>
          </cell>
          <cell r="BA110" t="str">
            <v>75</v>
          </cell>
          <cell r="BB110" t="str">
            <v>2</v>
          </cell>
          <cell r="BC110" t="str">
            <v>1</v>
          </cell>
          <cell r="BD110" t="str">
            <v>1</v>
          </cell>
          <cell r="BE110" t="str">
            <v>1</v>
          </cell>
          <cell r="BF110" t="str">
            <v>0</v>
          </cell>
          <cell r="BG110" t="str">
            <v>1</v>
          </cell>
          <cell r="BH110" t="str">
            <v>.77</v>
          </cell>
          <cell r="BI110" t="str">
            <v>1.83</v>
          </cell>
          <cell r="BJ110" t="str">
            <v>0</v>
          </cell>
          <cell r="BK110" t="str">
            <v>19</v>
          </cell>
          <cell r="BL110">
            <v>152</v>
          </cell>
          <cell r="BM110">
            <v>48.455850000000005</v>
          </cell>
          <cell r="BO110" t="str">
            <v>7</v>
          </cell>
          <cell r="BP110" t="str">
            <v>50</v>
          </cell>
          <cell r="BQ110" t="str">
            <v>17</v>
          </cell>
          <cell r="BR110" t="str">
            <v>92.3445</v>
          </cell>
          <cell r="BS110" t="str">
            <v>13.5</v>
          </cell>
          <cell r="BT110" t="str">
            <v>9.81223</v>
          </cell>
          <cell r="BU110" t="str">
            <v>12.5</v>
          </cell>
          <cell r="BV110" t="str">
            <v>41.66667</v>
          </cell>
          <cell r="BW110" t="str">
            <v>6</v>
          </cell>
          <cell r="BX110" t="str">
            <v>3.5</v>
          </cell>
          <cell r="BY110" t="str">
            <v>0</v>
          </cell>
          <cell r="BZ110" t="str">
            <v>3</v>
          </cell>
          <cell r="CA110" t="str">
            <v>0</v>
          </cell>
          <cell r="CB110">
            <v>144</v>
          </cell>
          <cell r="CC110">
            <v>35</v>
          </cell>
          <cell r="CE110" t="str">
            <v/>
          </cell>
          <cell r="CF110" t="str">
            <v/>
          </cell>
          <cell r="CG110" t="str">
            <v/>
          </cell>
          <cell r="CH110" t="str">
            <v/>
          </cell>
          <cell r="CJ110" t="str">
            <v>2</v>
          </cell>
          <cell r="CK110" t="str">
            <v>16.66667</v>
          </cell>
          <cell r="CL110" t="str">
            <v>5</v>
          </cell>
          <cell r="CM110" t="str">
            <v>62.5</v>
          </cell>
          <cell r="CN110">
            <v>7</v>
          </cell>
          <cell r="CO110" t="str">
            <v>54.4</v>
          </cell>
          <cell r="CP110" t="str">
            <v>0</v>
          </cell>
          <cell r="CQ110">
            <v>51</v>
          </cell>
          <cell r="CR110">
            <v>66</v>
          </cell>
          <cell r="CT110" t="str">
            <v>3</v>
          </cell>
          <cell r="CU110" t="str">
            <v>30</v>
          </cell>
          <cell r="CV110" t="str">
            <v>6</v>
          </cell>
          <cell r="CW110" t="str">
            <v>60</v>
          </cell>
          <cell r="CX110" t="str">
            <v/>
          </cell>
          <cell r="CY110" t="str">
            <v/>
          </cell>
          <cell r="CZ110" t="str">
            <v/>
          </cell>
          <cell r="DA110" t="str">
            <v>8</v>
          </cell>
          <cell r="DB110" t="str">
            <v>80</v>
          </cell>
          <cell r="DC110" t="str">
            <v>6</v>
          </cell>
          <cell r="DD110" t="str">
            <v>100</v>
          </cell>
          <cell r="DE110" t="str">
            <v>4</v>
          </cell>
          <cell r="DF110" t="str">
            <v>57.14286</v>
          </cell>
          <cell r="DG110" t="str">
            <v>6</v>
          </cell>
          <cell r="DH110" t="str">
            <v>85.71429</v>
          </cell>
          <cell r="DI110" t="str">
            <v>33</v>
          </cell>
          <cell r="DJ110">
            <v>78</v>
          </cell>
          <cell r="DK110">
            <v>76.168390000000002</v>
          </cell>
          <cell r="DM110" t="str">
            <v>8</v>
          </cell>
          <cell r="DN110" t="str">
            <v>91.66667</v>
          </cell>
          <cell r="DO110" t="str">
            <v>139</v>
          </cell>
          <cell r="DP110" t="str">
            <v>86.08964</v>
          </cell>
          <cell r="DQ110" t="str">
            <v>44</v>
          </cell>
          <cell r="DR110" t="str">
            <v>74.40235</v>
          </cell>
          <cell r="DS110" t="str">
            <v>32.3</v>
          </cell>
          <cell r="DT110" t="str">
            <v>11.1</v>
          </cell>
          <cell r="DU110" t="str">
            <v>.5</v>
          </cell>
          <cell r="DV110" t="str">
            <v>0</v>
          </cell>
          <cell r="DW110" t="str">
            <v>100</v>
          </cell>
          <cell r="DX110" t="str">
            <v>27.92857</v>
          </cell>
          <cell r="DY110" t="str">
            <v>52.26145</v>
          </cell>
          <cell r="DZ110" t="str">
            <v>24.5</v>
          </cell>
          <cell r="EA110" t="str">
            <v>57.79817</v>
          </cell>
          <cell r="EB110" t="str">
            <v>46.28571</v>
          </cell>
          <cell r="EC110" t="str">
            <v>0</v>
          </cell>
          <cell r="ED110" t="str">
            <v>52.5149</v>
          </cell>
          <cell r="EE110">
            <v>48</v>
          </cell>
          <cell r="EF110">
            <v>88.925460000000001</v>
          </cell>
          <cell r="EH110" t="str">
            <v>24</v>
          </cell>
          <cell r="EI110" t="str">
            <v>86.39053</v>
          </cell>
          <cell r="EJ110" t="str">
            <v>.5</v>
          </cell>
          <cell r="EK110" t="str">
            <v>100</v>
          </cell>
          <cell r="EL110" t="str">
            <v>24</v>
          </cell>
          <cell r="EM110" t="str">
            <v>85.53459</v>
          </cell>
          <cell r="EN110" t="str">
            <v>1.555556</v>
          </cell>
          <cell r="EO110" t="str">
            <v>99.80088</v>
          </cell>
          <cell r="EP110" t="str">
            <v>25</v>
          </cell>
          <cell r="EQ110" t="str">
            <v>93.75</v>
          </cell>
          <cell r="ER110" t="str">
            <v>0</v>
          </cell>
          <cell r="ES110" t="str">
            <v>100</v>
          </cell>
          <cell r="ET110" t="str">
            <v>370</v>
          </cell>
          <cell r="EU110" t="str">
            <v>65.09434</v>
          </cell>
          <cell r="EV110" t="str">
            <v>230</v>
          </cell>
          <cell r="EW110" t="str">
            <v>80.83333</v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 t="str">
            <v/>
          </cell>
          <cell r="FC110" t="str">
            <v/>
          </cell>
          <cell r="FD110" t="str">
            <v/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41</v>
          </cell>
          <cell r="FK110">
            <v>67.567990000000009</v>
          </cell>
          <cell r="FM110" t="str">
            <v/>
          </cell>
          <cell r="FN110" t="str">
            <v/>
          </cell>
          <cell r="FO110" t="str">
            <v>505</v>
          </cell>
          <cell r="FP110" t="str">
            <v>68.44262</v>
          </cell>
          <cell r="FQ110" t="str">
            <v>15</v>
          </cell>
          <cell r="FR110" t="str">
            <v>365</v>
          </cell>
          <cell r="FS110" t="str">
            <v>125</v>
          </cell>
          <cell r="FT110" t="str">
            <v>21.5</v>
          </cell>
          <cell r="FU110" t="str">
            <v>75.92801</v>
          </cell>
          <cell r="FV110" t="str">
            <v>15</v>
          </cell>
          <cell r="FW110" t="str">
            <v>5.2</v>
          </cell>
          <cell r="FX110" t="str">
            <v>1.3</v>
          </cell>
          <cell r="FY110" t="str">
            <v>10.5</v>
          </cell>
          <cell r="FZ110" t="str">
            <v>58.33333</v>
          </cell>
          <cell r="GA110" t="str">
            <v>3</v>
          </cell>
          <cell r="GB110" t="str">
            <v>4</v>
          </cell>
          <cell r="GC110" t="str">
            <v>1</v>
          </cell>
          <cell r="GD110" t="str">
            <v>2.5</v>
          </cell>
          <cell r="GE110">
            <v>121</v>
          </cell>
          <cell r="GF110">
            <v>38.30932</v>
          </cell>
          <cell r="GG110" t="str">
            <v>0</v>
          </cell>
          <cell r="GH110" t="str">
            <v>3</v>
          </cell>
          <cell r="GI110" t="str">
            <v>10</v>
          </cell>
          <cell r="GJ110" t="str">
            <v>39.2</v>
          </cell>
          <cell r="GK110" t="str">
            <v>42.24363</v>
          </cell>
          <cell r="GL110" t="str">
            <v>5.5</v>
          </cell>
          <cell r="GM110" t="str">
            <v>34.375</v>
          </cell>
          <cell r="GN110" t="str">
            <v>2.5</v>
          </cell>
          <cell r="GO110" t="str">
            <v>2</v>
          </cell>
          <cell r="GP110" t="str">
            <v>0</v>
          </cell>
          <cell r="GQ110" t="str">
            <v>1</v>
          </cell>
        </row>
        <row r="111">
          <cell r="A111" t="str">
            <v>MHL</v>
          </cell>
          <cell r="B111" t="str">
            <v>Marshall Islands</v>
          </cell>
          <cell r="C111" t="str">
            <v>East Asia &amp; Pacific</v>
          </cell>
          <cell r="D111" t="str">
            <v>Upper middle income</v>
          </cell>
          <cell r="E111">
            <v>2020</v>
          </cell>
          <cell r="F111">
            <v>153</v>
          </cell>
          <cell r="G111">
            <v>50.891100000000002</v>
          </cell>
          <cell r="J111">
            <v>83</v>
          </cell>
          <cell r="K111">
            <v>88.361390000000014</v>
          </cell>
          <cell r="L111" t="str">
            <v>5</v>
          </cell>
          <cell r="M111">
            <v>76.470590000000001</v>
          </cell>
          <cell r="N111" t="str">
            <v>17</v>
          </cell>
          <cell r="O111" t="str">
            <v>83.41709</v>
          </cell>
          <cell r="P111" t="str">
            <v>12.9</v>
          </cell>
          <cell r="Q111" t="str">
            <v>93.55788</v>
          </cell>
          <cell r="R111" t="str">
            <v>5</v>
          </cell>
          <cell r="S111" t="str">
            <v>76.47059</v>
          </cell>
          <cell r="T111" t="str">
            <v>17</v>
          </cell>
          <cell r="U111" t="str">
            <v>83.41709</v>
          </cell>
          <cell r="V111" t="str">
            <v>12.9</v>
          </cell>
          <cell r="W111" t="str">
            <v>93.55788</v>
          </cell>
          <cell r="X111" t="str">
            <v>0</v>
          </cell>
          <cell r="Y111" t="str">
            <v>100</v>
          </cell>
          <cell r="Z111">
            <v>76</v>
          </cell>
          <cell r="AA111">
            <v>71.090610000000012</v>
          </cell>
          <cell r="AC111" t="str">
            <v>7</v>
          </cell>
          <cell r="AD111" t="str">
            <v>92</v>
          </cell>
          <cell r="AE111" t="str">
            <v>38</v>
          </cell>
          <cell r="AF111" t="str">
            <v>96.54179</v>
          </cell>
          <cell r="AG111" t="str">
            <v>2.2</v>
          </cell>
          <cell r="AH111" t="str">
            <v>89.154</v>
          </cell>
          <cell r="AI111" t="str">
            <v>1</v>
          </cell>
          <cell r="AJ111" t="str">
            <v>6.66667</v>
          </cell>
          <cell r="AK111" t="str">
            <v>1</v>
          </cell>
          <cell r="AL111" t="str">
            <v>0</v>
          </cell>
          <cell r="AM111" t="str">
            <v>0</v>
          </cell>
          <cell r="AN111" t="str">
            <v>0</v>
          </cell>
          <cell r="AO111" t="str">
            <v>0</v>
          </cell>
          <cell r="AP111" t="str">
            <v>0</v>
          </cell>
          <cell r="AQ111">
            <v>140</v>
          </cell>
          <cell r="AR111">
            <v>59.371830000000003</v>
          </cell>
          <cell r="AT111" t="str">
            <v>5</v>
          </cell>
          <cell r="AU111" t="str">
            <v>66.66667</v>
          </cell>
          <cell r="AV111" t="str">
            <v>67</v>
          </cell>
          <cell r="AW111" t="str">
            <v>78.69565</v>
          </cell>
          <cell r="AX111" t="str">
            <v>637.9</v>
          </cell>
          <cell r="AY111" t="str">
            <v>92.12499</v>
          </cell>
          <cell r="AZ111" t="str">
            <v>0</v>
          </cell>
          <cell r="BA111" t="str">
            <v>0</v>
          </cell>
          <cell r="BB111" t="str">
            <v>0</v>
          </cell>
          <cell r="BC111" t="str">
            <v>0</v>
          </cell>
          <cell r="BD111" t="str">
            <v>0</v>
          </cell>
          <cell r="BE111" t="str">
            <v>0</v>
          </cell>
          <cell r="BF111" t="str">
            <v>0</v>
          </cell>
          <cell r="BG111" t="str">
            <v>1</v>
          </cell>
          <cell r="BH111" t="str">
            <v>..</v>
          </cell>
          <cell r="BI111" t="str">
            <v>..</v>
          </cell>
          <cell r="BJ111" t="str">
            <v>30</v>
          </cell>
          <cell r="BK111" t="str">
            <v>40.6</v>
          </cell>
          <cell r="BL111">
            <v>187</v>
          </cell>
          <cell r="BM111">
            <v>0</v>
          </cell>
          <cell r="BO111" t="str">
            <v>No Practice</v>
          </cell>
          <cell r="BP111" t="str">
            <v>0</v>
          </cell>
          <cell r="BQ111" t="str">
            <v>No Practice</v>
          </cell>
          <cell r="BR111" t="str">
            <v>0</v>
          </cell>
          <cell r="BS111" t="str">
            <v>No Practice</v>
          </cell>
          <cell r="BT111" t="str">
            <v>0</v>
          </cell>
          <cell r="BU111" t="str">
            <v>No Practice</v>
          </cell>
          <cell r="BV111" t="str">
            <v>0</v>
          </cell>
          <cell r="BW111" t="str">
            <v>No Practice</v>
          </cell>
          <cell r="BX111" t="str">
            <v>No Practice</v>
          </cell>
          <cell r="BY111" t="str">
            <v>No Practice</v>
          </cell>
          <cell r="BZ111" t="str">
            <v>No Practice</v>
          </cell>
          <cell r="CA111" t="str">
            <v>No Practice</v>
          </cell>
          <cell r="CB111">
            <v>104</v>
          </cell>
          <cell r="CC111">
            <v>50.000000000000007</v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J111" t="str">
            <v>10</v>
          </cell>
          <cell r="CK111" t="str">
            <v>83.33333</v>
          </cell>
          <cell r="CL111" t="str">
            <v>0</v>
          </cell>
          <cell r="CM111" t="str">
            <v>0</v>
          </cell>
          <cell r="CN111">
            <v>10</v>
          </cell>
          <cell r="CO111" t="str">
            <v>0</v>
          </cell>
          <cell r="CP111" t="str">
            <v>0</v>
          </cell>
          <cell r="CQ111">
            <v>179</v>
          </cell>
          <cell r="CR111">
            <v>20</v>
          </cell>
          <cell r="CT111" t="str">
            <v>2</v>
          </cell>
          <cell r="CU111" t="str">
            <v>20</v>
          </cell>
          <cell r="CV111" t="str">
            <v>0</v>
          </cell>
          <cell r="CW111" t="str">
            <v>0</v>
          </cell>
          <cell r="CX111" t="str">
            <v/>
          </cell>
          <cell r="CY111" t="str">
            <v/>
          </cell>
          <cell r="CZ111" t="str">
            <v/>
          </cell>
          <cell r="DA111" t="str">
            <v>8</v>
          </cell>
          <cell r="DB111" t="str">
            <v>80</v>
          </cell>
          <cell r="DC111" t="str">
            <v>0</v>
          </cell>
          <cell r="DD111" t="str">
            <v>0</v>
          </cell>
          <cell r="DE111" t="str">
            <v>0</v>
          </cell>
          <cell r="DF111" t="str">
            <v>0</v>
          </cell>
          <cell r="DG111" t="str">
            <v>0</v>
          </cell>
          <cell r="DH111" t="str">
            <v>0</v>
          </cell>
          <cell r="DI111" t="str">
            <v>10</v>
          </cell>
          <cell r="DJ111">
            <v>79</v>
          </cell>
          <cell r="DK111">
            <v>76.099760000000003</v>
          </cell>
          <cell r="DM111" t="str">
            <v>9</v>
          </cell>
          <cell r="DN111" t="str">
            <v>90</v>
          </cell>
          <cell r="DO111" t="str">
            <v>56</v>
          </cell>
          <cell r="DP111" t="str">
            <v>98.91808</v>
          </cell>
          <cell r="DQ111" t="str">
            <v>65.9</v>
          </cell>
          <cell r="DR111" t="str">
            <v>39.38119</v>
          </cell>
          <cell r="DS111" t="str">
            <v>0</v>
          </cell>
          <cell r="DT111" t="str">
            <v>13</v>
          </cell>
          <cell r="DU111" t="str">
            <v>53</v>
          </cell>
          <cell r="DV111" t="str">
            <v>No VAT</v>
          </cell>
          <cell r="DW111" t="str">
            <v>No VAT</v>
          </cell>
          <cell r="DX111" t="str">
            <v>No VAT</v>
          </cell>
          <cell r="DY111" t="str">
            <v>No VAT</v>
          </cell>
          <cell r="DZ111" t="str">
            <v>No corporate income tax</v>
          </cell>
          <cell r="EA111" t="str">
            <v>No corporate income tax</v>
          </cell>
          <cell r="EB111" t="str">
            <v>No corporate income tax</v>
          </cell>
          <cell r="EC111" t="str">
            <v>No corporate income tax</v>
          </cell>
          <cell r="ED111" t="str">
            <v xml:space="preserve"> </v>
          </cell>
          <cell r="EE111">
            <v>76</v>
          </cell>
          <cell r="EF111">
            <v>78.864900000000006</v>
          </cell>
          <cell r="EH111" t="str">
            <v>24</v>
          </cell>
          <cell r="EI111" t="str">
            <v>86.39053</v>
          </cell>
          <cell r="EJ111" t="str">
            <v>60</v>
          </cell>
          <cell r="EK111" t="str">
            <v>75.31381</v>
          </cell>
          <cell r="EL111" t="str">
            <v>60</v>
          </cell>
          <cell r="EM111" t="str">
            <v>62.89308</v>
          </cell>
          <cell r="EN111" t="str">
            <v>84</v>
          </cell>
          <cell r="EO111" t="str">
            <v>70.2509</v>
          </cell>
          <cell r="EP111" t="str">
            <v>20</v>
          </cell>
          <cell r="EQ111" t="str">
            <v>95</v>
          </cell>
          <cell r="ER111" t="str">
            <v>42.5</v>
          </cell>
          <cell r="ES111" t="str">
            <v>93.92857</v>
          </cell>
          <cell r="ET111" t="str">
            <v>297.5</v>
          </cell>
          <cell r="EU111" t="str">
            <v>71.93396</v>
          </cell>
          <cell r="EV111" t="str">
            <v>297.5</v>
          </cell>
          <cell r="EW111" t="str">
            <v>75.20833</v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 t="str">
            <v/>
          </cell>
          <cell r="FD111" t="str">
            <v/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>
            <v>106</v>
          </cell>
          <cell r="FK111">
            <v>55.931070000000005</v>
          </cell>
          <cell r="FM111" t="str">
            <v/>
          </cell>
          <cell r="FN111" t="str">
            <v/>
          </cell>
          <cell r="FO111" t="str">
            <v>616</v>
          </cell>
          <cell r="FP111" t="str">
            <v>59.34426</v>
          </cell>
          <cell r="FQ111" t="str">
            <v>51</v>
          </cell>
          <cell r="FR111" t="str">
            <v>200</v>
          </cell>
          <cell r="FS111" t="str">
            <v>365</v>
          </cell>
          <cell r="FT111" t="str">
            <v>32.1</v>
          </cell>
          <cell r="FU111" t="str">
            <v>64.0045</v>
          </cell>
          <cell r="FV111" t="str">
            <v>26.2</v>
          </cell>
          <cell r="FW111" t="str">
            <v>5</v>
          </cell>
          <cell r="FX111" t="str">
            <v>.9</v>
          </cell>
          <cell r="FY111" t="str">
            <v>8</v>
          </cell>
          <cell r="FZ111" t="str">
            <v>44.44444</v>
          </cell>
          <cell r="GA111" t="str">
            <v>3</v>
          </cell>
          <cell r="GB111" t="str">
            <v>2</v>
          </cell>
          <cell r="GC111" t="str">
            <v>.5</v>
          </cell>
          <cell r="GD111" t="str">
            <v>2.5</v>
          </cell>
          <cell r="GE111">
            <v>167</v>
          </cell>
          <cell r="GF111">
            <v>9.1914800000000003</v>
          </cell>
          <cell r="GG111" t="str">
            <v>0</v>
          </cell>
          <cell r="GH111" t="str">
            <v>2</v>
          </cell>
          <cell r="GI111" t="str">
            <v>38</v>
          </cell>
          <cell r="GJ111" t="str">
            <v>17.1</v>
          </cell>
          <cell r="GK111" t="str">
            <v>18.38295</v>
          </cell>
          <cell r="GL111" t="str">
            <v>0</v>
          </cell>
          <cell r="GM111" t="str">
            <v>0</v>
          </cell>
          <cell r="GN111" t="str">
            <v>0</v>
          </cell>
          <cell r="GO111" t="str">
            <v>0</v>
          </cell>
          <cell r="GP111" t="str">
            <v>0</v>
          </cell>
          <cell r="GQ111" t="str">
            <v>0</v>
          </cell>
        </row>
        <row r="112">
          <cell r="A112" t="str">
            <v>MRT</v>
          </cell>
          <cell r="B112" t="str">
            <v>Mauritania</v>
          </cell>
          <cell r="C112" t="str">
            <v>Sub-Saharan Africa</v>
          </cell>
          <cell r="D112" t="str">
            <v>Lower middle income</v>
          </cell>
          <cell r="E112">
            <v>2020</v>
          </cell>
          <cell r="F112">
            <v>152</v>
          </cell>
          <cell r="G112">
            <v>51.062880000000007</v>
          </cell>
          <cell r="J112">
            <v>49</v>
          </cell>
          <cell r="K112">
            <v>92.236070000000012</v>
          </cell>
          <cell r="L112" t="str">
            <v>4</v>
          </cell>
          <cell r="M112">
            <v>82.352940000000004</v>
          </cell>
          <cell r="N112" t="str">
            <v>6</v>
          </cell>
          <cell r="O112" t="str">
            <v>94.47236</v>
          </cell>
          <cell r="P112" t="str">
            <v>15.8</v>
          </cell>
          <cell r="Q112" t="str">
            <v>92.11897</v>
          </cell>
          <cell r="R112" t="str">
            <v>4</v>
          </cell>
          <cell r="S112" t="str">
            <v>82.35294</v>
          </cell>
          <cell r="T112" t="str">
            <v>6</v>
          </cell>
          <cell r="U112" t="str">
            <v>94.47236</v>
          </cell>
          <cell r="V112" t="str">
            <v>15.8</v>
          </cell>
          <cell r="W112" t="str">
            <v>92.11897</v>
          </cell>
          <cell r="X112" t="str">
            <v>0</v>
          </cell>
          <cell r="Y112" t="str">
            <v>100</v>
          </cell>
          <cell r="Z112">
            <v>109</v>
          </cell>
          <cell r="AA112">
            <v>66.863680000000002</v>
          </cell>
          <cell r="AC112" t="str">
            <v>14</v>
          </cell>
          <cell r="AD112" t="str">
            <v>64</v>
          </cell>
          <cell r="AE112" t="str">
            <v>104</v>
          </cell>
          <cell r="AF112" t="str">
            <v>77.52161</v>
          </cell>
          <cell r="AG112" t="str">
            <v>4.8</v>
          </cell>
          <cell r="AH112" t="str">
            <v>75.93312</v>
          </cell>
          <cell r="AI112" t="str">
            <v>7.5</v>
          </cell>
          <cell r="AJ112" t="str">
            <v>50</v>
          </cell>
          <cell r="AK112" t="str">
            <v>2</v>
          </cell>
          <cell r="AL112" t="str">
            <v>1</v>
          </cell>
          <cell r="AM112" t="str">
            <v>0</v>
          </cell>
          <cell r="AN112" t="str">
            <v>2</v>
          </cell>
          <cell r="AO112" t="str">
            <v>.5</v>
          </cell>
          <cell r="AP112" t="str">
            <v>2</v>
          </cell>
          <cell r="AQ112">
            <v>166</v>
          </cell>
          <cell r="AR112">
            <v>49.213130000000007</v>
          </cell>
          <cell r="AT112" t="str">
            <v>5</v>
          </cell>
          <cell r="AU112" t="str">
            <v>66.66667</v>
          </cell>
          <cell r="AV112" t="str">
            <v>67</v>
          </cell>
          <cell r="AW112" t="str">
            <v>78.69565</v>
          </cell>
          <cell r="AX112" t="str">
            <v>3929.3</v>
          </cell>
          <cell r="AY112" t="str">
            <v>51.49019</v>
          </cell>
          <cell r="AZ112" t="str">
            <v>0</v>
          </cell>
          <cell r="BA112" t="str">
            <v>0</v>
          </cell>
          <cell r="BB112" t="str">
            <v>0</v>
          </cell>
          <cell r="BC112" t="str">
            <v>0</v>
          </cell>
          <cell r="BD112" t="str">
            <v>0</v>
          </cell>
          <cell r="BE112" t="str">
            <v>1</v>
          </cell>
          <cell r="BF112" t="str">
            <v>0</v>
          </cell>
          <cell r="BG112" t="str">
            <v>1</v>
          </cell>
          <cell r="BH112" t="str">
            <v>..</v>
          </cell>
          <cell r="BI112" t="str">
            <v>..</v>
          </cell>
          <cell r="BJ112" t="str">
            <v>5</v>
          </cell>
          <cell r="BK112" t="str">
            <v>17.6</v>
          </cell>
          <cell r="BL112">
            <v>103</v>
          </cell>
          <cell r="BM112">
            <v>61.394060000000003</v>
          </cell>
          <cell r="BO112" t="str">
            <v>4</v>
          </cell>
          <cell r="BP112" t="str">
            <v>75</v>
          </cell>
          <cell r="BQ112" t="str">
            <v>49</v>
          </cell>
          <cell r="BR112" t="str">
            <v>77.03349</v>
          </cell>
          <cell r="BS112" t="str">
            <v>4.5</v>
          </cell>
          <cell r="BT112" t="str">
            <v>70.20943</v>
          </cell>
          <cell r="BU112" t="str">
            <v>7</v>
          </cell>
          <cell r="BV112" t="str">
            <v>23.33333</v>
          </cell>
          <cell r="BW112" t="str">
            <v>2</v>
          </cell>
          <cell r="BX112" t="str">
            <v>2</v>
          </cell>
          <cell r="BY112" t="str">
            <v>0</v>
          </cell>
          <cell r="BZ112" t="str">
            <v>4</v>
          </cell>
          <cell r="CA112" t="str">
            <v>-1</v>
          </cell>
          <cell r="CB112">
            <v>132</v>
          </cell>
          <cell r="CC112">
            <v>40</v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J112" t="str">
            <v>2</v>
          </cell>
          <cell r="CK112" t="str">
            <v>16.66667</v>
          </cell>
          <cell r="CL112" t="str">
            <v>6</v>
          </cell>
          <cell r="CM112" t="str">
            <v>75</v>
          </cell>
          <cell r="CN112">
            <v>8</v>
          </cell>
          <cell r="CO112" t="str">
            <v>8.4</v>
          </cell>
          <cell r="CP112" t="str">
            <v>0</v>
          </cell>
          <cell r="CQ112">
            <v>147</v>
          </cell>
          <cell r="CR112">
            <v>32</v>
          </cell>
          <cell r="CT112" t="str">
            <v>6</v>
          </cell>
          <cell r="CU112" t="str">
            <v>60</v>
          </cell>
          <cell r="CV112" t="str">
            <v>3</v>
          </cell>
          <cell r="CW112" t="str">
            <v>30</v>
          </cell>
          <cell r="CX112" t="str">
            <v/>
          </cell>
          <cell r="CY112" t="str">
            <v/>
          </cell>
          <cell r="CZ112" t="str">
            <v/>
          </cell>
          <cell r="DA112" t="str">
            <v>7</v>
          </cell>
          <cell r="DB112" t="str">
            <v>70</v>
          </cell>
          <cell r="DC112" t="str">
            <v>0</v>
          </cell>
          <cell r="DD112" t="str">
            <v>0</v>
          </cell>
          <cell r="DE112" t="str">
            <v>0</v>
          </cell>
          <cell r="DF112" t="str">
            <v>0</v>
          </cell>
          <cell r="DG112" t="str">
            <v>0</v>
          </cell>
          <cell r="DH112" t="str">
            <v>0</v>
          </cell>
          <cell r="DI112" t="str">
            <v>16</v>
          </cell>
          <cell r="DJ112">
            <v>177</v>
          </cell>
          <cell r="DK112">
            <v>42.634970000000003</v>
          </cell>
          <cell r="DM112" t="str">
            <v>33</v>
          </cell>
          <cell r="DN112" t="str">
            <v>50</v>
          </cell>
          <cell r="DO112" t="str">
            <v>270</v>
          </cell>
          <cell r="DP112" t="str">
            <v>65.84235</v>
          </cell>
          <cell r="DQ112" t="str">
            <v>67</v>
          </cell>
          <cell r="DR112" t="str">
            <v>37.4957</v>
          </cell>
          <cell r="DS112" t="str">
            <v>0</v>
          </cell>
          <cell r="DT112" t="str">
            <v>10.3</v>
          </cell>
          <cell r="DU112" t="str">
            <v>56.7</v>
          </cell>
          <cell r="DV112" t="str">
            <v>No VAT refund per case study scenario</v>
          </cell>
          <cell r="DW112" t="str">
            <v>0</v>
          </cell>
          <cell r="DX112" t="str">
            <v>No VAT refund per case study scenario</v>
          </cell>
          <cell r="DY112" t="str">
            <v>0</v>
          </cell>
          <cell r="DZ112" t="str">
            <v>18.5</v>
          </cell>
          <cell r="EA112" t="str">
            <v>68.80734</v>
          </cell>
          <cell r="EB112" t="str">
            <v>35.85714</v>
          </cell>
          <cell r="EC112" t="str">
            <v>0</v>
          </cell>
          <cell r="ED112" t="str">
            <v>17.20183</v>
          </cell>
          <cell r="EE112">
            <v>144</v>
          </cell>
          <cell r="EF112">
            <v>60.297450000000005</v>
          </cell>
          <cell r="EH112" t="str">
            <v>50.66667</v>
          </cell>
          <cell r="EI112" t="str">
            <v>70.61144</v>
          </cell>
          <cell r="EJ112" t="str">
            <v>64</v>
          </cell>
          <cell r="EK112" t="str">
            <v>73.64017</v>
          </cell>
          <cell r="EL112" t="str">
            <v>61.99667</v>
          </cell>
          <cell r="EM112" t="str">
            <v>61.63732</v>
          </cell>
          <cell r="EN112" t="str">
            <v>69</v>
          </cell>
          <cell r="EO112" t="str">
            <v>75.62724</v>
          </cell>
          <cell r="EP112" t="str">
            <v>92</v>
          </cell>
          <cell r="EQ112" t="str">
            <v>77</v>
          </cell>
          <cell r="ER112" t="str">
            <v>400</v>
          </cell>
          <cell r="ES112" t="str">
            <v>42.85714</v>
          </cell>
          <cell r="ET112" t="str">
            <v>749</v>
          </cell>
          <cell r="EU112" t="str">
            <v>29.33962</v>
          </cell>
          <cell r="EV112" t="str">
            <v>580</v>
          </cell>
          <cell r="EW112" t="str">
            <v>51.66667</v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 t="str">
            <v/>
          </cell>
          <cell r="FD112" t="str">
            <v/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>
            <v>48</v>
          </cell>
          <cell r="FK112">
            <v>65.989460000000008</v>
          </cell>
          <cell r="FM112" t="str">
            <v/>
          </cell>
          <cell r="FN112" t="str">
            <v/>
          </cell>
          <cell r="FO112" t="str">
            <v>370</v>
          </cell>
          <cell r="FP112" t="str">
            <v>79.5082</v>
          </cell>
          <cell r="FQ112" t="str">
            <v>40</v>
          </cell>
          <cell r="FR112" t="str">
            <v>190</v>
          </cell>
          <cell r="FS112" t="str">
            <v>140</v>
          </cell>
          <cell r="FT112" t="str">
            <v>23.2</v>
          </cell>
          <cell r="FU112" t="str">
            <v>74.01575</v>
          </cell>
          <cell r="FV112" t="str">
            <v>17.9</v>
          </cell>
          <cell r="FW112" t="str">
            <v>2.3</v>
          </cell>
          <cell r="FX112" t="str">
            <v>3</v>
          </cell>
          <cell r="FY112" t="str">
            <v>8</v>
          </cell>
          <cell r="FZ112" t="str">
            <v>44.44444</v>
          </cell>
          <cell r="GA112" t="str">
            <v>3.5</v>
          </cell>
          <cell r="GB112" t="str">
            <v>1</v>
          </cell>
          <cell r="GC112" t="str">
            <v>1</v>
          </cell>
          <cell r="GD112" t="str">
            <v>2.5</v>
          </cell>
          <cell r="GE112">
            <v>168</v>
          </cell>
          <cell r="GF112">
            <v>0</v>
          </cell>
          <cell r="GG112" t="str">
            <v>0</v>
          </cell>
          <cell r="GH112" t="str">
            <v>No Practice</v>
          </cell>
          <cell r="GI112" t="str">
            <v>No Practice</v>
          </cell>
          <cell r="GJ112" t="str">
            <v>0</v>
          </cell>
          <cell r="GK112" t="str">
            <v>0</v>
          </cell>
          <cell r="GL112" t="str">
            <v>0</v>
          </cell>
          <cell r="GM112" t="str">
            <v>0</v>
          </cell>
          <cell r="GN112" t="str">
            <v>2</v>
          </cell>
          <cell r="GO112" t="str">
            <v>4</v>
          </cell>
          <cell r="GP112" t="str">
            <v>0</v>
          </cell>
          <cell r="GQ112" t="str">
            <v>0</v>
          </cell>
        </row>
        <row r="113">
          <cell r="A113" t="str">
            <v>MUS</v>
          </cell>
          <cell r="B113" t="str">
            <v>Mauritius</v>
          </cell>
          <cell r="C113" t="str">
            <v>Sub-Saharan Africa</v>
          </cell>
          <cell r="D113" t="str">
            <v>Upper middle income</v>
          </cell>
          <cell r="E113">
            <v>2020</v>
          </cell>
          <cell r="F113">
            <v>13</v>
          </cell>
          <cell r="G113">
            <v>81.46811000000001</v>
          </cell>
          <cell r="J113">
            <v>20</v>
          </cell>
          <cell r="K113">
            <v>94.481230000000011</v>
          </cell>
          <cell r="L113" t="str">
            <v>4</v>
          </cell>
          <cell r="M113">
            <v>82.352940000000004</v>
          </cell>
          <cell r="N113" t="str">
            <v>4.5</v>
          </cell>
          <cell r="O113" t="str">
            <v>95.9799</v>
          </cell>
          <cell r="P113" t="str">
            <v>.8</v>
          </cell>
          <cell r="Q113" t="str">
            <v>99.59208</v>
          </cell>
          <cell r="R113" t="str">
            <v>4</v>
          </cell>
          <cell r="S113" t="str">
            <v>82.35294</v>
          </cell>
          <cell r="T113" t="str">
            <v>4.5</v>
          </cell>
          <cell r="U113" t="str">
            <v>95.9799</v>
          </cell>
          <cell r="V113" t="str">
            <v>.8</v>
          </cell>
          <cell r="W113" t="str">
            <v>99.59208</v>
          </cell>
          <cell r="X113" t="str">
            <v>0</v>
          </cell>
          <cell r="Y113" t="str">
            <v>100</v>
          </cell>
          <cell r="Z113">
            <v>8</v>
          </cell>
          <cell r="AA113">
            <v>85.766530000000003</v>
          </cell>
          <cell r="AC113" t="str">
            <v>12</v>
          </cell>
          <cell r="AD113" t="str">
            <v>72</v>
          </cell>
          <cell r="AE113" t="str">
            <v>95.5</v>
          </cell>
          <cell r="AF113" t="str">
            <v>79.97118</v>
          </cell>
          <cell r="AG113" t="str">
            <v>.4</v>
          </cell>
          <cell r="AH113" t="str">
            <v>97.76161</v>
          </cell>
          <cell r="AI113" t="str">
            <v>14</v>
          </cell>
          <cell r="AJ113" t="str">
            <v>93.33333</v>
          </cell>
          <cell r="AK113" t="str">
            <v>2</v>
          </cell>
          <cell r="AL113" t="str">
            <v>1</v>
          </cell>
          <cell r="AM113" t="str">
            <v>2</v>
          </cell>
          <cell r="AN113" t="str">
            <v>3</v>
          </cell>
          <cell r="AO113" t="str">
            <v>2</v>
          </cell>
          <cell r="AP113" t="str">
            <v>4</v>
          </cell>
          <cell r="AQ113">
            <v>28</v>
          </cell>
          <cell r="AR113">
            <v>87.980720000000005</v>
          </cell>
          <cell r="AT113" t="str">
            <v>3</v>
          </cell>
          <cell r="AU113" t="str">
            <v>100</v>
          </cell>
          <cell r="AV113" t="str">
            <v>67</v>
          </cell>
          <cell r="AW113" t="str">
            <v>78.69565</v>
          </cell>
          <cell r="AX113" t="str">
            <v>143.6</v>
          </cell>
          <cell r="AY113" t="str">
            <v>98.22723</v>
          </cell>
          <cell r="AZ113" t="str">
            <v>6</v>
          </cell>
          <cell r="BA113" t="str">
            <v>75</v>
          </cell>
          <cell r="BB113" t="str">
            <v>2</v>
          </cell>
          <cell r="BC113" t="str">
            <v>1</v>
          </cell>
          <cell r="BD113" t="str">
            <v>1</v>
          </cell>
          <cell r="BE113" t="str">
            <v>0</v>
          </cell>
          <cell r="BF113" t="str">
            <v>1</v>
          </cell>
          <cell r="BG113" t="str">
            <v>1</v>
          </cell>
          <cell r="BH113" t="str">
            <v>1.61</v>
          </cell>
          <cell r="BI113" t="str">
            <v>.85</v>
          </cell>
          <cell r="BJ113" t="str">
            <v>3</v>
          </cell>
          <cell r="BK113" t="str">
            <v>20.5</v>
          </cell>
          <cell r="BL113">
            <v>23</v>
          </cell>
          <cell r="BM113">
            <v>82.512280000000004</v>
          </cell>
          <cell r="BO113" t="str">
            <v>5</v>
          </cell>
          <cell r="BP113" t="str">
            <v>66.66667</v>
          </cell>
          <cell r="BQ113" t="str">
            <v>17</v>
          </cell>
          <cell r="BR113" t="str">
            <v>92.3445</v>
          </cell>
          <cell r="BS113" t="str">
            <v>.6</v>
          </cell>
          <cell r="BT113" t="str">
            <v>96.03796</v>
          </cell>
          <cell r="BU113" t="str">
            <v>22.5</v>
          </cell>
          <cell r="BV113" t="str">
            <v>75</v>
          </cell>
          <cell r="BW113" t="str">
            <v>7</v>
          </cell>
          <cell r="BX113" t="str">
            <v>6</v>
          </cell>
          <cell r="BY113" t="str">
            <v>4</v>
          </cell>
          <cell r="BZ113" t="str">
            <v>5.5</v>
          </cell>
          <cell r="CA113" t="str">
            <v>0</v>
          </cell>
          <cell r="CB113">
            <v>67</v>
          </cell>
          <cell r="CC113">
            <v>65</v>
          </cell>
          <cell r="CE113" t="str">
            <v/>
          </cell>
          <cell r="CF113" t="str">
            <v/>
          </cell>
          <cell r="CG113" t="str">
            <v/>
          </cell>
          <cell r="CH113" t="str">
            <v/>
          </cell>
          <cell r="CJ113" t="str">
            <v>6</v>
          </cell>
          <cell r="CK113" t="str">
            <v>50</v>
          </cell>
          <cell r="CL113" t="str">
            <v>7</v>
          </cell>
          <cell r="CM113" t="str">
            <v>87.5</v>
          </cell>
          <cell r="CN113">
            <v>13</v>
          </cell>
          <cell r="CO113" t="str">
            <v>100</v>
          </cell>
          <cell r="CP113" t="str">
            <v>0</v>
          </cell>
          <cell r="CQ113">
            <v>18</v>
          </cell>
          <cell r="CR113">
            <v>78</v>
          </cell>
          <cell r="CT113" t="str">
            <v>7</v>
          </cell>
          <cell r="CU113" t="str">
            <v>70</v>
          </cell>
          <cell r="CV113" t="str">
            <v>8</v>
          </cell>
          <cell r="CW113" t="str">
            <v>80</v>
          </cell>
          <cell r="CX113" t="str">
            <v/>
          </cell>
          <cell r="CY113" t="str">
            <v/>
          </cell>
          <cell r="CZ113" t="str">
            <v/>
          </cell>
          <cell r="DA113" t="str">
            <v>9</v>
          </cell>
          <cell r="DB113" t="str">
            <v>90</v>
          </cell>
          <cell r="DC113" t="str">
            <v>5</v>
          </cell>
          <cell r="DD113" t="str">
            <v>83.33333</v>
          </cell>
          <cell r="DE113" t="str">
            <v>5</v>
          </cell>
          <cell r="DF113" t="str">
            <v>71.42857</v>
          </cell>
          <cell r="DG113" t="str">
            <v>5</v>
          </cell>
          <cell r="DH113" t="str">
            <v>71.42857</v>
          </cell>
          <cell r="DI113" t="str">
            <v>39</v>
          </cell>
          <cell r="DJ113">
            <v>5</v>
          </cell>
          <cell r="DK113">
            <v>93.964390000000009</v>
          </cell>
          <cell r="DM113" t="str">
            <v>8</v>
          </cell>
          <cell r="DN113" t="str">
            <v>91.66667</v>
          </cell>
          <cell r="DO113" t="str">
            <v>140</v>
          </cell>
          <cell r="DP113" t="str">
            <v>85.93509</v>
          </cell>
          <cell r="DQ113" t="str">
            <v>22.2</v>
          </cell>
          <cell r="DR113" t="str">
            <v>100</v>
          </cell>
          <cell r="DS113" t="str">
            <v>10.3</v>
          </cell>
          <cell r="DT113" t="str">
            <v>8.2</v>
          </cell>
          <cell r="DU113" t="str">
            <v>3.7</v>
          </cell>
          <cell r="DV113" t="str">
            <v>1.5</v>
          </cell>
          <cell r="DW113" t="str">
            <v>97</v>
          </cell>
          <cell r="DX113" t="str">
            <v>4.309524</v>
          </cell>
          <cell r="DY113" t="str">
            <v>97.85806</v>
          </cell>
          <cell r="DZ113" t="str">
            <v>2.5</v>
          </cell>
          <cell r="EA113" t="str">
            <v>98.16514</v>
          </cell>
          <cell r="EB113" t="str">
            <v>0</v>
          </cell>
          <cell r="EC113" t="str">
            <v>100</v>
          </cell>
          <cell r="ED113" t="str">
            <v>98.2558</v>
          </cell>
          <cell r="EE113">
            <v>72</v>
          </cell>
          <cell r="EF113">
            <v>81.002710000000008</v>
          </cell>
          <cell r="EH113" t="str">
            <v>9</v>
          </cell>
          <cell r="EI113" t="str">
            <v>95.26627</v>
          </cell>
          <cell r="EJ113" t="str">
            <v>8.625</v>
          </cell>
          <cell r="EK113" t="str">
            <v>96.80962</v>
          </cell>
          <cell r="EL113" t="str">
            <v>24</v>
          </cell>
          <cell r="EM113" t="str">
            <v>85.53459</v>
          </cell>
          <cell r="EN113" t="str">
            <v>41</v>
          </cell>
          <cell r="EO113" t="str">
            <v>85.66308</v>
          </cell>
          <cell r="EP113" t="str">
            <v>128.125</v>
          </cell>
          <cell r="EQ113" t="str">
            <v>67.96875</v>
          </cell>
          <cell r="ER113" t="str">
            <v>165.625</v>
          </cell>
          <cell r="ES113" t="str">
            <v>76.33929</v>
          </cell>
          <cell r="ET113" t="str">
            <v>302.625</v>
          </cell>
          <cell r="EU113" t="str">
            <v>71.45047</v>
          </cell>
          <cell r="EV113" t="str">
            <v>372.125</v>
          </cell>
          <cell r="EW113" t="str">
            <v>68.98958</v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 t="str">
            <v/>
          </cell>
          <cell r="FC113" t="str">
            <v/>
          </cell>
          <cell r="FD113" t="str">
            <v/>
          </cell>
          <cell r="FE113" t="str">
            <v/>
          </cell>
          <cell r="FF113" t="str">
            <v/>
          </cell>
          <cell r="FG113" t="str">
            <v/>
          </cell>
          <cell r="FH113" t="str">
            <v/>
          </cell>
          <cell r="FI113" t="str">
            <v/>
          </cell>
          <cell r="FJ113">
            <v>20</v>
          </cell>
          <cell r="FK113">
            <v>72.221040000000002</v>
          </cell>
          <cell r="FM113" t="str">
            <v/>
          </cell>
          <cell r="FN113" t="str">
            <v/>
          </cell>
          <cell r="FO113" t="str">
            <v>490</v>
          </cell>
          <cell r="FP113" t="str">
            <v>69.67213</v>
          </cell>
          <cell r="FQ113" t="str">
            <v>15</v>
          </cell>
          <cell r="FR113" t="str">
            <v>325</v>
          </cell>
          <cell r="FS113" t="str">
            <v>150</v>
          </cell>
          <cell r="FT113" t="str">
            <v>25</v>
          </cell>
          <cell r="FU113" t="str">
            <v>71.991</v>
          </cell>
          <cell r="FV113" t="str">
            <v>22</v>
          </cell>
          <cell r="FW113" t="str">
            <v>2</v>
          </cell>
          <cell r="FX113" t="str">
            <v>1</v>
          </cell>
          <cell r="FY113" t="str">
            <v>13.5</v>
          </cell>
          <cell r="FZ113" t="str">
            <v>75</v>
          </cell>
          <cell r="GA113" t="str">
            <v>5</v>
          </cell>
          <cell r="GB113" t="str">
            <v>3</v>
          </cell>
          <cell r="GC113" t="str">
            <v>3</v>
          </cell>
          <cell r="GD113" t="str">
            <v>2.5</v>
          </cell>
          <cell r="GE113">
            <v>28</v>
          </cell>
          <cell r="GF113">
            <v>73.752210000000005</v>
          </cell>
          <cell r="GG113" t="str">
            <v>1</v>
          </cell>
          <cell r="GH113" t="str">
            <v>1.7</v>
          </cell>
          <cell r="GI113" t="str">
            <v>14.5</v>
          </cell>
          <cell r="GJ113" t="str">
            <v>67.4</v>
          </cell>
          <cell r="GK113" t="str">
            <v>72.50442</v>
          </cell>
          <cell r="GL113" t="str">
            <v>12</v>
          </cell>
          <cell r="GM113" t="str">
            <v>75</v>
          </cell>
          <cell r="GN113" t="str">
            <v>3</v>
          </cell>
          <cell r="GO113" t="str">
            <v>5.5</v>
          </cell>
          <cell r="GP113" t="str">
            <v>.5</v>
          </cell>
          <cell r="GQ113" t="str">
            <v>3</v>
          </cell>
        </row>
        <row r="114">
          <cell r="A114" t="str">
            <v>MEXI</v>
          </cell>
          <cell r="B114" t="str">
            <v>Mexico</v>
          </cell>
          <cell r="C114" t="str">
            <v>Latin America &amp; Caribbean</v>
          </cell>
          <cell r="D114" t="str">
            <v>Upper middle income</v>
          </cell>
          <cell r="E114">
            <v>2020</v>
          </cell>
          <cell r="F114">
            <v>60</v>
          </cell>
          <cell r="G114">
            <v>72.355560000000011</v>
          </cell>
          <cell r="J114">
            <v>107</v>
          </cell>
          <cell r="K114">
            <v>86.067050000000009</v>
          </cell>
          <cell r="L114" t="str">
            <v>7.83</v>
          </cell>
          <cell r="M114">
            <v>59.823529999999998</v>
          </cell>
          <cell r="N114" t="str">
            <v>8.415</v>
          </cell>
          <cell r="O114" t="str">
            <v>92.04523</v>
          </cell>
          <cell r="P114" t="str">
            <v>15.2</v>
          </cell>
          <cell r="Q114" t="str">
            <v>92.39958</v>
          </cell>
          <cell r="R114" t="str">
            <v>7.83</v>
          </cell>
          <cell r="S114" t="str">
            <v>59.82353</v>
          </cell>
          <cell r="T114" t="str">
            <v>8.415</v>
          </cell>
          <cell r="U114" t="str">
            <v>92.04523</v>
          </cell>
          <cell r="V114" t="str">
            <v>15.2</v>
          </cell>
          <cell r="W114" t="str">
            <v>92.39958</v>
          </cell>
          <cell r="X114" t="str">
            <v>0</v>
          </cell>
          <cell r="Y114" t="str">
            <v>99.99986</v>
          </cell>
          <cell r="Z114">
            <v>93</v>
          </cell>
          <cell r="AA114">
            <v>68.845210000000009</v>
          </cell>
          <cell r="AC114" t="str">
            <v>14.66</v>
          </cell>
          <cell r="AD114" t="str">
            <v>61.36</v>
          </cell>
          <cell r="AE114" t="str">
            <v>82.12</v>
          </cell>
          <cell r="AF114" t="str">
            <v>83.82709</v>
          </cell>
          <cell r="AG114" t="str">
            <v>9.5</v>
          </cell>
          <cell r="AH114" t="str">
            <v>52.46043</v>
          </cell>
          <cell r="AI114" t="str">
            <v>11.66</v>
          </cell>
          <cell r="AJ114" t="str">
            <v>77.73333</v>
          </cell>
          <cell r="AK114" t="str">
            <v>2</v>
          </cell>
          <cell r="AL114" t="str">
            <v>1</v>
          </cell>
          <cell r="AM114" t="str">
            <v>2</v>
          </cell>
          <cell r="AN114" t="str">
            <v>2.17</v>
          </cell>
          <cell r="AO114" t="str">
            <v>1.17</v>
          </cell>
          <cell r="AP114" t="str">
            <v>3.32</v>
          </cell>
          <cell r="AQ114">
            <v>106</v>
          </cell>
          <cell r="AR114">
            <v>71.139610000000005</v>
          </cell>
          <cell r="AT114" t="str">
            <v>6.83</v>
          </cell>
          <cell r="AU114" t="str">
            <v>36.16667</v>
          </cell>
          <cell r="AV114" t="str">
            <v>100.44</v>
          </cell>
          <cell r="AW114" t="str">
            <v>64.15652</v>
          </cell>
          <cell r="AX114" t="str">
            <v>264.4</v>
          </cell>
          <cell r="AY114" t="str">
            <v>96.73527</v>
          </cell>
          <cell r="AZ114" t="str">
            <v>7</v>
          </cell>
          <cell r="BA114" t="str">
            <v>87.5</v>
          </cell>
          <cell r="BB114" t="str">
            <v>3</v>
          </cell>
          <cell r="BC114" t="str">
            <v>1</v>
          </cell>
          <cell r="BD114" t="str">
            <v>1</v>
          </cell>
          <cell r="BE114" t="str">
            <v>1</v>
          </cell>
          <cell r="BF114" t="str">
            <v>0</v>
          </cell>
          <cell r="BG114" t="str">
            <v>1</v>
          </cell>
          <cell r="BH114" t="str">
            <v>.5841</v>
          </cell>
          <cell r="BI114" t="str">
            <v>.8516</v>
          </cell>
          <cell r="BJ114" t="str">
            <v>5</v>
          </cell>
          <cell r="BK114" t="str">
            <v>16.5</v>
          </cell>
          <cell r="BL114">
            <v>105</v>
          </cell>
          <cell r="BM114">
            <v>60.245460000000008</v>
          </cell>
          <cell r="BO114" t="str">
            <v>7.66</v>
          </cell>
          <cell r="BP114" t="str">
            <v>44.5</v>
          </cell>
          <cell r="BQ114" t="str">
            <v>38.77</v>
          </cell>
          <cell r="BR114" t="str">
            <v>81.92823</v>
          </cell>
          <cell r="BS114" t="str">
            <v>5.9</v>
          </cell>
          <cell r="BT114" t="str">
            <v>60.37029</v>
          </cell>
          <cell r="BU114" t="str">
            <v>16.255</v>
          </cell>
          <cell r="BV114" t="str">
            <v>54.18333</v>
          </cell>
          <cell r="BW114" t="str">
            <v>5</v>
          </cell>
          <cell r="BX114" t="str">
            <v>3.915</v>
          </cell>
          <cell r="BY114" t="str">
            <v>2.34</v>
          </cell>
          <cell r="BZ114" t="str">
            <v>5</v>
          </cell>
          <cell r="CA114" t="str">
            <v>0</v>
          </cell>
          <cell r="CB114">
            <v>11</v>
          </cell>
          <cell r="CC114">
            <v>90.000000000000014</v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J114" t="str">
            <v>10</v>
          </cell>
          <cell r="CK114" t="str">
            <v>83.33333</v>
          </cell>
          <cell r="CL114" t="str">
            <v>8</v>
          </cell>
          <cell r="CM114" t="str">
            <v>100</v>
          </cell>
          <cell r="CN114">
            <v>18</v>
          </cell>
          <cell r="CO114" t="str">
            <v>0</v>
          </cell>
          <cell r="CP114" t="str">
            <v>100</v>
          </cell>
          <cell r="CQ114">
            <v>61</v>
          </cell>
          <cell r="CR114">
            <v>62.000000000000007</v>
          </cell>
          <cell r="CT114" t="str">
            <v>8</v>
          </cell>
          <cell r="CU114" t="str">
            <v>80</v>
          </cell>
          <cell r="CV114" t="str">
            <v>5</v>
          </cell>
          <cell r="CW114" t="str">
            <v>50</v>
          </cell>
          <cell r="CX114" t="str">
            <v/>
          </cell>
          <cell r="CY114" t="str">
            <v/>
          </cell>
          <cell r="CZ114" t="str">
            <v/>
          </cell>
          <cell r="DA114" t="str">
            <v>5</v>
          </cell>
          <cell r="DB114" t="str">
            <v>50</v>
          </cell>
          <cell r="DC114" t="str">
            <v>5</v>
          </cell>
          <cell r="DD114" t="str">
            <v>83.33333</v>
          </cell>
          <cell r="DE114" t="str">
            <v>5</v>
          </cell>
          <cell r="DF114" t="str">
            <v>71.42857</v>
          </cell>
          <cell r="DG114" t="str">
            <v>3</v>
          </cell>
          <cell r="DH114" t="str">
            <v>42.85714</v>
          </cell>
          <cell r="DI114" t="str">
            <v>31</v>
          </cell>
          <cell r="DJ114">
            <v>120</v>
          </cell>
          <cell r="DK114">
            <v>65.812440000000009</v>
          </cell>
          <cell r="DM114" t="str">
            <v>6</v>
          </cell>
          <cell r="DN114" t="str">
            <v>95</v>
          </cell>
          <cell r="DO114" t="str">
            <v>240.5</v>
          </cell>
          <cell r="DP114" t="str">
            <v>70.40185</v>
          </cell>
          <cell r="DQ114" t="str">
            <v>55.1</v>
          </cell>
          <cell r="DR114" t="str">
            <v>57.33985</v>
          </cell>
          <cell r="DS114" t="str">
            <v>27</v>
          </cell>
          <cell r="DT114" t="str">
            <v>27.2</v>
          </cell>
          <cell r="DU114" t="str">
            <v>.9</v>
          </cell>
          <cell r="DV114" t="str">
            <v>20.5</v>
          </cell>
          <cell r="DW114" t="str">
            <v>59</v>
          </cell>
          <cell r="DX114" t="str">
            <v>42.02381</v>
          </cell>
          <cell r="DY114" t="str">
            <v>25.05056</v>
          </cell>
          <cell r="DZ114" t="str">
            <v>13.5</v>
          </cell>
          <cell r="EA114" t="str">
            <v>77.98165</v>
          </cell>
          <cell r="EB114" t="str">
            <v>87.14286</v>
          </cell>
          <cell r="EC114" t="str">
            <v>0</v>
          </cell>
          <cell r="ED114" t="str">
            <v>40.50805</v>
          </cell>
          <cell r="EE114">
            <v>69</v>
          </cell>
          <cell r="EF114">
            <v>82.090410000000006</v>
          </cell>
          <cell r="EH114" t="str">
            <v>8</v>
          </cell>
          <cell r="EI114" t="str">
            <v>95.85799</v>
          </cell>
          <cell r="EJ114" t="str">
            <v>17.55556</v>
          </cell>
          <cell r="EK114" t="str">
            <v>93.07299</v>
          </cell>
          <cell r="EL114" t="str">
            <v>20.38889</v>
          </cell>
          <cell r="EM114" t="str">
            <v>87.80573</v>
          </cell>
          <cell r="EN114" t="str">
            <v>44.22222</v>
          </cell>
          <cell r="EO114" t="str">
            <v>84.50816</v>
          </cell>
          <cell r="EP114" t="str">
            <v>60</v>
          </cell>
          <cell r="EQ114" t="str">
            <v>85</v>
          </cell>
          <cell r="ER114" t="str">
            <v>100</v>
          </cell>
          <cell r="ES114" t="str">
            <v>85.71429</v>
          </cell>
          <cell r="ET114" t="str">
            <v>400</v>
          </cell>
          <cell r="EU114" t="str">
            <v>62.26415</v>
          </cell>
          <cell r="EV114" t="str">
            <v>450</v>
          </cell>
          <cell r="EW114" t="str">
            <v>62.5</v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 t="str">
            <v/>
          </cell>
          <cell r="FD114" t="str">
            <v/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>
            <v>43</v>
          </cell>
          <cell r="FK114">
            <v>67.006590000000003</v>
          </cell>
          <cell r="FM114" t="str">
            <v/>
          </cell>
          <cell r="FN114" t="str">
            <v/>
          </cell>
          <cell r="FO114" t="str">
            <v>340.65</v>
          </cell>
          <cell r="FP114" t="str">
            <v>81.91393</v>
          </cell>
          <cell r="FQ114" t="str">
            <v>37.41</v>
          </cell>
          <cell r="FR114" t="str">
            <v>124.15</v>
          </cell>
          <cell r="FS114" t="str">
            <v>179.09</v>
          </cell>
          <cell r="FT114" t="str">
            <v>33</v>
          </cell>
          <cell r="FU114" t="str">
            <v>63.0225</v>
          </cell>
          <cell r="FV114" t="str">
            <v>22.1</v>
          </cell>
          <cell r="FW114" t="str">
            <v>5</v>
          </cell>
          <cell r="FX114" t="str">
            <v>5.8</v>
          </cell>
          <cell r="FY114" t="str">
            <v>10.095</v>
          </cell>
          <cell r="FZ114" t="str">
            <v>56.08333</v>
          </cell>
          <cell r="GA114" t="str">
            <v>3.755</v>
          </cell>
          <cell r="GB114" t="str">
            <v>3.34</v>
          </cell>
          <cell r="GC114" t="str">
            <v>.5</v>
          </cell>
          <cell r="GD114" t="str">
            <v>2.5</v>
          </cell>
          <cell r="GE114">
            <v>33</v>
          </cell>
          <cell r="GF114">
            <v>70.348849999999999</v>
          </cell>
          <cell r="GG114" t="str">
            <v>1</v>
          </cell>
          <cell r="GH114" t="str">
            <v>1.8</v>
          </cell>
          <cell r="GI114" t="str">
            <v>18</v>
          </cell>
          <cell r="GJ114" t="str">
            <v>63.9</v>
          </cell>
          <cell r="GK114" t="str">
            <v>68.8227</v>
          </cell>
          <cell r="GL114" t="str">
            <v>11.5</v>
          </cell>
          <cell r="GM114" t="str">
            <v>71.875</v>
          </cell>
          <cell r="GN114" t="str">
            <v>2.5</v>
          </cell>
          <cell r="GO114" t="str">
            <v>5.5</v>
          </cell>
          <cell r="GP114" t="str">
            <v>1.5</v>
          </cell>
          <cell r="GQ114" t="str">
            <v>2</v>
          </cell>
        </row>
        <row r="115">
          <cell r="A115" t="str">
            <v>FSM</v>
          </cell>
          <cell r="B115" t="str">
            <v>Micronesia, Fed. Sts.</v>
          </cell>
          <cell r="C115" t="str">
            <v>East Asia &amp; Pacific</v>
          </cell>
          <cell r="D115" t="str">
            <v>Lower middle income</v>
          </cell>
          <cell r="E115">
            <v>2020</v>
          </cell>
          <cell r="F115">
            <v>158</v>
          </cell>
          <cell r="G115">
            <v>48.103410000000004</v>
          </cell>
          <cell r="J115">
            <v>174</v>
          </cell>
          <cell r="K115">
            <v>69.610620000000011</v>
          </cell>
          <cell r="L115" t="str">
            <v>7</v>
          </cell>
          <cell r="M115">
            <v>64.705879999999993</v>
          </cell>
          <cell r="N115" t="str">
            <v>16</v>
          </cell>
          <cell r="O115" t="str">
            <v>84.42211</v>
          </cell>
          <cell r="P115" t="str">
            <v>141.4</v>
          </cell>
          <cell r="Q115" t="str">
            <v>29.31447</v>
          </cell>
          <cell r="R115" t="str">
            <v>7</v>
          </cell>
          <cell r="S115" t="str">
            <v>64.70588</v>
          </cell>
          <cell r="T115" t="str">
            <v>16</v>
          </cell>
          <cell r="U115" t="str">
            <v>84.42211</v>
          </cell>
          <cell r="V115" t="str">
            <v>141.4</v>
          </cell>
          <cell r="W115" t="str">
            <v>29.31447</v>
          </cell>
          <cell r="X115" t="str">
            <v>0</v>
          </cell>
          <cell r="Y115" t="str">
            <v>100</v>
          </cell>
          <cell r="Z115">
            <v>136</v>
          </cell>
          <cell r="AA115">
            <v>61.026200000000003</v>
          </cell>
          <cell r="AC115" t="str">
            <v>14</v>
          </cell>
          <cell r="AD115" t="str">
            <v>64</v>
          </cell>
          <cell r="AE115" t="str">
            <v>85</v>
          </cell>
          <cell r="AF115" t="str">
            <v>82.99712</v>
          </cell>
          <cell r="AG115" t="str">
            <v>.6</v>
          </cell>
          <cell r="AH115" t="str">
            <v>97.1077</v>
          </cell>
          <cell r="AI115" t="str">
            <v>0</v>
          </cell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 t="str">
            <v>0</v>
          </cell>
          <cell r="AO115" t="str">
            <v>0</v>
          </cell>
          <cell r="AP115" t="str">
            <v>0</v>
          </cell>
          <cell r="AQ115">
            <v>122</v>
          </cell>
          <cell r="AR115">
            <v>64.436550000000011</v>
          </cell>
          <cell r="AT115" t="str">
            <v>3</v>
          </cell>
          <cell r="AU115" t="str">
            <v>100</v>
          </cell>
          <cell r="AV115" t="str">
            <v>105</v>
          </cell>
          <cell r="AW115" t="str">
            <v>62.17391</v>
          </cell>
          <cell r="AX115" t="str">
            <v>358.6</v>
          </cell>
          <cell r="AY115" t="str">
            <v>95.57228</v>
          </cell>
          <cell r="AZ115" t="str">
            <v>0</v>
          </cell>
          <cell r="BA115" t="str">
            <v>0</v>
          </cell>
          <cell r="BB115" t="str">
            <v>0</v>
          </cell>
          <cell r="BC115" t="str">
            <v>0</v>
          </cell>
          <cell r="BD115" t="str">
            <v>0</v>
          </cell>
          <cell r="BE115" t="str">
            <v>0</v>
          </cell>
          <cell r="BF115" t="str">
            <v>0</v>
          </cell>
          <cell r="BG115" t="str">
            <v>0</v>
          </cell>
          <cell r="BH115" t="str">
            <v>..</v>
          </cell>
          <cell r="BI115" t="str">
            <v>..</v>
          </cell>
          <cell r="BJ115" t="str">
            <v>N/A</v>
          </cell>
          <cell r="BK115" t="str">
            <v>41.4</v>
          </cell>
          <cell r="BL115">
            <v>187</v>
          </cell>
          <cell r="BM115">
            <v>0</v>
          </cell>
          <cell r="BO115" t="str">
            <v>No Practice</v>
          </cell>
          <cell r="BP115" t="str">
            <v>0</v>
          </cell>
          <cell r="BQ115" t="str">
            <v>No Practice</v>
          </cell>
          <cell r="BR115" t="str">
            <v>0</v>
          </cell>
          <cell r="BS115" t="str">
            <v>No Practice</v>
          </cell>
          <cell r="BT115" t="str">
            <v>0</v>
          </cell>
          <cell r="BU115" t="str">
            <v>No Practice</v>
          </cell>
          <cell r="BV115" t="str">
            <v>0</v>
          </cell>
          <cell r="BW115" t="str">
            <v>No Practice</v>
          </cell>
          <cell r="BX115" t="str">
            <v>No Practice</v>
          </cell>
          <cell r="BY115" t="str">
            <v>No Practice</v>
          </cell>
          <cell r="BZ115" t="str">
            <v>No Practice</v>
          </cell>
          <cell r="CA115" t="str">
            <v>No Practice</v>
          </cell>
          <cell r="CB115">
            <v>104</v>
          </cell>
          <cell r="CC115">
            <v>50.000000000000007</v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J115" t="str">
            <v>10</v>
          </cell>
          <cell r="CK115" t="str">
            <v>83.33333</v>
          </cell>
          <cell r="CL115" t="str">
            <v>0</v>
          </cell>
          <cell r="CM115" t="str">
            <v>0</v>
          </cell>
          <cell r="CN115">
            <v>10</v>
          </cell>
          <cell r="CO115" t="str">
            <v>0</v>
          </cell>
          <cell r="CP115" t="str">
            <v>0</v>
          </cell>
          <cell r="CQ115">
            <v>185</v>
          </cell>
          <cell r="CR115">
            <v>16</v>
          </cell>
          <cell r="CT115" t="str">
            <v>0</v>
          </cell>
          <cell r="CU115" t="str">
            <v>0</v>
          </cell>
          <cell r="CV115" t="str">
            <v>0</v>
          </cell>
          <cell r="CW115" t="str">
            <v>0</v>
          </cell>
          <cell r="CX115" t="str">
            <v/>
          </cell>
          <cell r="CY115" t="str">
            <v/>
          </cell>
          <cell r="CZ115" t="str">
            <v/>
          </cell>
          <cell r="DA115" t="str">
            <v>8</v>
          </cell>
          <cell r="DB115" t="str">
            <v>80</v>
          </cell>
          <cell r="DC115" t="str">
            <v>0</v>
          </cell>
          <cell r="DD115" t="str">
            <v>0</v>
          </cell>
          <cell r="DE115" t="str">
            <v>0</v>
          </cell>
          <cell r="DF115" t="str">
            <v>0</v>
          </cell>
          <cell r="DG115" t="str">
            <v>0</v>
          </cell>
          <cell r="DH115" t="str">
            <v>0</v>
          </cell>
          <cell r="DI115" t="str">
            <v>8</v>
          </cell>
          <cell r="DJ115">
            <v>111</v>
          </cell>
          <cell r="DK115">
            <v>68.781800000000004</v>
          </cell>
          <cell r="DM115" t="str">
            <v>21</v>
          </cell>
          <cell r="DN115" t="str">
            <v>70</v>
          </cell>
          <cell r="DO115" t="str">
            <v>128</v>
          </cell>
          <cell r="DP115" t="str">
            <v>87.7898</v>
          </cell>
          <cell r="DQ115" t="str">
            <v>60.5</v>
          </cell>
          <cell r="DR115" t="str">
            <v>48.55559</v>
          </cell>
          <cell r="DS115" t="str">
            <v>0</v>
          </cell>
          <cell r="DT115" t="str">
            <v>8.5</v>
          </cell>
          <cell r="DU115" t="str">
            <v>52.1</v>
          </cell>
          <cell r="DV115" t="str">
            <v>No VAT</v>
          </cell>
          <cell r="DW115" t="str">
            <v>No VAT</v>
          </cell>
          <cell r="DX115" t="str">
            <v>No VAT</v>
          </cell>
          <cell r="DY115" t="str">
            <v>No VAT</v>
          </cell>
          <cell r="DZ115" t="str">
            <v>No corporate income tax</v>
          </cell>
          <cell r="EA115" t="str">
            <v>No corporate income tax</v>
          </cell>
          <cell r="EB115" t="str">
            <v>No corporate income tax</v>
          </cell>
          <cell r="EC115" t="str">
            <v>No corporate income tax</v>
          </cell>
          <cell r="ED115" t="str">
            <v xml:space="preserve"> </v>
          </cell>
          <cell r="EE115">
            <v>65</v>
          </cell>
          <cell r="EF115">
            <v>83.99721000000001</v>
          </cell>
          <cell r="EH115" t="str">
            <v>26</v>
          </cell>
          <cell r="EI115" t="str">
            <v>85.2071</v>
          </cell>
          <cell r="EJ115" t="str">
            <v>35</v>
          </cell>
          <cell r="EK115" t="str">
            <v>85.77406</v>
          </cell>
          <cell r="EL115" t="str">
            <v>36</v>
          </cell>
          <cell r="EM115" t="str">
            <v>77.98742</v>
          </cell>
          <cell r="EN115" t="str">
            <v>56</v>
          </cell>
          <cell r="EO115" t="str">
            <v>80.28674</v>
          </cell>
          <cell r="EP115" t="str">
            <v>60</v>
          </cell>
          <cell r="EQ115" t="str">
            <v>85</v>
          </cell>
          <cell r="ER115" t="str">
            <v>80</v>
          </cell>
          <cell r="ES115" t="str">
            <v>88.57143</v>
          </cell>
          <cell r="ET115" t="str">
            <v>168</v>
          </cell>
          <cell r="EU115" t="str">
            <v>84.15094</v>
          </cell>
          <cell r="EV115" t="str">
            <v>180</v>
          </cell>
          <cell r="EW115" t="str">
            <v>85</v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 t="str">
            <v/>
          </cell>
          <cell r="FD115" t="str">
            <v/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>
            <v>184</v>
          </cell>
          <cell r="FK115">
            <v>29.388950000000001</v>
          </cell>
          <cell r="FM115" t="str">
            <v/>
          </cell>
          <cell r="FN115" t="str">
            <v/>
          </cell>
          <cell r="FO115" t="str">
            <v>885</v>
          </cell>
          <cell r="FP115" t="str">
            <v>37.29508</v>
          </cell>
          <cell r="FQ115" t="str">
            <v>120</v>
          </cell>
          <cell r="FR115" t="str">
            <v>365</v>
          </cell>
          <cell r="FS115" t="str">
            <v>400</v>
          </cell>
          <cell r="FT115" t="str">
            <v>66</v>
          </cell>
          <cell r="FU115" t="str">
            <v>25.87177</v>
          </cell>
          <cell r="FV115" t="str">
            <v>65.2</v>
          </cell>
          <cell r="FW115" t="str">
            <v>.8</v>
          </cell>
          <cell r="FX115" t="str">
            <v>0</v>
          </cell>
          <cell r="FY115" t="str">
            <v>4.5</v>
          </cell>
          <cell r="FZ115" t="str">
            <v>25</v>
          </cell>
          <cell r="GA115" t="str">
            <v>1</v>
          </cell>
          <cell r="GB115" t="str">
            <v>1</v>
          </cell>
          <cell r="GC115" t="str">
            <v>.5</v>
          </cell>
          <cell r="GD115" t="str">
            <v>2</v>
          </cell>
          <cell r="GE115">
            <v>125</v>
          </cell>
          <cell r="GF115">
            <v>37.792730000000006</v>
          </cell>
          <cell r="GG115" t="str">
            <v>0</v>
          </cell>
          <cell r="GH115" t="str">
            <v>5.3</v>
          </cell>
          <cell r="GI115" t="str">
            <v>38</v>
          </cell>
          <cell r="GJ115" t="str">
            <v>3.4</v>
          </cell>
          <cell r="GK115" t="str">
            <v>3.71047</v>
          </cell>
          <cell r="GL115" t="str">
            <v>11.5</v>
          </cell>
          <cell r="GM115" t="str">
            <v>71.875</v>
          </cell>
          <cell r="GN115" t="str">
            <v>2.5</v>
          </cell>
          <cell r="GO115" t="str">
            <v>6</v>
          </cell>
          <cell r="GP115" t="str">
            <v>3</v>
          </cell>
          <cell r="GQ115" t="str">
            <v>0</v>
          </cell>
        </row>
        <row r="116">
          <cell r="A116" t="str">
            <v>MDA</v>
          </cell>
          <cell r="B116" t="str">
            <v>Moldova</v>
          </cell>
          <cell r="C116" t="str">
            <v>Europe &amp; Central Asia</v>
          </cell>
          <cell r="D116" t="str">
            <v>Lower middle income</v>
          </cell>
          <cell r="E116">
            <v>2020</v>
          </cell>
          <cell r="F116">
            <v>48</v>
          </cell>
          <cell r="G116">
            <v>74.390910000000005</v>
          </cell>
          <cell r="J116">
            <v>13</v>
          </cell>
          <cell r="K116">
            <v>95.681060000000002</v>
          </cell>
          <cell r="L116" t="str">
            <v>3</v>
          </cell>
          <cell r="M116">
            <v>88.235290000000006</v>
          </cell>
          <cell r="N116" t="str">
            <v>4</v>
          </cell>
          <cell r="O116" t="str">
            <v>96.48241</v>
          </cell>
          <cell r="P116" t="str">
            <v>4</v>
          </cell>
          <cell r="Q116" t="str">
            <v>98.00652</v>
          </cell>
          <cell r="R116" t="str">
            <v>3</v>
          </cell>
          <cell r="S116" t="str">
            <v>88.23529</v>
          </cell>
          <cell r="T116" t="str">
            <v>4</v>
          </cell>
          <cell r="U116" t="str">
            <v>96.48241</v>
          </cell>
          <cell r="V116" t="str">
            <v>4</v>
          </cell>
          <cell r="W116" t="str">
            <v>98.00652</v>
          </cell>
          <cell r="X116" t="str">
            <v>0</v>
          </cell>
          <cell r="Y116" t="str">
            <v>100</v>
          </cell>
          <cell r="Z116">
            <v>156</v>
          </cell>
          <cell r="AA116">
            <v>56.235640000000004</v>
          </cell>
          <cell r="AC116" t="str">
            <v>21</v>
          </cell>
          <cell r="AD116" t="str">
            <v>36</v>
          </cell>
          <cell r="AE116" t="str">
            <v>278</v>
          </cell>
          <cell r="AF116" t="str">
            <v>27.37752</v>
          </cell>
          <cell r="AG116" t="str">
            <v>3.7</v>
          </cell>
          <cell r="AH116" t="str">
            <v>81.56506</v>
          </cell>
          <cell r="AI116" t="str">
            <v>12</v>
          </cell>
          <cell r="AJ116" t="str">
            <v>80</v>
          </cell>
          <cell r="AK116" t="str">
            <v>1</v>
          </cell>
          <cell r="AL116" t="str">
            <v>1</v>
          </cell>
          <cell r="AM116" t="str">
            <v>2</v>
          </cell>
          <cell r="AN116" t="str">
            <v>3</v>
          </cell>
          <cell r="AO116" t="str">
            <v>1</v>
          </cell>
          <cell r="AP116" t="str">
            <v>4</v>
          </cell>
          <cell r="AQ116">
            <v>84</v>
          </cell>
          <cell r="AR116">
            <v>75.283010000000004</v>
          </cell>
          <cell r="AT116" t="str">
            <v>6</v>
          </cell>
          <cell r="AU116" t="str">
            <v>50</v>
          </cell>
          <cell r="AV116" t="str">
            <v>87</v>
          </cell>
          <cell r="AW116" t="str">
            <v>70</v>
          </cell>
          <cell r="AX116" t="str">
            <v>515.8</v>
          </cell>
          <cell r="AY116" t="str">
            <v>93.63202</v>
          </cell>
          <cell r="AZ116" t="str">
            <v>7</v>
          </cell>
          <cell r="BA116" t="str">
            <v>87.5</v>
          </cell>
          <cell r="BB116" t="str">
            <v>2</v>
          </cell>
          <cell r="BC116" t="str">
            <v>1</v>
          </cell>
          <cell r="BD116" t="str">
            <v>1</v>
          </cell>
          <cell r="BE116" t="str">
            <v>1</v>
          </cell>
          <cell r="BF116" t="str">
            <v>1</v>
          </cell>
          <cell r="BG116" t="str">
            <v>1</v>
          </cell>
          <cell r="BH116" t="str">
            <v>1.33</v>
          </cell>
          <cell r="BI116" t="str">
            <v>1.5</v>
          </cell>
          <cell r="BJ116" t="str">
            <v>3</v>
          </cell>
          <cell r="BK116" t="str">
            <v>8.5</v>
          </cell>
          <cell r="BL116">
            <v>22</v>
          </cell>
          <cell r="BM116">
            <v>82.797230000000013</v>
          </cell>
          <cell r="BO116" t="str">
            <v>5</v>
          </cell>
          <cell r="BP116" t="str">
            <v>66.66667</v>
          </cell>
          <cell r="BQ116" t="str">
            <v>5.5</v>
          </cell>
          <cell r="BR116" t="str">
            <v>97.84689</v>
          </cell>
          <cell r="BS116" t="str">
            <v>1</v>
          </cell>
          <cell r="BT116" t="str">
            <v>93.34203</v>
          </cell>
          <cell r="BU116" t="str">
            <v>22</v>
          </cell>
          <cell r="BV116" t="str">
            <v>73.33333</v>
          </cell>
          <cell r="BW116" t="str">
            <v>8</v>
          </cell>
          <cell r="BX116" t="str">
            <v>4.5</v>
          </cell>
          <cell r="BY116" t="str">
            <v>4</v>
          </cell>
          <cell r="BZ116" t="str">
            <v>5.5</v>
          </cell>
          <cell r="CA116" t="str">
            <v>0</v>
          </cell>
          <cell r="CB116">
            <v>48</v>
          </cell>
          <cell r="CC116">
            <v>70</v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J116" t="str">
            <v>8</v>
          </cell>
          <cell r="CK116" t="str">
            <v>66.66667</v>
          </cell>
          <cell r="CL116" t="str">
            <v>6</v>
          </cell>
          <cell r="CM116" t="str">
            <v>75</v>
          </cell>
          <cell r="CN116">
            <v>14</v>
          </cell>
          <cell r="CO116" t="str">
            <v>0</v>
          </cell>
          <cell r="CP116" t="str">
            <v>18.2</v>
          </cell>
          <cell r="CQ116">
            <v>45</v>
          </cell>
          <cell r="CR116">
            <v>68</v>
          </cell>
          <cell r="CT116" t="str">
            <v>7</v>
          </cell>
          <cell r="CU116" t="str">
            <v>70</v>
          </cell>
          <cell r="CV116" t="str">
            <v>4</v>
          </cell>
          <cell r="CW116" t="str">
            <v>40</v>
          </cell>
          <cell r="CX116" t="str">
            <v/>
          </cell>
          <cell r="CY116" t="str">
            <v/>
          </cell>
          <cell r="CZ116" t="str">
            <v/>
          </cell>
          <cell r="DA116" t="str">
            <v>8</v>
          </cell>
          <cell r="DB116" t="str">
            <v>80</v>
          </cell>
          <cell r="DC116" t="str">
            <v>5</v>
          </cell>
          <cell r="DD116" t="str">
            <v>83.33333</v>
          </cell>
          <cell r="DE116" t="str">
            <v>4</v>
          </cell>
          <cell r="DF116" t="str">
            <v>57.14286</v>
          </cell>
          <cell r="DG116" t="str">
            <v>6</v>
          </cell>
          <cell r="DH116" t="str">
            <v>85.71429</v>
          </cell>
          <cell r="DI116" t="str">
            <v>34</v>
          </cell>
          <cell r="DJ116">
            <v>33</v>
          </cell>
          <cell r="DK116">
            <v>85.161890000000014</v>
          </cell>
          <cell r="DM116" t="str">
            <v>10</v>
          </cell>
          <cell r="DN116" t="str">
            <v>88.33333</v>
          </cell>
          <cell r="DO116" t="str">
            <v>183</v>
          </cell>
          <cell r="DP116" t="str">
            <v>79.28903</v>
          </cell>
          <cell r="DQ116" t="str">
            <v>38.7</v>
          </cell>
          <cell r="DR116" t="str">
            <v>82.23802</v>
          </cell>
          <cell r="DS116" t="str">
            <v>8.4</v>
          </cell>
          <cell r="DT116" t="str">
            <v>29.9</v>
          </cell>
          <cell r="DU116" t="str">
            <v>.3</v>
          </cell>
          <cell r="DV116" t="str">
            <v>7.75</v>
          </cell>
          <cell r="DW116" t="str">
            <v>84.5</v>
          </cell>
          <cell r="DX116" t="str">
            <v>13.30952</v>
          </cell>
          <cell r="DY116" t="str">
            <v>80.48354</v>
          </cell>
          <cell r="DZ116" t="str">
            <v>2.5</v>
          </cell>
          <cell r="EA116" t="str">
            <v>98.16514</v>
          </cell>
          <cell r="EB116" t="str">
            <v>0</v>
          </cell>
          <cell r="EC116" t="str">
            <v>100</v>
          </cell>
          <cell r="ED116" t="str">
            <v>90.78717</v>
          </cell>
          <cell r="EE116">
            <v>38</v>
          </cell>
          <cell r="EF116">
            <v>92.320090000000008</v>
          </cell>
          <cell r="EH116" t="str">
            <v>48</v>
          </cell>
          <cell r="EI116" t="str">
            <v>72.18935</v>
          </cell>
          <cell r="EJ116" t="str">
            <v>1.555556</v>
          </cell>
          <cell r="EK116" t="str">
            <v>99.76755</v>
          </cell>
          <cell r="EL116" t="str">
            <v>3</v>
          </cell>
          <cell r="EM116" t="str">
            <v>98.74214</v>
          </cell>
          <cell r="EN116" t="str">
            <v>4.388889</v>
          </cell>
          <cell r="EO116" t="str">
            <v>98.78534</v>
          </cell>
          <cell r="EP116" t="str">
            <v>43.88889</v>
          </cell>
          <cell r="EQ116" t="str">
            <v>89.02778</v>
          </cell>
          <cell r="ER116" t="str">
            <v>41.11111</v>
          </cell>
          <cell r="ES116" t="str">
            <v>94.12698</v>
          </cell>
          <cell r="ET116" t="str">
            <v>76.11111</v>
          </cell>
          <cell r="EU116" t="str">
            <v>92.81971</v>
          </cell>
          <cell r="EV116" t="str">
            <v>82.77778</v>
          </cell>
          <cell r="EW116" t="str">
            <v>93.10185</v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 t="str">
            <v/>
          </cell>
          <cell r="FD116" t="str">
            <v/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>
            <v>62</v>
          </cell>
          <cell r="FK116">
            <v>63.645950000000006</v>
          </cell>
          <cell r="FM116" t="str">
            <v/>
          </cell>
          <cell r="FN116" t="str">
            <v/>
          </cell>
          <cell r="FO116" t="str">
            <v>585</v>
          </cell>
          <cell r="FP116" t="str">
            <v>61.88525</v>
          </cell>
          <cell r="FQ116" t="str">
            <v>60</v>
          </cell>
          <cell r="FR116" t="str">
            <v>420</v>
          </cell>
          <cell r="FS116" t="str">
            <v>105</v>
          </cell>
          <cell r="FT116" t="str">
            <v>28.6</v>
          </cell>
          <cell r="FU116" t="str">
            <v>67.94151</v>
          </cell>
          <cell r="FV116" t="str">
            <v>10.6</v>
          </cell>
          <cell r="FW116" t="str">
            <v>6</v>
          </cell>
          <cell r="FX116" t="str">
            <v>12</v>
          </cell>
          <cell r="FY116" t="str">
            <v>11</v>
          </cell>
          <cell r="FZ116" t="str">
            <v>61.11111</v>
          </cell>
          <cell r="GA116" t="str">
            <v>3.5</v>
          </cell>
          <cell r="GB116" t="str">
            <v>3</v>
          </cell>
          <cell r="GC116" t="str">
            <v>2</v>
          </cell>
          <cell r="GD116" t="str">
            <v>2.5</v>
          </cell>
          <cell r="GE116">
            <v>67</v>
          </cell>
          <cell r="GF116">
            <v>54.784230000000008</v>
          </cell>
          <cell r="GG116" t="str">
            <v>0</v>
          </cell>
          <cell r="GH116" t="str">
            <v>2.8</v>
          </cell>
          <cell r="GI116" t="str">
            <v>15</v>
          </cell>
          <cell r="GJ116" t="str">
            <v>32.1</v>
          </cell>
          <cell r="GK116" t="str">
            <v>34.56847</v>
          </cell>
          <cell r="GL116" t="str">
            <v>12</v>
          </cell>
          <cell r="GM116" t="str">
            <v>75</v>
          </cell>
          <cell r="GN116" t="str">
            <v>2.5</v>
          </cell>
          <cell r="GO116" t="str">
            <v>4</v>
          </cell>
          <cell r="GP116" t="str">
            <v>2.5</v>
          </cell>
          <cell r="GQ116" t="str">
            <v>3</v>
          </cell>
        </row>
        <row r="117">
          <cell r="A117" t="str">
            <v>MNG</v>
          </cell>
          <cell r="B117" t="str">
            <v>Mongolia</v>
          </cell>
          <cell r="C117" t="str">
            <v>East Asia &amp; Pacific</v>
          </cell>
          <cell r="D117" t="str">
            <v>Lower middle income</v>
          </cell>
          <cell r="E117">
            <v>2020</v>
          </cell>
          <cell r="F117">
            <v>81</v>
          </cell>
          <cell r="G117">
            <v>67.772620000000003</v>
          </cell>
          <cell r="J117">
            <v>100</v>
          </cell>
          <cell r="K117">
            <v>86.671870000000013</v>
          </cell>
          <cell r="L117" t="str">
            <v>8</v>
          </cell>
          <cell r="M117">
            <v>58.823529999999998</v>
          </cell>
          <cell r="N117" t="str">
            <v>12</v>
          </cell>
          <cell r="O117" t="str">
            <v>88.44221</v>
          </cell>
          <cell r="P117" t="str">
            <v>1.2</v>
          </cell>
          <cell r="Q117" t="str">
            <v>99.42176</v>
          </cell>
          <cell r="R117" t="str">
            <v>8</v>
          </cell>
          <cell r="S117" t="str">
            <v>58.82353</v>
          </cell>
          <cell r="T117" t="str">
            <v>12</v>
          </cell>
          <cell r="U117" t="str">
            <v>88.44221</v>
          </cell>
          <cell r="V117" t="str">
            <v>1.2</v>
          </cell>
          <cell r="W117" t="str">
            <v>99.42176</v>
          </cell>
          <cell r="X117" t="str">
            <v>0</v>
          </cell>
          <cell r="Y117" t="str">
            <v>100</v>
          </cell>
          <cell r="Z117">
            <v>29</v>
          </cell>
          <cell r="AA117">
            <v>78.207010000000011</v>
          </cell>
          <cell r="AC117" t="str">
            <v>17</v>
          </cell>
          <cell r="AD117" t="str">
            <v>52</v>
          </cell>
          <cell r="AE117" t="str">
            <v>137</v>
          </cell>
          <cell r="AF117" t="str">
            <v>68.01153</v>
          </cell>
          <cell r="AG117" t="str">
            <v>.1</v>
          </cell>
          <cell r="AH117" t="str">
            <v>99.48319</v>
          </cell>
          <cell r="AI117" t="str">
            <v>14</v>
          </cell>
          <cell r="AJ117" t="str">
            <v>93.33333</v>
          </cell>
          <cell r="AK117" t="str">
            <v>2</v>
          </cell>
          <cell r="AL117" t="str">
            <v>1</v>
          </cell>
          <cell r="AM117" t="str">
            <v>2</v>
          </cell>
          <cell r="AN117" t="str">
            <v>3</v>
          </cell>
          <cell r="AO117" t="str">
            <v>2</v>
          </cell>
          <cell r="AP117" t="str">
            <v>4</v>
          </cell>
          <cell r="AQ117">
            <v>152</v>
          </cell>
          <cell r="AR117">
            <v>55.048510000000007</v>
          </cell>
          <cell r="AT117" t="str">
            <v>8</v>
          </cell>
          <cell r="AU117" t="str">
            <v>16.66667</v>
          </cell>
          <cell r="AV117" t="str">
            <v>79</v>
          </cell>
          <cell r="AW117" t="str">
            <v>73.47826</v>
          </cell>
          <cell r="AX117" t="str">
            <v>603.5</v>
          </cell>
          <cell r="AY117" t="str">
            <v>92.54912</v>
          </cell>
          <cell r="AZ117" t="str">
            <v>3</v>
          </cell>
          <cell r="BA117" t="str">
            <v>37.5</v>
          </cell>
          <cell r="BB117" t="str">
            <v>0</v>
          </cell>
          <cell r="BC117" t="str">
            <v>1</v>
          </cell>
          <cell r="BD117" t="str">
            <v>0</v>
          </cell>
          <cell r="BE117" t="str">
            <v>1</v>
          </cell>
          <cell r="BF117" t="str">
            <v>0</v>
          </cell>
          <cell r="BG117" t="str">
            <v>1</v>
          </cell>
          <cell r="BH117" t="str">
            <v>62</v>
          </cell>
          <cell r="BI117" t="str">
            <v>15</v>
          </cell>
          <cell r="BJ117" t="str">
            <v>5</v>
          </cell>
          <cell r="BK117" t="str">
            <v>5.6</v>
          </cell>
          <cell r="BL117">
            <v>50</v>
          </cell>
          <cell r="BM117">
            <v>74.162030000000001</v>
          </cell>
          <cell r="BO117" t="str">
            <v>5</v>
          </cell>
          <cell r="BP117" t="str">
            <v>66.66667</v>
          </cell>
          <cell r="BQ117" t="str">
            <v>10.5</v>
          </cell>
          <cell r="BR117" t="str">
            <v>95.45455</v>
          </cell>
          <cell r="BS117" t="str">
            <v>2.1</v>
          </cell>
          <cell r="BT117" t="str">
            <v>86.19358</v>
          </cell>
          <cell r="BU117" t="str">
            <v>14.5</v>
          </cell>
          <cell r="BV117" t="str">
            <v>48.33333</v>
          </cell>
          <cell r="BW117" t="str">
            <v>4</v>
          </cell>
          <cell r="BX117" t="str">
            <v>2.5</v>
          </cell>
          <cell r="BY117" t="str">
            <v>0</v>
          </cell>
          <cell r="BZ117" t="str">
            <v>8</v>
          </cell>
          <cell r="CA117" t="str">
            <v>0</v>
          </cell>
          <cell r="CB117">
            <v>25</v>
          </cell>
          <cell r="CC117">
            <v>80</v>
          </cell>
          <cell r="CE117" t="str">
            <v/>
          </cell>
          <cell r="CF117" t="str">
            <v/>
          </cell>
          <cell r="CG117" t="str">
            <v/>
          </cell>
          <cell r="CH117" t="str">
            <v/>
          </cell>
          <cell r="CJ117" t="str">
            <v>9</v>
          </cell>
          <cell r="CK117" t="str">
            <v>75</v>
          </cell>
          <cell r="CL117" t="str">
            <v>7</v>
          </cell>
          <cell r="CM117" t="str">
            <v>87.5</v>
          </cell>
          <cell r="CN117">
            <v>16</v>
          </cell>
          <cell r="CO117" t="str">
            <v>53.6</v>
          </cell>
          <cell r="CP117" t="str">
            <v>0</v>
          </cell>
          <cell r="CQ117">
            <v>25</v>
          </cell>
          <cell r="CR117">
            <v>74</v>
          </cell>
          <cell r="CT117" t="str">
            <v>6</v>
          </cell>
          <cell r="CU117" t="str">
            <v>60</v>
          </cell>
          <cell r="CV117" t="str">
            <v>8</v>
          </cell>
          <cell r="CW117" t="str">
            <v>80</v>
          </cell>
          <cell r="CX117" t="str">
            <v/>
          </cell>
          <cell r="CY117" t="str">
            <v/>
          </cell>
          <cell r="CZ117" t="str">
            <v/>
          </cell>
          <cell r="DA117" t="str">
            <v>8</v>
          </cell>
          <cell r="DB117" t="str">
            <v>80</v>
          </cell>
          <cell r="DC117" t="str">
            <v>2</v>
          </cell>
          <cell r="DD117" t="str">
            <v>33.33333</v>
          </cell>
          <cell r="DE117" t="str">
            <v>6</v>
          </cell>
          <cell r="DF117" t="str">
            <v>85.71429</v>
          </cell>
          <cell r="DG117" t="str">
            <v>7</v>
          </cell>
          <cell r="DH117" t="str">
            <v>100</v>
          </cell>
          <cell r="DI117" t="str">
            <v>37</v>
          </cell>
          <cell r="DJ117">
            <v>71</v>
          </cell>
          <cell r="DK117">
            <v>77.319590000000005</v>
          </cell>
          <cell r="DM117" t="str">
            <v>19</v>
          </cell>
          <cell r="DN117" t="str">
            <v>73.33333</v>
          </cell>
          <cell r="DO117" t="str">
            <v>134</v>
          </cell>
          <cell r="DP117" t="str">
            <v>86.86244</v>
          </cell>
          <cell r="DQ117" t="str">
            <v>25.7</v>
          </cell>
          <cell r="DR117" t="str">
            <v>100</v>
          </cell>
          <cell r="DS117" t="str">
            <v>10.2</v>
          </cell>
          <cell r="DT117" t="str">
            <v>13.5</v>
          </cell>
          <cell r="DU117" t="str">
            <v>2</v>
          </cell>
          <cell r="DV117" t="str">
            <v>No VAT refund per case study scenario</v>
          </cell>
          <cell r="DW117" t="str">
            <v>0</v>
          </cell>
          <cell r="DX117" t="str">
            <v>No VAT refund per case study scenario</v>
          </cell>
          <cell r="DY117" t="str">
            <v>0</v>
          </cell>
          <cell r="DZ117" t="str">
            <v>3.5</v>
          </cell>
          <cell r="EA117" t="str">
            <v>96.33028</v>
          </cell>
          <cell r="EB117" t="str">
            <v>0</v>
          </cell>
          <cell r="EC117" t="str">
            <v>100</v>
          </cell>
          <cell r="ED117" t="str">
            <v>49.08257</v>
          </cell>
          <cell r="EE117">
            <v>143</v>
          </cell>
          <cell r="EF117">
            <v>60.830780000000004</v>
          </cell>
          <cell r="EH117" t="str">
            <v>168</v>
          </cell>
          <cell r="EI117" t="str">
            <v>1.18343</v>
          </cell>
          <cell r="EJ117" t="str">
            <v>114.6667</v>
          </cell>
          <cell r="EK117" t="str">
            <v>52.44073</v>
          </cell>
          <cell r="EL117" t="str">
            <v>134</v>
          </cell>
          <cell r="EM117" t="str">
            <v>16.3522</v>
          </cell>
          <cell r="EN117" t="str">
            <v>48</v>
          </cell>
          <cell r="EO117" t="str">
            <v>83.15412</v>
          </cell>
          <cell r="EP117" t="str">
            <v>63.88889</v>
          </cell>
          <cell r="EQ117" t="str">
            <v>84.02778</v>
          </cell>
          <cell r="ER117" t="str">
            <v>82.55556</v>
          </cell>
          <cell r="ES117" t="str">
            <v>88.20635</v>
          </cell>
          <cell r="ET117" t="str">
            <v>225.1111</v>
          </cell>
          <cell r="EU117" t="str">
            <v>78.7631</v>
          </cell>
          <cell r="EV117" t="str">
            <v>209.7778</v>
          </cell>
          <cell r="EW117" t="str">
            <v>82.51852</v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 t="str">
            <v/>
          </cell>
          <cell r="FC117" t="str">
            <v/>
          </cell>
          <cell r="FD117" t="str">
            <v/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75</v>
          </cell>
          <cell r="FK117">
            <v>61.363030000000002</v>
          </cell>
          <cell r="FM117" t="str">
            <v/>
          </cell>
          <cell r="FN117" t="str">
            <v/>
          </cell>
          <cell r="FO117" t="str">
            <v>374</v>
          </cell>
          <cell r="FP117" t="str">
            <v>79.18033</v>
          </cell>
          <cell r="FQ117" t="str">
            <v>14</v>
          </cell>
          <cell r="FR117" t="str">
            <v>180</v>
          </cell>
          <cell r="FS117" t="str">
            <v>180</v>
          </cell>
          <cell r="FT117" t="str">
            <v>22.9</v>
          </cell>
          <cell r="FU117" t="str">
            <v>74.35321</v>
          </cell>
          <cell r="FV117" t="str">
            <v>14.9</v>
          </cell>
          <cell r="FW117" t="str">
            <v>7.2</v>
          </cell>
          <cell r="FX117" t="str">
            <v>.8</v>
          </cell>
          <cell r="FY117" t="str">
            <v>5.5</v>
          </cell>
          <cell r="FZ117" t="str">
            <v>30.55556</v>
          </cell>
          <cell r="GA117" t="str">
            <v>1.5</v>
          </cell>
          <cell r="GB117" t="str">
            <v>1</v>
          </cell>
          <cell r="GC117" t="str">
            <v>1</v>
          </cell>
          <cell r="GD117" t="str">
            <v>2</v>
          </cell>
          <cell r="GE117">
            <v>150</v>
          </cell>
          <cell r="GF117">
            <v>30.123330000000003</v>
          </cell>
          <cell r="GG117" t="str">
            <v>0</v>
          </cell>
          <cell r="GH117" t="str">
            <v>4</v>
          </cell>
          <cell r="GI117" t="str">
            <v>15</v>
          </cell>
          <cell r="GJ117" t="str">
            <v>18.2</v>
          </cell>
          <cell r="GK117" t="str">
            <v>19.62167</v>
          </cell>
          <cell r="GL117" t="str">
            <v>6.5</v>
          </cell>
          <cell r="GM117" t="str">
            <v>40.625</v>
          </cell>
          <cell r="GN117" t="str">
            <v>2</v>
          </cell>
          <cell r="GO117" t="str">
            <v>4</v>
          </cell>
          <cell r="GP117" t="str">
            <v>.5</v>
          </cell>
          <cell r="GQ117" t="str">
            <v>0</v>
          </cell>
        </row>
        <row r="118">
          <cell r="A118" t="str">
            <v>MNE</v>
          </cell>
          <cell r="B118" t="str">
            <v>Montenegro</v>
          </cell>
          <cell r="C118" t="str">
            <v>Europe &amp; Central Asia</v>
          </cell>
          <cell r="D118" t="str">
            <v>Upper middle income</v>
          </cell>
          <cell r="E118">
            <v>2020</v>
          </cell>
          <cell r="F118">
            <v>50</v>
          </cell>
          <cell r="G118">
            <v>73.818910000000002</v>
          </cell>
          <cell r="J118">
            <v>101</v>
          </cell>
          <cell r="K118">
            <v>86.664200000000008</v>
          </cell>
          <cell r="L118" t="str">
            <v>8</v>
          </cell>
          <cell r="M118">
            <v>58.823529999999998</v>
          </cell>
          <cell r="N118" t="str">
            <v>12</v>
          </cell>
          <cell r="O118" t="str">
            <v>88.44221</v>
          </cell>
          <cell r="P118" t="str">
            <v>1.2</v>
          </cell>
          <cell r="Q118" t="str">
            <v>99.39439</v>
          </cell>
          <cell r="R118" t="str">
            <v>8</v>
          </cell>
          <cell r="S118" t="str">
            <v>58.82353</v>
          </cell>
          <cell r="T118" t="str">
            <v>12</v>
          </cell>
          <cell r="U118" t="str">
            <v>88.44221</v>
          </cell>
          <cell r="V118" t="str">
            <v>1.2</v>
          </cell>
          <cell r="W118" t="str">
            <v>99.39439</v>
          </cell>
          <cell r="X118" t="str">
            <v>0</v>
          </cell>
          <cell r="Y118" t="str">
            <v>99.99667</v>
          </cell>
          <cell r="Z118">
            <v>40</v>
          </cell>
          <cell r="AA118">
            <v>76.07911</v>
          </cell>
          <cell r="AC118" t="str">
            <v>9</v>
          </cell>
          <cell r="AD118" t="str">
            <v>84</v>
          </cell>
          <cell r="AE118" t="str">
            <v>102</v>
          </cell>
          <cell r="AF118" t="str">
            <v>78.09798</v>
          </cell>
          <cell r="AG118" t="str">
            <v>4.9</v>
          </cell>
          <cell r="AH118" t="str">
            <v>75.5518</v>
          </cell>
          <cell r="AI118" t="str">
            <v>10</v>
          </cell>
          <cell r="AJ118" t="str">
            <v>66.66667</v>
          </cell>
          <cell r="AK118" t="str">
            <v>1</v>
          </cell>
          <cell r="AL118" t="str">
            <v>1</v>
          </cell>
          <cell r="AM118" t="str">
            <v>2</v>
          </cell>
          <cell r="AN118" t="str">
            <v>3</v>
          </cell>
          <cell r="AO118" t="str">
            <v>1</v>
          </cell>
          <cell r="AP118" t="str">
            <v>2</v>
          </cell>
          <cell r="AQ118">
            <v>134</v>
          </cell>
          <cell r="AR118">
            <v>61.230130000000003</v>
          </cell>
          <cell r="AT118" t="str">
            <v>7</v>
          </cell>
          <cell r="AU118" t="str">
            <v>33.33333</v>
          </cell>
          <cell r="AV118" t="str">
            <v>131</v>
          </cell>
          <cell r="AW118" t="str">
            <v>50.86957</v>
          </cell>
          <cell r="AX118" t="str">
            <v>144.4</v>
          </cell>
          <cell r="AY118" t="str">
            <v>98.2176</v>
          </cell>
          <cell r="AZ118" t="str">
            <v>5</v>
          </cell>
          <cell r="BA118" t="str">
            <v>62.5</v>
          </cell>
          <cell r="BB118" t="str">
            <v>0</v>
          </cell>
          <cell r="BC118" t="str">
            <v>1</v>
          </cell>
          <cell r="BD118" t="str">
            <v>1</v>
          </cell>
          <cell r="BE118" t="str">
            <v>1</v>
          </cell>
          <cell r="BF118" t="str">
            <v>1</v>
          </cell>
          <cell r="BG118" t="str">
            <v>1</v>
          </cell>
          <cell r="BH118" t="str">
            <v>40.26</v>
          </cell>
          <cell r="BI118" t="str">
            <v>25.78</v>
          </cell>
          <cell r="BJ118" t="str">
            <v>3</v>
          </cell>
          <cell r="BK118" t="str">
            <v>14.1</v>
          </cell>
          <cell r="BL118">
            <v>83</v>
          </cell>
          <cell r="BM118">
            <v>65.788679999999999</v>
          </cell>
          <cell r="BO118" t="str">
            <v>6</v>
          </cell>
          <cell r="BP118" t="str">
            <v>58.33333</v>
          </cell>
          <cell r="BQ118" t="str">
            <v>69</v>
          </cell>
          <cell r="BR118" t="str">
            <v>67.46411</v>
          </cell>
          <cell r="BS118" t="str">
            <v>3.1</v>
          </cell>
          <cell r="BT118" t="str">
            <v>79.02393</v>
          </cell>
          <cell r="BU118" t="str">
            <v>17.5</v>
          </cell>
          <cell r="BV118" t="str">
            <v>58.33333</v>
          </cell>
          <cell r="BW118" t="str">
            <v>7</v>
          </cell>
          <cell r="BX118" t="str">
            <v>3</v>
          </cell>
          <cell r="BY118" t="str">
            <v>4</v>
          </cell>
          <cell r="BZ118" t="str">
            <v>3.5</v>
          </cell>
          <cell r="CA118" t="str">
            <v>0</v>
          </cell>
          <cell r="CB118">
            <v>15</v>
          </cell>
          <cell r="CC118">
            <v>85</v>
          </cell>
          <cell r="CE118" t="str">
            <v/>
          </cell>
          <cell r="CF118" t="str">
            <v/>
          </cell>
          <cell r="CG118" t="str">
            <v/>
          </cell>
          <cell r="CH118" t="str">
            <v/>
          </cell>
          <cell r="CJ118" t="str">
            <v>12</v>
          </cell>
          <cell r="CK118" t="str">
            <v>100</v>
          </cell>
          <cell r="CL118" t="str">
            <v>5</v>
          </cell>
          <cell r="CM118" t="str">
            <v>62.5</v>
          </cell>
          <cell r="CN118">
            <v>17</v>
          </cell>
          <cell r="CO118" t="str">
            <v>41</v>
          </cell>
          <cell r="CP118" t="str">
            <v>0</v>
          </cell>
          <cell r="CQ118">
            <v>61</v>
          </cell>
          <cell r="CR118">
            <v>62.000000000000007</v>
          </cell>
          <cell r="CT118" t="str">
            <v>5</v>
          </cell>
          <cell r="CU118" t="str">
            <v>50</v>
          </cell>
          <cell r="CV118" t="str">
            <v>8</v>
          </cell>
          <cell r="CW118" t="str">
            <v>80</v>
          </cell>
          <cell r="CX118" t="str">
            <v/>
          </cell>
          <cell r="CY118" t="str">
            <v/>
          </cell>
          <cell r="CZ118" t="str">
            <v/>
          </cell>
          <cell r="DA118" t="str">
            <v>6</v>
          </cell>
          <cell r="DB118" t="str">
            <v>60</v>
          </cell>
          <cell r="DC118" t="str">
            <v>3</v>
          </cell>
          <cell r="DD118" t="str">
            <v>50</v>
          </cell>
          <cell r="DE118" t="str">
            <v>3</v>
          </cell>
          <cell r="DF118" t="str">
            <v>42.85714</v>
          </cell>
          <cell r="DG118" t="str">
            <v>6</v>
          </cell>
          <cell r="DH118" t="str">
            <v>85.71429</v>
          </cell>
          <cell r="DI118" t="str">
            <v>31</v>
          </cell>
          <cell r="DJ118">
            <v>75</v>
          </cell>
          <cell r="DK118">
            <v>76.673360000000002</v>
          </cell>
          <cell r="DM118" t="str">
            <v>18</v>
          </cell>
          <cell r="DN118" t="str">
            <v>75</v>
          </cell>
          <cell r="DO118" t="str">
            <v>300</v>
          </cell>
          <cell r="DP118" t="str">
            <v>61.20556</v>
          </cell>
          <cell r="DQ118" t="str">
            <v>22.2</v>
          </cell>
          <cell r="DR118" t="str">
            <v>100</v>
          </cell>
          <cell r="DS118" t="str">
            <v>8.3</v>
          </cell>
          <cell r="DT118" t="str">
            <v>13.4</v>
          </cell>
          <cell r="DU118" t="str">
            <v>.5</v>
          </cell>
          <cell r="DV118" t="str">
            <v>4</v>
          </cell>
          <cell r="DW118" t="str">
            <v>92</v>
          </cell>
          <cell r="DX118" t="str">
            <v>21.84524</v>
          </cell>
          <cell r="DY118" t="str">
            <v>64.00533</v>
          </cell>
          <cell r="DZ118" t="str">
            <v>9.5</v>
          </cell>
          <cell r="EA118" t="str">
            <v>85.3211</v>
          </cell>
          <cell r="EB118" t="str">
            <v>19</v>
          </cell>
          <cell r="EC118" t="str">
            <v>40.625</v>
          </cell>
          <cell r="ED118" t="str">
            <v>70.48786</v>
          </cell>
          <cell r="EE118">
            <v>41</v>
          </cell>
          <cell r="EF118">
            <v>91.854410000000001</v>
          </cell>
          <cell r="EH118" t="str">
            <v>5.409091</v>
          </cell>
          <cell r="EI118" t="str">
            <v>97.39107</v>
          </cell>
          <cell r="EJ118" t="str">
            <v>5.5</v>
          </cell>
          <cell r="EK118" t="str">
            <v>98.11715</v>
          </cell>
          <cell r="EL118" t="str">
            <v>7.606061</v>
          </cell>
          <cell r="EM118" t="str">
            <v>95.84524</v>
          </cell>
          <cell r="EN118" t="str">
            <v>23.22222</v>
          </cell>
          <cell r="EO118" t="str">
            <v>92.03505</v>
          </cell>
          <cell r="EP118" t="str">
            <v>26</v>
          </cell>
          <cell r="EQ118" t="str">
            <v>93.5</v>
          </cell>
          <cell r="ER118" t="str">
            <v>60</v>
          </cell>
          <cell r="ES118" t="str">
            <v>91.42857</v>
          </cell>
          <cell r="ET118" t="str">
            <v>85</v>
          </cell>
          <cell r="EU118" t="str">
            <v>91.98113</v>
          </cell>
          <cell r="EV118" t="str">
            <v>305.5556</v>
          </cell>
          <cell r="EW118" t="str">
            <v>74.53704</v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 t="str">
            <v/>
          </cell>
          <cell r="FC118" t="str">
            <v/>
          </cell>
          <cell r="FD118" t="str">
            <v/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44</v>
          </cell>
          <cell r="FK118">
            <v>66.752140000000011</v>
          </cell>
          <cell r="FM118" t="str">
            <v/>
          </cell>
          <cell r="FN118" t="str">
            <v/>
          </cell>
          <cell r="FO118" t="str">
            <v>545</v>
          </cell>
          <cell r="FP118" t="str">
            <v>65.16393</v>
          </cell>
          <cell r="FQ118" t="str">
            <v>60</v>
          </cell>
          <cell r="FR118" t="str">
            <v>365</v>
          </cell>
          <cell r="FS118" t="str">
            <v>120</v>
          </cell>
          <cell r="FT118" t="str">
            <v>25.7</v>
          </cell>
          <cell r="FU118" t="str">
            <v>71.2036</v>
          </cell>
          <cell r="FV118" t="str">
            <v>11.3</v>
          </cell>
          <cell r="FW118" t="str">
            <v>6.9</v>
          </cell>
          <cell r="FX118" t="str">
            <v>7.5</v>
          </cell>
          <cell r="FY118" t="str">
            <v>11.5</v>
          </cell>
          <cell r="FZ118" t="str">
            <v>63.88889</v>
          </cell>
          <cell r="GA118" t="str">
            <v>5</v>
          </cell>
          <cell r="GB118" t="str">
            <v>3.5</v>
          </cell>
          <cell r="GC118" t="str">
            <v>1</v>
          </cell>
          <cell r="GD118" t="str">
            <v>2</v>
          </cell>
          <cell r="GE118">
            <v>43</v>
          </cell>
          <cell r="GF118">
            <v>66.147100000000009</v>
          </cell>
          <cell r="GG118" t="str">
            <v>0</v>
          </cell>
          <cell r="GH118" t="str">
            <v>1.4</v>
          </cell>
          <cell r="GI118" t="str">
            <v>8</v>
          </cell>
          <cell r="GJ118" t="str">
            <v>50.3</v>
          </cell>
          <cell r="GK118" t="str">
            <v>54.16921</v>
          </cell>
          <cell r="GL118" t="str">
            <v>12.5</v>
          </cell>
          <cell r="GM118" t="str">
            <v>78.125</v>
          </cell>
          <cell r="GN118" t="str">
            <v>2.5</v>
          </cell>
          <cell r="GO118" t="str">
            <v>6</v>
          </cell>
          <cell r="GP118" t="str">
            <v>3</v>
          </cell>
          <cell r="GQ118" t="str">
            <v>1</v>
          </cell>
        </row>
        <row r="119">
          <cell r="A119" t="str">
            <v>MAR</v>
          </cell>
          <cell r="B119" t="str">
            <v>Morocco</v>
          </cell>
          <cell r="C119" t="str">
            <v>Middle East &amp; North Africa</v>
          </cell>
          <cell r="D119" t="str">
            <v>Lower middle income</v>
          </cell>
          <cell r="E119">
            <v>2020</v>
          </cell>
          <cell r="F119">
            <v>53</v>
          </cell>
          <cell r="G119">
            <v>73.381330000000005</v>
          </cell>
          <cell r="J119">
            <v>43</v>
          </cell>
          <cell r="K119">
            <v>93.006620000000012</v>
          </cell>
          <cell r="L119" t="str">
            <v>4</v>
          </cell>
          <cell r="M119">
            <v>82.352940000000004</v>
          </cell>
          <cell r="N119" t="str">
            <v>9</v>
          </cell>
          <cell r="O119" t="str">
            <v>91.45729</v>
          </cell>
          <cell r="P119" t="str">
            <v>3.6</v>
          </cell>
          <cell r="Q119" t="str">
            <v>98.21626</v>
          </cell>
          <cell r="R119" t="str">
            <v>4</v>
          </cell>
          <cell r="S119" t="str">
            <v>82.35294</v>
          </cell>
          <cell r="T119" t="str">
            <v>9</v>
          </cell>
          <cell r="U119" t="str">
            <v>91.45729</v>
          </cell>
          <cell r="V119" t="str">
            <v>3.6</v>
          </cell>
          <cell r="W119" t="str">
            <v>98.21626</v>
          </cell>
          <cell r="X119" t="str">
            <v>0</v>
          </cell>
          <cell r="Y119" t="str">
            <v>100</v>
          </cell>
          <cell r="Z119">
            <v>16</v>
          </cell>
          <cell r="AA119">
            <v>83.247810000000001</v>
          </cell>
          <cell r="AC119" t="str">
            <v>12</v>
          </cell>
          <cell r="AD119" t="str">
            <v>72</v>
          </cell>
          <cell r="AE119" t="str">
            <v>58</v>
          </cell>
          <cell r="AF119" t="str">
            <v>90.7781</v>
          </cell>
          <cell r="AG119" t="str">
            <v>3.3</v>
          </cell>
          <cell r="AH119" t="str">
            <v>83.54648</v>
          </cell>
          <cell r="AI119" t="str">
            <v>13</v>
          </cell>
          <cell r="AJ119" t="str">
            <v>86.66667</v>
          </cell>
          <cell r="AK119" t="str">
            <v>2</v>
          </cell>
          <cell r="AL119" t="str">
            <v>1</v>
          </cell>
          <cell r="AM119" t="str">
            <v>2</v>
          </cell>
          <cell r="AN119" t="str">
            <v>3</v>
          </cell>
          <cell r="AO119" t="str">
            <v>2</v>
          </cell>
          <cell r="AP119" t="str">
            <v>3</v>
          </cell>
          <cell r="AQ119">
            <v>34</v>
          </cell>
          <cell r="AR119">
            <v>87.255730000000014</v>
          </cell>
          <cell r="AT119" t="str">
            <v>4</v>
          </cell>
          <cell r="AU119" t="str">
            <v>83.33333</v>
          </cell>
          <cell r="AV119" t="str">
            <v>31</v>
          </cell>
          <cell r="AW119" t="str">
            <v>94.34783</v>
          </cell>
          <cell r="AX119" t="str">
            <v>1308.8</v>
          </cell>
          <cell r="AY119" t="str">
            <v>83.84177</v>
          </cell>
          <cell r="AZ119" t="str">
            <v>7</v>
          </cell>
          <cell r="BA119" t="str">
            <v>87.5</v>
          </cell>
          <cell r="BB119" t="str">
            <v>2</v>
          </cell>
          <cell r="BC119" t="str">
            <v>1</v>
          </cell>
          <cell r="BD119" t="str">
            <v>1</v>
          </cell>
          <cell r="BE119" t="str">
            <v>1</v>
          </cell>
          <cell r="BF119" t="str">
            <v>1</v>
          </cell>
          <cell r="BG119" t="str">
            <v>1</v>
          </cell>
          <cell r="BH119" t="str">
            <v>.49</v>
          </cell>
          <cell r="BI119" t="str">
            <v>2.23</v>
          </cell>
          <cell r="BJ119" t="str">
            <v>1</v>
          </cell>
          <cell r="BK119" t="str">
            <v>12.4</v>
          </cell>
          <cell r="BL119">
            <v>81</v>
          </cell>
          <cell r="BM119">
            <v>65.843789999999998</v>
          </cell>
          <cell r="BO119" t="str">
            <v>6</v>
          </cell>
          <cell r="BP119" t="str">
            <v>58.33333</v>
          </cell>
          <cell r="BQ119" t="str">
            <v>20</v>
          </cell>
          <cell r="BR119" t="str">
            <v>90.90909</v>
          </cell>
          <cell r="BS119" t="str">
            <v>6.4</v>
          </cell>
          <cell r="BT119" t="str">
            <v>57.46606</v>
          </cell>
          <cell r="BU119" t="str">
            <v>17</v>
          </cell>
          <cell r="BV119" t="str">
            <v>56.66667</v>
          </cell>
          <cell r="BW119" t="str">
            <v>7</v>
          </cell>
          <cell r="BX119" t="str">
            <v>2.5</v>
          </cell>
          <cell r="BY119" t="str">
            <v>2</v>
          </cell>
          <cell r="BZ119" t="str">
            <v>5.5</v>
          </cell>
          <cell r="CA119" t="str">
            <v>0</v>
          </cell>
          <cell r="CB119">
            <v>119</v>
          </cell>
          <cell r="CC119">
            <v>45.000000000000007</v>
          </cell>
          <cell r="CE119" t="str">
            <v/>
          </cell>
          <cell r="CF119" t="str">
            <v/>
          </cell>
          <cell r="CG119" t="str">
            <v/>
          </cell>
          <cell r="CH119" t="str">
            <v/>
          </cell>
          <cell r="CJ119" t="str">
            <v>2</v>
          </cell>
          <cell r="CK119" t="str">
            <v>16.66667</v>
          </cell>
          <cell r="CL119" t="str">
            <v>7</v>
          </cell>
          <cell r="CM119" t="str">
            <v>87.5</v>
          </cell>
          <cell r="CN119">
            <v>9</v>
          </cell>
          <cell r="CO119" t="str">
            <v>0</v>
          </cell>
          <cell r="CP119" t="str">
            <v>31.6</v>
          </cell>
          <cell r="CQ119">
            <v>37</v>
          </cell>
          <cell r="CR119">
            <v>70</v>
          </cell>
          <cell r="CT119" t="str">
            <v>9</v>
          </cell>
          <cell r="CU119" t="str">
            <v>90</v>
          </cell>
          <cell r="CV119" t="str">
            <v>2</v>
          </cell>
          <cell r="CW119" t="str">
            <v>20</v>
          </cell>
          <cell r="CX119" t="str">
            <v/>
          </cell>
          <cell r="CY119" t="str">
            <v/>
          </cell>
          <cell r="CZ119" t="str">
            <v/>
          </cell>
          <cell r="DA119" t="str">
            <v>7</v>
          </cell>
          <cell r="DB119" t="str">
            <v>70</v>
          </cell>
          <cell r="DC119" t="str">
            <v>6</v>
          </cell>
          <cell r="DD119" t="str">
            <v>100</v>
          </cell>
          <cell r="DE119" t="str">
            <v>5</v>
          </cell>
          <cell r="DF119" t="str">
            <v>71.42857</v>
          </cell>
          <cell r="DG119" t="str">
            <v>6</v>
          </cell>
          <cell r="DH119" t="str">
            <v>85.71429</v>
          </cell>
          <cell r="DI119" t="str">
            <v>35</v>
          </cell>
          <cell r="DJ119">
            <v>24</v>
          </cell>
          <cell r="DK119">
            <v>87.224450000000004</v>
          </cell>
          <cell r="DM119" t="str">
            <v>6</v>
          </cell>
          <cell r="DN119" t="str">
            <v>95</v>
          </cell>
          <cell r="DO119" t="str">
            <v>155</v>
          </cell>
          <cell r="DP119" t="str">
            <v>83.61669</v>
          </cell>
          <cell r="DQ119" t="str">
            <v>45.8</v>
          </cell>
          <cell r="DR119" t="str">
            <v>71.65726</v>
          </cell>
          <cell r="DS119" t="str">
            <v>21.1</v>
          </cell>
          <cell r="DT119" t="str">
            <v>23.3</v>
          </cell>
          <cell r="DU119" t="str">
            <v>1.4</v>
          </cell>
          <cell r="DV119" t="str">
            <v>No VAT</v>
          </cell>
          <cell r="DW119" t="str">
            <v>No VAT</v>
          </cell>
          <cell r="DX119" t="str">
            <v>No VAT</v>
          </cell>
          <cell r="DY119" t="str">
            <v>No VAT</v>
          </cell>
          <cell r="DZ119" t="str">
            <v>3</v>
          </cell>
          <cell r="EA119" t="str">
            <v>97.24771</v>
          </cell>
          <cell r="EB119" t="str">
            <v>0</v>
          </cell>
          <cell r="EC119" t="str">
            <v>100</v>
          </cell>
          <cell r="ED119" t="str">
            <v>98.62385</v>
          </cell>
          <cell r="EE119">
            <v>58</v>
          </cell>
          <cell r="EF119">
            <v>85.583590000000001</v>
          </cell>
          <cell r="EH119" t="str">
            <v>25.61538</v>
          </cell>
          <cell r="EI119" t="str">
            <v>85.43468</v>
          </cell>
          <cell r="EJ119" t="str">
            <v>26</v>
          </cell>
          <cell r="EK119" t="str">
            <v>89.53975</v>
          </cell>
          <cell r="EL119" t="str">
            <v>6</v>
          </cell>
          <cell r="EM119" t="str">
            <v>96.85535</v>
          </cell>
          <cell r="EN119" t="str">
            <v>57</v>
          </cell>
          <cell r="EO119" t="str">
            <v>79.92832</v>
          </cell>
          <cell r="EP119" t="str">
            <v>67</v>
          </cell>
          <cell r="EQ119" t="str">
            <v>83.25</v>
          </cell>
          <cell r="ER119" t="str">
            <v>116.4444</v>
          </cell>
          <cell r="ES119" t="str">
            <v>83.36508</v>
          </cell>
          <cell r="ET119" t="str">
            <v>155.7692</v>
          </cell>
          <cell r="EU119" t="str">
            <v>85.30479</v>
          </cell>
          <cell r="EV119" t="str">
            <v>228.1111</v>
          </cell>
          <cell r="EW119" t="str">
            <v>80.99074</v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 t="str">
            <v/>
          </cell>
          <cell r="FC119" t="str">
            <v/>
          </cell>
          <cell r="FD119" t="str">
            <v/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60</v>
          </cell>
          <cell r="FK119">
            <v>63.704760000000007</v>
          </cell>
          <cell r="FM119" t="str">
            <v/>
          </cell>
          <cell r="FN119" t="str">
            <v/>
          </cell>
          <cell r="FO119" t="str">
            <v>510</v>
          </cell>
          <cell r="FP119" t="str">
            <v>68.03279</v>
          </cell>
          <cell r="FQ119" t="str">
            <v>20</v>
          </cell>
          <cell r="FR119" t="str">
            <v>310</v>
          </cell>
          <cell r="FS119" t="str">
            <v>180</v>
          </cell>
          <cell r="FT119" t="str">
            <v>26.5</v>
          </cell>
          <cell r="FU119" t="str">
            <v>70.30371</v>
          </cell>
          <cell r="FV119" t="str">
            <v>13.7</v>
          </cell>
          <cell r="FW119" t="str">
            <v>4.5</v>
          </cell>
          <cell r="FX119" t="str">
            <v>8.3</v>
          </cell>
          <cell r="FY119" t="str">
            <v>9.5</v>
          </cell>
          <cell r="FZ119" t="str">
            <v>52.77778</v>
          </cell>
          <cell r="GA119" t="str">
            <v>5</v>
          </cell>
          <cell r="GB119" t="str">
            <v>2</v>
          </cell>
          <cell r="GC119" t="str">
            <v>0</v>
          </cell>
          <cell r="GD119" t="str">
            <v>2.5</v>
          </cell>
          <cell r="GE119">
            <v>73</v>
          </cell>
          <cell r="GF119">
            <v>52.946540000000006</v>
          </cell>
          <cell r="GG119" t="str">
            <v>0</v>
          </cell>
          <cell r="GH119" t="str">
            <v>3.5</v>
          </cell>
          <cell r="GI119" t="str">
            <v>18</v>
          </cell>
          <cell r="GJ119" t="str">
            <v>28.7</v>
          </cell>
          <cell r="GK119" t="str">
            <v>30.89308</v>
          </cell>
          <cell r="GL119" t="str">
            <v>12</v>
          </cell>
          <cell r="GM119" t="str">
            <v>75</v>
          </cell>
          <cell r="GN119" t="str">
            <v>3</v>
          </cell>
          <cell r="GO119" t="str">
            <v>5.5</v>
          </cell>
          <cell r="GP119" t="str">
            <v>1.5</v>
          </cell>
          <cell r="GQ119" t="str">
            <v>2</v>
          </cell>
        </row>
        <row r="120">
          <cell r="A120" t="str">
            <v>MOZ</v>
          </cell>
          <cell r="B120" t="str">
            <v>Mozambique</v>
          </cell>
          <cell r="C120" t="str">
            <v>Sub-Saharan Africa</v>
          </cell>
          <cell r="D120" t="str">
            <v>Low income</v>
          </cell>
          <cell r="E120">
            <v>2020</v>
          </cell>
          <cell r="F120">
            <v>138</v>
          </cell>
          <cell r="G120">
            <v>54.995500000000007</v>
          </cell>
          <cell r="J120">
            <v>176</v>
          </cell>
          <cell r="K120">
            <v>69.260710000000003</v>
          </cell>
          <cell r="L120" t="str">
            <v>10</v>
          </cell>
          <cell r="M120">
            <v>47.058819999999997</v>
          </cell>
          <cell r="N120" t="str">
            <v>17</v>
          </cell>
          <cell r="O120" t="str">
            <v>83.41709</v>
          </cell>
          <cell r="P120" t="str">
            <v>106.9</v>
          </cell>
          <cell r="Q120" t="str">
            <v>46.56694</v>
          </cell>
          <cell r="R120" t="str">
            <v>10</v>
          </cell>
          <cell r="S120" t="str">
            <v>47.05882</v>
          </cell>
          <cell r="T120" t="str">
            <v>17</v>
          </cell>
          <cell r="U120" t="str">
            <v>83.41709</v>
          </cell>
          <cell r="V120" t="str">
            <v>106.9</v>
          </cell>
          <cell r="W120" t="str">
            <v>46.56694</v>
          </cell>
          <cell r="X120" t="str">
            <v>0</v>
          </cell>
          <cell r="Y120" t="str">
            <v>100</v>
          </cell>
          <cell r="Z120">
            <v>61</v>
          </cell>
          <cell r="AA120">
            <v>73.184970000000007</v>
          </cell>
          <cell r="AC120" t="str">
            <v>11</v>
          </cell>
          <cell r="AD120" t="str">
            <v>76</v>
          </cell>
          <cell r="AE120" t="str">
            <v>118</v>
          </cell>
          <cell r="AF120" t="str">
            <v>73.48703</v>
          </cell>
          <cell r="AG120" t="str">
            <v>6</v>
          </cell>
          <cell r="AH120" t="str">
            <v>69.91952</v>
          </cell>
          <cell r="AI120" t="str">
            <v>11</v>
          </cell>
          <cell r="AJ120" t="str">
            <v>73.33333</v>
          </cell>
          <cell r="AK120" t="str">
            <v>1</v>
          </cell>
          <cell r="AL120" t="str">
            <v>1</v>
          </cell>
          <cell r="AM120" t="str">
            <v>2</v>
          </cell>
          <cell r="AN120" t="str">
            <v>3</v>
          </cell>
          <cell r="AO120" t="str">
            <v>0</v>
          </cell>
          <cell r="AP120" t="str">
            <v>4</v>
          </cell>
          <cell r="AQ120">
            <v>103</v>
          </cell>
          <cell r="AR120">
            <v>71.655889999999999</v>
          </cell>
          <cell r="AT120" t="str">
            <v>4</v>
          </cell>
          <cell r="AU120" t="str">
            <v>83.33333</v>
          </cell>
          <cell r="AV120" t="str">
            <v>40</v>
          </cell>
          <cell r="AW120" t="str">
            <v>90.43478</v>
          </cell>
          <cell r="AX120" t="str">
            <v>3008.7</v>
          </cell>
          <cell r="AY120" t="str">
            <v>62.85546</v>
          </cell>
          <cell r="AZ120" t="str">
            <v>4</v>
          </cell>
          <cell r="BA120" t="str">
            <v>50</v>
          </cell>
          <cell r="BB120" t="str">
            <v>0</v>
          </cell>
          <cell r="BC120" t="str">
            <v>1</v>
          </cell>
          <cell r="BD120" t="str">
            <v>0</v>
          </cell>
          <cell r="BE120" t="str">
            <v>1</v>
          </cell>
          <cell r="BF120" t="str">
            <v>1</v>
          </cell>
          <cell r="BG120" t="str">
            <v>1</v>
          </cell>
          <cell r="BH120" t="str">
            <v>80</v>
          </cell>
          <cell r="BI120" t="str">
            <v>30</v>
          </cell>
          <cell r="BJ120" t="str">
            <v>5</v>
          </cell>
          <cell r="BK120" t="str">
            <v>9.6</v>
          </cell>
          <cell r="BL120">
            <v>136</v>
          </cell>
          <cell r="BM120">
            <v>53.377040000000001</v>
          </cell>
          <cell r="BO120" t="str">
            <v>8</v>
          </cell>
          <cell r="BP120" t="str">
            <v>41.66667</v>
          </cell>
          <cell r="BQ120" t="str">
            <v>43</v>
          </cell>
          <cell r="BR120" t="str">
            <v>79.90431</v>
          </cell>
          <cell r="BS120" t="str">
            <v>5</v>
          </cell>
          <cell r="BT120" t="str">
            <v>66.9372</v>
          </cell>
          <cell r="BU120" t="str">
            <v>7.5</v>
          </cell>
          <cell r="BV120" t="str">
            <v>25</v>
          </cell>
          <cell r="BW120" t="str">
            <v>2</v>
          </cell>
          <cell r="BX120" t="str">
            <v>1.5</v>
          </cell>
          <cell r="BY120" t="str">
            <v>0</v>
          </cell>
          <cell r="BZ120" t="str">
            <v>4</v>
          </cell>
          <cell r="CA120" t="str">
            <v>0</v>
          </cell>
          <cell r="CB120">
            <v>165</v>
          </cell>
          <cell r="CC120">
            <v>25.000000000000004</v>
          </cell>
          <cell r="CE120" t="str">
            <v/>
          </cell>
          <cell r="CF120" t="str">
            <v/>
          </cell>
          <cell r="CG120" t="str">
            <v/>
          </cell>
          <cell r="CH120" t="str">
            <v/>
          </cell>
          <cell r="CJ120" t="str">
            <v>1</v>
          </cell>
          <cell r="CK120" t="str">
            <v>8.33333</v>
          </cell>
          <cell r="CL120" t="str">
            <v>4</v>
          </cell>
          <cell r="CM120" t="str">
            <v>50</v>
          </cell>
          <cell r="CN120">
            <v>5</v>
          </cell>
          <cell r="CO120" t="str">
            <v>7.6</v>
          </cell>
          <cell r="CP120" t="str">
            <v>0</v>
          </cell>
          <cell r="CQ120">
            <v>147</v>
          </cell>
          <cell r="CR120">
            <v>32</v>
          </cell>
          <cell r="CT120" t="str">
            <v>5</v>
          </cell>
          <cell r="CU120" t="str">
            <v>50</v>
          </cell>
          <cell r="CV120" t="str">
            <v>4</v>
          </cell>
          <cell r="CW120" t="str">
            <v>40</v>
          </cell>
          <cell r="CX120" t="str">
            <v/>
          </cell>
          <cell r="CY120" t="str">
            <v/>
          </cell>
          <cell r="CZ120" t="str">
            <v/>
          </cell>
          <cell r="DA120" t="str">
            <v>7</v>
          </cell>
          <cell r="DB120" t="str">
            <v>70</v>
          </cell>
          <cell r="DC120" t="str">
            <v>0</v>
          </cell>
          <cell r="DD120" t="str">
            <v>0</v>
          </cell>
          <cell r="DE120" t="str">
            <v>0</v>
          </cell>
          <cell r="DF120" t="str">
            <v>0</v>
          </cell>
          <cell r="DG120" t="str">
            <v>0</v>
          </cell>
          <cell r="DH120" t="str">
            <v>0</v>
          </cell>
          <cell r="DI120" t="str">
            <v>16</v>
          </cell>
          <cell r="DJ120">
            <v>127</v>
          </cell>
          <cell r="DK120">
            <v>64.037710000000004</v>
          </cell>
          <cell r="DM120" t="str">
            <v>37</v>
          </cell>
          <cell r="DN120" t="str">
            <v>43.33333</v>
          </cell>
          <cell r="DO120" t="str">
            <v>200</v>
          </cell>
          <cell r="DP120" t="str">
            <v>76.66151</v>
          </cell>
          <cell r="DQ120" t="str">
            <v>36.1</v>
          </cell>
          <cell r="DR120" t="str">
            <v>85.9645</v>
          </cell>
          <cell r="DS120" t="str">
            <v>30.8</v>
          </cell>
          <cell r="DT120" t="str">
            <v>4.5</v>
          </cell>
          <cell r="DU120" t="str">
            <v>.8</v>
          </cell>
          <cell r="DV120" t="str">
            <v>28</v>
          </cell>
          <cell r="DW120" t="str">
            <v>44</v>
          </cell>
          <cell r="DX120" t="str">
            <v>36.71429</v>
          </cell>
          <cell r="DY120" t="str">
            <v>35.30061</v>
          </cell>
          <cell r="DZ120" t="str">
            <v>28</v>
          </cell>
          <cell r="EA120" t="str">
            <v>51.37615</v>
          </cell>
          <cell r="EB120" t="str">
            <v>9.571429</v>
          </cell>
          <cell r="EC120" t="str">
            <v>70.08929</v>
          </cell>
          <cell r="ED120" t="str">
            <v>50.19151</v>
          </cell>
          <cell r="EE120">
            <v>94</v>
          </cell>
          <cell r="EF120">
            <v>73.835430000000002</v>
          </cell>
          <cell r="EH120" t="str">
            <v>36</v>
          </cell>
          <cell r="EI120" t="str">
            <v>79.28994</v>
          </cell>
          <cell r="EJ120" t="str">
            <v>16</v>
          </cell>
          <cell r="EK120" t="str">
            <v>93.72385</v>
          </cell>
          <cell r="EL120" t="str">
            <v>66</v>
          </cell>
          <cell r="EM120" t="str">
            <v>59.1195</v>
          </cell>
          <cell r="EN120" t="str">
            <v>9</v>
          </cell>
          <cell r="EO120" t="str">
            <v>97.13262</v>
          </cell>
          <cell r="EP120" t="str">
            <v>160</v>
          </cell>
          <cell r="EQ120" t="str">
            <v>60</v>
          </cell>
          <cell r="ER120" t="str">
            <v>60</v>
          </cell>
          <cell r="ES120" t="str">
            <v>91.42857</v>
          </cell>
          <cell r="ET120" t="str">
            <v>601.6667</v>
          </cell>
          <cell r="EU120" t="str">
            <v>43.23899</v>
          </cell>
          <cell r="EV120" t="str">
            <v>399</v>
          </cell>
          <cell r="EW120" t="str">
            <v>66.75</v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 t="str">
            <v/>
          </cell>
          <cell r="FC120" t="str">
            <v/>
          </cell>
          <cell r="FD120" t="str">
            <v/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168</v>
          </cell>
          <cell r="FK120">
            <v>39.782310000000003</v>
          </cell>
          <cell r="FM120" t="str">
            <v/>
          </cell>
          <cell r="FN120" t="str">
            <v/>
          </cell>
          <cell r="FO120" t="str">
            <v>950</v>
          </cell>
          <cell r="FP120" t="str">
            <v>31.96721</v>
          </cell>
          <cell r="FQ120" t="str">
            <v>90</v>
          </cell>
          <cell r="FR120" t="str">
            <v>640</v>
          </cell>
          <cell r="FS120" t="str">
            <v>220</v>
          </cell>
          <cell r="FT120" t="str">
            <v>53.3</v>
          </cell>
          <cell r="FU120" t="str">
            <v>40.15748</v>
          </cell>
          <cell r="FV120" t="str">
            <v>35</v>
          </cell>
          <cell r="FW120" t="str">
            <v>9.4</v>
          </cell>
          <cell r="FX120" t="str">
            <v>8.9</v>
          </cell>
          <cell r="FY120" t="str">
            <v>8.5</v>
          </cell>
          <cell r="FZ120" t="str">
            <v>47.22222</v>
          </cell>
          <cell r="GA120" t="str">
            <v>4</v>
          </cell>
          <cell r="GB120" t="str">
            <v>2</v>
          </cell>
          <cell r="GC120" t="str">
            <v>0</v>
          </cell>
          <cell r="GD120" t="str">
            <v>2.5</v>
          </cell>
          <cell r="GE120">
            <v>86</v>
          </cell>
          <cell r="GF120">
            <v>47.820890000000006</v>
          </cell>
          <cell r="GG120" t="str">
            <v>0</v>
          </cell>
          <cell r="GH120" t="str">
            <v>1.5</v>
          </cell>
          <cell r="GI120" t="str">
            <v>20.5</v>
          </cell>
          <cell r="GJ120" t="str">
            <v>30.8</v>
          </cell>
          <cell r="GK120" t="str">
            <v>33.14179</v>
          </cell>
          <cell r="GL120" t="str">
            <v>10</v>
          </cell>
          <cell r="GM120" t="str">
            <v>62.5</v>
          </cell>
          <cell r="GN120" t="str">
            <v>2.5</v>
          </cell>
          <cell r="GO120" t="str">
            <v>4</v>
          </cell>
          <cell r="GP120" t="str">
            <v>1.5</v>
          </cell>
          <cell r="GQ120" t="str">
            <v>2</v>
          </cell>
        </row>
        <row r="121">
          <cell r="A121" t="str">
            <v>MMR</v>
          </cell>
          <cell r="B121" t="str">
            <v>Myanmar</v>
          </cell>
          <cell r="C121" t="str">
            <v>East Asia &amp; Pacific</v>
          </cell>
          <cell r="D121" t="str">
            <v>Lower middle income</v>
          </cell>
          <cell r="E121">
            <v>2020</v>
          </cell>
          <cell r="F121">
            <v>165</v>
          </cell>
          <cell r="G121">
            <v>46.827750000000002</v>
          </cell>
          <cell r="J121">
            <v>70</v>
          </cell>
          <cell r="K121">
            <v>89.345370000000003</v>
          </cell>
          <cell r="L121" t="str">
            <v>6</v>
          </cell>
          <cell r="M121">
            <v>70.588239999999999</v>
          </cell>
          <cell r="N121" t="str">
            <v>7</v>
          </cell>
          <cell r="O121" t="str">
            <v>93.46734</v>
          </cell>
          <cell r="P121" t="str">
            <v>13.3</v>
          </cell>
          <cell r="Q121" t="str">
            <v>93.32592</v>
          </cell>
          <cell r="R121" t="str">
            <v>6</v>
          </cell>
          <cell r="S121" t="str">
            <v>70.58824</v>
          </cell>
          <cell r="T121" t="str">
            <v>7</v>
          </cell>
          <cell r="U121" t="str">
            <v>93.46734</v>
          </cell>
          <cell r="V121" t="str">
            <v>13.3</v>
          </cell>
          <cell r="W121" t="str">
            <v>93.32592</v>
          </cell>
          <cell r="X121" t="str">
            <v>0</v>
          </cell>
          <cell r="Y121" t="str">
            <v>100</v>
          </cell>
          <cell r="Z121">
            <v>46</v>
          </cell>
          <cell r="AA121">
            <v>75.40137</v>
          </cell>
          <cell r="AC121" t="str">
            <v>16</v>
          </cell>
          <cell r="AD121" t="str">
            <v>56</v>
          </cell>
          <cell r="AE121" t="str">
            <v>88</v>
          </cell>
          <cell r="AF121" t="str">
            <v>82.13256</v>
          </cell>
          <cell r="AG121" t="str">
            <v>3.3</v>
          </cell>
          <cell r="AH121" t="str">
            <v>83.47291</v>
          </cell>
          <cell r="AI121" t="str">
            <v>12</v>
          </cell>
          <cell r="AJ121" t="str">
            <v>80</v>
          </cell>
          <cell r="AK121" t="str">
            <v>2</v>
          </cell>
          <cell r="AL121" t="str">
            <v>1</v>
          </cell>
          <cell r="AM121" t="str">
            <v>2</v>
          </cell>
          <cell r="AN121" t="str">
            <v>3</v>
          </cell>
          <cell r="AO121" t="str">
            <v>0</v>
          </cell>
          <cell r="AP121" t="str">
            <v>4</v>
          </cell>
          <cell r="AQ121">
            <v>148</v>
          </cell>
          <cell r="AR121">
            <v>56.679110000000001</v>
          </cell>
          <cell r="AT121" t="str">
            <v>6</v>
          </cell>
          <cell r="AU121" t="str">
            <v>50</v>
          </cell>
          <cell r="AV121" t="str">
            <v>70</v>
          </cell>
          <cell r="AW121" t="str">
            <v>77.3913</v>
          </cell>
          <cell r="AX121" t="str">
            <v>1067.2</v>
          </cell>
          <cell r="AY121" t="str">
            <v>86.82513</v>
          </cell>
          <cell r="AZ121" t="str">
            <v>1</v>
          </cell>
          <cell r="BA121" t="str">
            <v>12.5</v>
          </cell>
          <cell r="BB121" t="str">
            <v>0</v>
          </cell>
          <cell r="BC121" t="str">
            <v>0</v>
          </cell>
          <cell r="BD121" t="str">
            <v>0</v>
          </cell>
          <cell r="BE121" t="str">
            <v>0</v>
          </cell>
          <cell r="BF121" t="str">
            <v>0</v>
          </cell>
          <cell r="BG121" t="str">
            <v>1</v>
          </cell>
          <cell r="BH121" t="str">
            <v>30.28</v>
          </cell>
          <cell r="BI121" t="str">
            <v>26.42</v>
          </cell>
          <cell r="BJ121" t="str">
            <v>5</v>
          </cell>
          <cell r="BK121" t="str">
            <v>8.1</v>
          </cell>
          <cell r="BL121">
            <v>125</v>
          </cell>
          <cell r="BM121">
            <v>56.468690000000002</v>
          </cell>
          <cell r="BO121" t="str">
            <v>6</v>
          </cell>
          <cell r="BP121" t="str">
            <v>58.33333</v>
          </cell>
          <cell r="BQ121" t="str">
            <v>65</v>
          </cell>
          <cell r="BR121" t="str">
            <v>69.37799</v>
          </cell>
          <cell r="BS121" t="str">
            <v>4.3</v>
          </cell>
          <cell r="BT121" t="str">
            <v>71.49679</v>
          </cell>
          <cell r="BU121" t="str">
            <v>8</v>
          </cell>
          <cell r="BV121" t="str">
            <v>26.66667</v>
          </cell>
          <cell r="BW121" t="str">
            <v>0</v>
          </cell>
          <cell r="BX121" t="str">
            <v>4.5</v>
          </cell>
          <cell r="BY121" t="str">
            <v>0</v>
          </cell>
          <cell r="BZ121" t="str">
            <v>3.5</v>
          </cell>
          <cell r="CA121" t="str">
            <v>0</v>
          </cell>
          <cell r="CB121">
            <v>181</v>
          </cell>
          <cell r="CC121">
            <v>10</v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J121" t="str">
            <v>2</v>
          </cell>
          <cell r="CK121" t="str">
            <v>16.66667</v>
          </cell>
          <cell r="CL121" t="str">
            <v>0</v>
          </cell>
          <cell r="CM121" t="str">
            <v>0</v>
          </cell>
          <cell r="CN121">
            <v>2</v>
          </cell>
          <cell r="CO121" t="str">
            <v>0</v>
          </cell>
          <cell r="CP121" t="str">
            <v>0</v>
          </cell>
          <cell r="CQ121">
            <v>176</v>
          </cell>
          <cell r="CR121">
            <v>22.000000000000004</v>
          </cell>
          <cell r="CT121" t="str">
            <v>4</v>
          </cell>
          <cell r="CU121" t="str">
            <v>40</v>
          </cell>
          <cell r="CV121" t="str">
            <v>4</v>
          </cell>
          <cell r="CW121" t="str">
            <v>40</v>
          </cell>
          <cell r="CX121" t="str">
            <v/>
          </cell>
          <cell r="CY121" t="str">
            <v/>
          </cell>
          <cell r="CZ121" t="str">
            <v/>
          </cell>
          <cell r="DA121" t="str">
            <v>3</v>
          </cell>
          <cell r="DB121" t="str">
            <v>30</v>
          </cell>
          <cell r="DC121" t="str">
            <v>0</v>
          </cell>
          <cell r="DD121" t="str">
            <v>0</v>
          </cell>
          <cell r="DE121" t="str">
            <v>0</v>
          </cell>
          <cell r="DF121" t="str">
            <v>0</v>
          </cell>
          <cell r="DG121" t="str">
            <v>0</v>
          </cell>
          <cell r="DH121" t="str">
            <v>0</v>
          </cell>
          <cell r="DI121" t="str">
            <v>11</v>
          </cell>
          <cell r="DJ121">
            <v>129</v>
          </cell>
          <cell r="DK121">
            <v>63.935510000000008</v>
          </cell>
          <cell r="DM121" t="str">
            <v>31</v>
          </cell>
          <cell r="DN121" t="str">
            <v>53.33333</v>
          </cell>
          <cell r="DO121" t="str">
            <v>282</v>
          </cell>
          <cell r="DP121" t="str">
            <v>63.98764</v>
          </cell>
          <cell r="DQ121" t="str">
            <v>31.2</v>
          </cell>
          <cell r="DR121" t="str">
            <v>92.87817</v>
          </cell>
          <cell r="DS121" t="str">
            <v>26.8</v>
          </cell>
          <cell r="DT121" t="str">
            <v>.3</v>
          </cell>
          <cell r="DU121" t="str">
            <v>4.2</v>
          </cell>
          <cell r="DV121" t="str">
            <v>No VAT refund per case study scenario</v>
          </cell>
          <cell r="DW121" t="str">
            <v>0</v>
          </cell>
          <cell r="DX121" t="str">
            <v>No VAT refund per case study scenario</v>
          </cell>
          <cell r="DY121" t="str">
            <v>0</v>
          </cell>
          <cell r="DZ121" t="str">
            <v>10</v>
          </cell>
          <cell r="EA121" t="str">
            <v>84.40367</v>
          </cell>
          <cell r="EB121" t="str">
            <v>.7142857</v>
          </cell>
          <cell r="EC121" t="str">
            <v>97.76786</v>
          </cell>
          <cell r="ED121" t="str">
            <v>45.54288</v>
          </cell>
          <cell r="EE121">
            <v>168</v>
          </cell>
          <cell r="EF121">
            <v>47.674010000000003</v>
          </cell>
          <cell r="EH121" t="str">
            <v>144</v>
          </cell>
          <cell r="EI121" t="str">
            <v>15.38462</v>
          </cell>
          <cell r="EJ121" t="str">
            <v>48</v>
          </cell>
          <cell r="EK121" t="str">
            <v>80.33473</v>
          </cell>
          <cell r="EL121" t="str">
            <v>141.6667</v>
          </cell>
          <cell r="EM121" t="str">
            <v>11.5304</v>
          </cell>
          <cell r="EN121" t="str">
            <v>230</v>
          </cell>
          <cell r="EO121" t="str">
            <v>17.92115</v>
          </cell>
          <cell r="EP121" t="str">
            <v>140</v>
          </cell>
          <cell r="EQ121" t="str">
            <v>65</v>
          </cell>
          <cell r="ER121" t="str">
            <v>210</v>
          </cell>
          <cell r="ES121" t="str">
            <v>70</v>
          </cell>
          <cell r="ET121" t="str">
            <v>431.6667</v>
          </cell>
          <cell r="EU121" t="str">
            <v>59.27673</v>
          </cell>
          <cell r="EV121" t="str">
            <v>456.6667</v>
          </cell>
          <cell r="EW121" t="str">
            <v>61.94444</v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 t="str">
            <v/>
          </cell>
          <cell r="FD121" t="str">
            <v/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>
            <v>187</v>
          </cell>
          <cell r="FK121">
            <v>26.386180000000003</v>
          </cell>
          <cell r="FM121" t="str">
            <v/>
          </cell>
          <cell r="FN121" t="str">
            <v/>
          </cell>
          <cell r="FO121" t="str">
            <v>1160</v>
          </cell>
          <cell r="FP121" t="str">
            <v>14.7541</v>
          </cell>
          <cell r="FQ121" t="str">
            <v>65</v>
          </cell>
          <cell r="FR121" t="str">
            <v>815</v>
          </cell>
          <cell r="FS121" t="str">
            <v>280</v>
          </cell>
          <cell r="FT121" t="str">
            <v>51.5</v>
          </cell>
          <cell r="FU121" t="str">
            <v>42.18223</v>
          </cell>
          <cell r="FV121" t="str">
            <v>47</v>
          </cell>
          <cell r="FW121" t="str">
            <v>2.5</v>
          </cell>
          <cell r="FX121" t="str">
            <v>2</v>
          </cell>
          <cell r="FY121" t="str">
            <v>4</v>
          </cell>
          <cell r="FZ121" t="str">
            <v>22.22222</v>
          </cell>
          <cell r="GA121" t="str">
            <v>1.5</v>
          </cell>
          <cell r="GB121" t="str">
            <v>1</v>
          </cell>
          <cell r="GC121" t="str">
            <v>0</v>
          </cell>
          <cell r="GD121" t="str">
            <v>1.5</v>
          </cell>
          <cell r="GE121">
            <v>164</v>
          </cell>
          <cell r="GF121">
            <v>20.387250000000002</v>
          </cell>
          <cell r="GG121" t="str">
            <v>0</v>
          </cell>
          <cell r="GH121" t="str">
            <v>5</v>
          </cell>
          <cell r="GI121" t="str">
            <v>18</v>
          </cell>
          <cell r="GJ121" t="str">
            <v>14.7</v>
          </cell>
          <cell r="GK121" t="str">
            <v>15.77451</v>
          </cell>
          <cell r="GL121" t="str">
            <v>4</v>
          </cell>
          <cell r="GM121" t="str">
            <v>25</v>
          </cell>
          <cell r="GN121" t="str">
            <v>2</v>
          </cell>
          <cell r="GO121" t="str">
            <v>2</v>
          </cell>
          <cell r="GP121" t="str">
            <v>0</v>
          </cell>
          <cell r="GQ121" t="str">
            <v>0</v>
          </cell>
        </row>
        <row r="122">
          <cell r="A122" t="str">
            <v>NAM</v>
          </cell>
          <cell r="B122" t="str">
            <v>Namibia</v>
          </cell>
          <cell r="C122" t="str">
            <v>Sub-Saharan Africa</v>
          </cell>
          <cell r="D122" t="str">
            <v>Upper middle income</v>
          </cell>
          <cell r="E122">
            <v>2020</v>
          </cell>
          <cell r="F122">
            <v>104</v>
          </cell>
          <cell r="G122">
            <v>61.350780000000007</v>
          </cell>
          <cell r="J122">
            <v>165</v>
          </cell>
          <cell r="K122">
            <v>72.203749999999999</v>
          </cell>
          <cell r="L122" t="str">
            <v>10</v>
          </cell>
          <cell r="M122">
            <v>47.058819999999997</v>
          </cell>
          <cell r="N122" t="str">
            <v>54</v>
          </cell>
          <cell r="O122" t="str">
            <v>46.23116</v>
          </cell>
          <cell r="P122" t="str">
            <v>8.9</v>
          </cell>
          <cell r="Q122" t="str">
            <v>95.52502</v>
          </cell>
          <cell r="R122" t="str">
            <v>10</v>
          </cell>
          <cell r="S122" t="str">
            <v>47.05882</v>
          </cell>
          <cell r="T122" t="str">
            <v>54</v>
          </cell>
          <cell r="U122" t="str">
            <v>46.23116</v>
          </cell>
          <cell r="V122" t="str">
            <v>8.9</v>
          </cell>
          <cell r="W122" t="str">
            <v>95.52502</v>
          </cell>
          <cell r="X122" t="str">
            <v>0</v>
          </cell>
          <cell r="Y122" t="str">
            <v>100</v>
          </cell>
          <cell r="Z122">
            <v>84</v>
          </cell>
          <cell r="AA122">
            <v>69.966950000000011</v>
          </cell>
          <cell r="AC122" t="str">
            <v>12</v>
          </cell>
          <cell r="AD122" t="str">
            <v>72</v>
          </cell>
          <cell r="AE122" t="str">
            <v>160</v>
          </cell>
          <cell r="AF122" t="str">
            <v>61.38329</v>
          </cell>
          <cell r="AG122" t="str">
            <v>2</v>
          </cell>
          <cell r="AH122" t="str">
            <v>89.81787</v>
          </cell>
          <cell r="AI122" t="str">
            <v>8.5</v>
          </cell>
          <cell r="AJ122" t="str">
            <v>56.66667</v>
          </cell>
          <cell r="AK122" t="str">
            <v>2</v>
          </cell>
          <cell r="AL122" t="str">
            <v>1</v>
          </cell>
          <cell r="AM122" t="str">
            <v>2</v>
          </cell>
          <cell r="AN122" t="str">
            <v>3</v>
          </cell>
          <cell r="AO122" t="str">
            <v>.5</v>
          </cell>
          <cell r="AP122" t="str">
            <v>0</v>
          </cell>
          <cell r="AQ122">
            <v>76</v>
          </cell>
          <cell r="AR122">
            <v>78.344800000000006</v>
          </cell>
          <cell r="AT122" t="str">
            <v>6</v>
          </cell>
          <cell r="AU122" t="str">
            <v>50</v>
          </cell>
          <cell r="AV122" t="str">
            <v>37</v>
          </cell>
          <cell r="AW122" t="str">
            <v>91.73913</v>
          </cell>
          <cell r="AX122" t="str">
            <v>272.2</v>
          </cell>
          <cell r="AY122" t="str">
            <v>96.64007</v>
          </cell>
          <cell r="AZ122" t="str">
            <v>6</v>
          </cell>
          <cell r="BA122" t="str">
            <v>75</v>
          </cell>
          <cell r="BB122" t="str">
            <v>3</v>
          </cell>
          <cell r="BC122" t="str">
            <v>1</v>
          </cell>
          <cell r="BD122" t="str">
            <v>1</v>
          </cell>
          <cell r="BE122" t="str">
            <v>0</v>
          </cell>
          <cell r="BF122" t="str">
            <v>0</v>
          </cell>
          <cell r="BG122" t="str">
            <v>1</v>
          </cell>
          <cell r="BH122" t="str">
            <v>.49</v>
          </cell>
          <cell r="BI122" t="str">
            <v>.18</v>
          </cell>
          <cell r="BJ122" t="str">
            <v>5</v>
          </cell>
          <cell r="BK122" t="str">
            <v>15.1</v>
          </cell>
          <cell r="BL122">
            <v>173</v>
          </cell>
          <cell r="BM122">
            <v>40.641070000000006</v>
          </cell>
          <cell r="BO122" t="str">
            <v>8</v>
          </cell>
          <cell r="BP122" t="str">
            <v>41.66667</v>
          </cell>
          <cell r="BQ122" t="str">
            <v>44</v>
          </cell>
          <cell r="BR122" t="str">
            <v>79.42584</v>
          </cell>
          <cell r="BS122" t="str">
            <v>13.8</v>
          </cell>
          <cell r="BT122" t="str">
            <v>8.13842</v>
          </cell>
          <cell r="BU122" t="str">
            <v>10</v>
          </cell>
          <cell r="BV122" t="str">
            <v>33.33333</v>
          </cell>
          <cell r="BW122" t="str">
            <v>2</v>
          </cell>
          <cell r="BX122" t="str">
            <v>3.5</v>
          </cell>
          <cell r="BY122" t="str">
            <v>0</v>
          </cell>
          <cell r="BZ122" t="str">
            <v>4.5</v>
          </cell>
          <cell r="CA122" t="str">
            <v>0</v>
          </cell>
          <cell r="CB122">
            <v>80</v>
          </cell>
          <cell r="CC122">
            <v>60.000000000000007</v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J122" t="str">
            <v>5</v>
          </cell>
          <cell r="CK122" t="str">
            <v>41.66667</v>
          </cell>
          <cell r="CL122" t="str">
            <v>7</v>
          </cell>
          <cell r="CM122" t="str">
            <v>87.5</v>
          </cell>
          <cell r="CN122">
            <v>12</v>
          </cell>
          <cell r="CO122" t="str">
            <v>0</v>
          </cell>
          <cell r="CP122" t="str">
            <v>62.7</v>
          </cell>
          <cell r="CQ122">
            <v>88</v>
          </cell>
          <cell r="CR122">
            <v>56.000000000000007</v>
          </cell>
          <cell r="CT122" t="str">
            <v>5</v>
          </cell>
          <cell r="CU122" t="str">
            <v>50</v>
          </cell>
          <cell r="CV122" t="str">
            <v>5</v>
          </cell>
          <cell r="CW122" t="str">
            <v>50</v>
          </cell>
          <cell r="CX122" t="str">
            <v/>
          </cell>
          <cell r="CY122" t="str">
            <v/>
          </cell>
          <cell r="CZ122" t="str">
            <v/>
          </cell>
          <cell r="DA122" t="str">
            <v>6</v>
          </cell>
          <cell r="DB122" t="str">
            <v>60</v>
          </cell>
          <cell r="DC122" t="str">
            <v>3</v>
          </cell>
          <cell r="DD122" t="str">
            <v>50</v>
          </cell>
          <cell r="DE122" t="str">
            <v>3</v>
          </cell>
          <cell r="DF122" t="str">
            <v>42.85714</v>
          </cell>
          <cell r="DG122" t="str">
            <v>6</v>
          </cell>
          <cell r="DH122" t="str">
            <v>85.71429</v>
          </cell>
          <cell r="DI122" t="str">
            <v>28</v>
          </cell>
          <cell r="DJ122">
            <v>88</v>
          </cell>
          <cell r="DK122">
            <v>74.51661</v>
          </cell>
          <cell r="DM122" t="str">
            <v>27</v>
          </cell>
          <cell r="DN122" t="str">
            <v>60</v>
          </cell>
          <cell r="DO122" t="str">
            <v>302</v>
          </cell>
          <cell r="DP122" t="str">
            <v>60.89645</v>
          </cell>
          <cell r="DQ122" t="str">
            <v>20.7</v>
          </cell>
          <cell r="DR122" t="str">
            <v>100</v>
          </cell>
          <cell r="DS122" t="str">
            <v>16.7</v>
          </cell>
          <cell r="DT122" t="str">
            <v>1.9</v>
          </cell>
          <cell r="DU122" t="str">
            <v>2.2</v>
          </cell>
          <cell r="DV122" t="str">
            <v>30</v>
          </cell>
          <cell r="DW122" t="str">
            <v>40</v>
          </cell>
          <cell r="DX122" t="str">
            <v>17.04762</v>
          </cell>
          <cell r="DY122" t="str">
            <v>73.26714</v>
          </cell>
          <cell r="DZ122" t="str">
            <v>4</v>
          </cell>
          <cell r="EA122" t="str">
            <v>95.41284</v>
          </cell>
          <cell r="EB122" t="str">
            <v>0</v>
          </cell>
          <cell r="EC122" t="str">
            <v>100</v>
          </cell>
          <cell r="ED122" t="str">
            <v>77.17</v>
          </cell>
          <cell r="EE122">
            <v>138</v>
          </cell>
          <cell r="EF122">
            <v>61.471280000000007</v>
          </cell>
          <cell r="EH122" t="str">
            <v>90</v>
          </cell>
          <cell r="EI122" t="str">
            <v>47.33728</v>
          </cell>
          <cell r="EJ122" t="str">
            <v>3.25</v>
          </cell>
          <cell r="EK122" t="str">
            <v>99.05858</v>
          </cell>
          <cell r="EL122" t="str">
            <v>120</v>
          </cell>
          <cell r="EM122" t="str">
            <v>25.15723</v>
          </cell>
          <cell r="EN122" t="str">
            <v>5.5</v>
          </cell>
          <cell r="EO122" t="str">
            <v>98.3871</v>
          </cell>
          <cell r="EP122" t="str">
            <v>347.5</v>
          </cell>
          <cell r="EQ122" t="str">
            <v>13.125</v>
          </cell>
          <cell r="ER122" t="str">
            <v>62.5</v>
          </cell>
          <cell r="ES122" t="str">
            <v>91.07143</v>
          </cell>
          <cell r="ET122" t="str">
            <v>745</v>
          </cell>
          <cell r="EU122" t="str">
            <v>29.71698</v>
          </cell>
          <cell r="EV122" t="str">
            <v>145</v>
          </cell>
          <cell r="EW122" t="str">
            <v>87.91667</v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 t="str">
            <v/>
          </cell>
          <cell r="FD122" t="str">
            <v/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>
            <v>64</v>
          </cell>
          <cell r="FK122">
            <v>63.435670000000002</v>
          </cell>
          <cell r="FM122" t="str">
            <v/>
          </cell>
          <cell r="FN122" t="str">
            <v/>
          </cell>
          <cell r="FO122" t="str">
            <v>460</v>
          </cell>
          <cell r="FP122" t="str">
            <v>72.13115</v>
          </cell>
          <cell r="FQ122" t="str">
            <v>10</v>
          </cell>
          <cell r="FR122" t="str">
            <v>400</v>
          </cell>
          <cell r="FS122" t="str">
            <v>50</v>
          </cell>
          <cell r="FT122" t="str">
            <v>35.8</v>
          </cell>
          <cell r="FU122" t="str">
            <v>59.84252</v>
          </cell>
          <cell r="FV122" t="str">
            <v>29</v>
          </cell>
          <cell r="FW122" t="str">
            <v>6</v>
          </cell>
          <cell r="FX122" t="str">
            <v>.8</v>
          </cell>
          <cell r="FY122" t="str">
            <v>10.5</v>
          </cell>
          <cell r="FZ122" t="str">
            <v>58.33333</v>
          </cell>
          <cell r="GA122" t="str">
            <v>1.5</v>
          </cell>
          <cell r="GB122" t="str">
            <v>5</v>
          </cell>
          <cell r="GC122" t="str">
            <v>2</v>
          </cell>
          <cell r="GD122" t="str">
            <v>2</v>
          </cell>
          <cell r="GE122">
            <v>127</v>
          </cell>
          <cell r="GF122">
            <v>36.927690000000005</v>
          </cell>
          <cell r="GG122" t="str">
            <v>0</v>
          </cell>
          <cell r="GH122" t="str">
            <v>2.5</v>
          </cell>
          <cell r="GI122" t="str">
            <v>14.5</v>
          </cell>
          <cell r="GJ122" t="str">
            <v>33.8</v>
          </cell>
          <cell r="GK122" t="str">
            <v>36.35537</v>
          </cell>
          <cell r="GL122" t="str">
            <v>6</v>
          </cell>
          <cell r="GM122" t="str">
            <v>37.5</v>
          </cell>
          <cell r="GN122" t="str">
            <v>3</v>
          </cell>
          <cell r="GO122" t="str">
            <v>2</v>
          </cell>
          <cell r="GP122" t="str">
            <v>0</v>
          </cell>
          <cell r="GQ122" t="str">
            <v>1</v>
          </cell>
        </row>
        <row r="123">
          <cell r="A123" t="str">
            <v>NPL</v>
          </cell>
          <cell r="B123" t="str">
            <v>Nepal</v>
          </cell>
          <cell r="C123" t="str">
            <v>South Asia</v>
          </cell>
          <cell r="D123" t="str">
            <v>Low income</v>
          </cell>
          <cell r="E123">
            <v>2020</v>
          </cell>
          <cell r="F123">
            <v>94</v>
          </cell>
          <cell r="G123">
            <v>63.186600000000006</v>
          </cell>
          <cell r="J123">
            <v>135</v>
          </cell>
          <cell r="K123">
            <v>81.656900000000007</v>
          </cell>
          <cell r="L123" t="str">
            <v>8</v>
          </cell>
          <cell r="M123">
            <v>58.823529999999998</v>
          </cell>
          <cell r="N123" t="str">
            <v>22.5</v>
          </cell>
          <cell r="O123" t="str">
            <v>77.88945</v>
          </cell>
          <cell r="P123" t="str">
            <v>20.2</v>
          </cell>
          <cell r="Q123" t="str">
            <v>89.91464</v>
          </cell>
          <cell r="R123" t="str">
            <v>8</v>
          </cell>
          <cell r="S123" t="str">
            <v>58.82353</v>
          </cell>
          <cell r="T123" t="str">
            <v>22.5</v>
          </cell>
          <cell r="U123" t="str">
            <v>77.88945</v>
          </cell>
          <cell r="V123" t="str">
            <v>20.2</v>
          </cell>
          <cell r="W123" t="str">
            <v>89.91464</v>
          </cell>
          <cell r="X123" t="str">
            <v>0</v>
          </cell>
          <cell r="Y123" t="str">
            <v>100</v>
          </cell>
          <cell r="Z123">
            <v>107</v>
          </cell>
          <cell r="AA123">
            <v>67.303650000000005</v>
          </cell>
          <cell r="AC123" t="str">
            <v>12</v>
          </cell>
          <cell r="AD123" t="str">
            <v>72</v>
          </cell>
          <cell r="AE123" t="str">
            <v>118</v>
          </cell>
          <cell r="AF123" t="str">
            <v>73.48703</v>
          </cell>
          <cell r="AG123" t="str">
            <v>8.6</v>
          </cell>
          <cell r="AH123" t="str">
            <v>57.06092</v>
          </cell>
          <cell r="AI123" t="str">
            <v>10</v>
          </cell>
          <cell r="AJ123" t="str">
            <v>66.66667</v>
          </cell>
          <cell r="AK123" t="str">
            <v>2</v>
          </cell>
          <cell r="AL123" t="str">
            <v>1</v>
          </cell>
          <cell r="AM123" t="str">
            <v>2</v>
          </cell>
          <cell r="AN123" t="str">
            <v>3</v>
          </cell>
          <cell r="AO123" t="str">
            <v>0</v>
          </cell>
          <cell r="AP123" t="str">
            <v>2</v>
          </cell>
          <cell r="AQ123">
            <v>135</v>
          </cell>
          <cell r="AR123">
            <v>60.871900000000004</v>
          </cell>
          <cell r="AT123" t="str">
            <v>5</v>
          </cell>
          <cell r="AU123" t="str">
            <v>66.66667</v>
          </cell>
          <cell r="AV123" t="str">
            <v>49</v>
          </cell>
          <cell r="AW123" t="str">
            <v>86.52174</v>
          </cell>
          <cell r="AX123" t="str">
            <v>785.8</v>
          </cell>
          <cell r="AY123" t="str">
            <v>90.29921</v>
          </cell>
          <cell r="AZ123" t="str">
            <v>0</v>
          </cell>
          <cell r="BA123" t="str">
            <v>0</v>
          </cell>
          <cell r="BB123" t="str">
            <v>0</v>
          </cell>
          <cell r="BC123" t="str">
            <v>0</v>
          </cell>
          <cell r="BD123" t="str">
            <v>0</v>
          </cell>
          <cell r="BE123" t="str">
            <v>0</v>
          </cell>
          <cell r="BF123" t="str">
            <v>0</v>
          </cell>
          <cell r="BG123" t="str">
            <v>1</v>
          </cell>
          <cell r="BH123" t="str">
            <v>..</v>
          </cell>
          <cell r="BI123" t="str">
            <v>..</v>
          </cell>
          <cell r="BJ123" t="str">
            <v>N/A</v>
          </cell>
          <cell r="BK123" t="str">
            <v>12</v>
          </cell>
          <cell r="BL123">
            <v>97</v>
          </cell>
          <cell r="BM123">
            <v>63.552680000000002</v>
          </cell>
          <cell r="BO123" t="str">
            <v>4</v>
          </cell>
          <cell r="BP123" t="str">
            <v>75</v>
          </cell>
          <cell r="BQ123" t="str">
            <v>6</v>
          </cell>
          <cell r="BR123" t="str">
            <v>97.60766</v>
          </cell>
          <cell r="BS123" t="str">
            <v>5.8</v>
          </cell>
          <cell r="BT123" t="str">
            <v>61.60306</v>
          </cell>
          <cell r="BU123" t="str">
            <v>6</v>
          </cell>
          <cell r="BV123" t="str">
            <v>20</v>
          </cell>
          <cell r="BW123" t="str">
            <v>1</v>
          </cell>
          <cell r="BX123" t="str">
            <v>2.5</v>
          </cell>
          <cell r="BY123" t="str">
            <v>0</v>
          </cell>
          <cell r="BZ123" t="str">
            <v>2.5</v>
          </cell>
          <cell r="CA123" t="str">
            <v>0</v>
          </cell>
          <cell r="CB123">
            <v>37</v>
          </cell>
          <cell r="CC123">
            <v>75</v>
          </cell>
          <cell r="CE123" t="str">
            <v/>
          </cell>
          <cell r="CF123" t="str">
            <v/>
          </cell>
          <cell r="CG123" t="str">
            <v/>
          </cell>
          <cell r="CH123" t="str">
            <v/>
          </cell>
          <cell r="CJ123" t="str">
            <v>10</v>
          </cell>
          <cell r="CK123" t="str">
            <v>83.33333</v>
          </cell>
          <cell r="CL123" t="str">
            <v>5</v>
          </cell>
          <cell r="CM123" t="str">
            <v>62.5</v>
          </cell>
          <cell r="CN123">
            <v>15</v>
          </cell>
          <cell r="CO123" t="str">
            <v>0</v>
          </cell>
          <cell r="CP123" t="str">
            <v>7.3</v>
          </cell>
          <cell r="CQ123">
            <v>79</v>
          </cell>
          <cell r="CR123">
            <v>58.000000000000007</v>
          </cell>
          <cell r="CT123" t="str">
            <v>6</v>
          </cell>
          <cell r="CU123" t="str">
            <v>60</v>
          </cell>
          <cell r="CV123" t="str">
            <v>1</v>
          </cell>
          <cell r="CW123" t="str">
            <v>10</v>
          </cell>
          <cell r="CX123" t="str">
            <v/>
          </cell>
          <cell r="CY123" t="str">
            <v/>
          </cell>
          <cell r="CZ123" t="str">
            <v/>
          </cell>
          <cell r="DA123" t="str">
            <v>9</v>
          </cell>
          <cell r="DB123" t="str">
            <v>90</v>
          </cell>
          <cell r="DC123" t="str">
            <v>5</v>
          </cell>
          <cell r="DD123" t="str">
            <v>83.33333</v>
          </cell>
          <cell r="DE123" t="str">
            <v>4</v>
          </cell>
          <cell r="DF123" t="str">
            <v>57.14286</v>
          </cell>
          <cell r="DG123" t="str">
            <v>4</v>
          </cell>
          <cell r="DH123" t="str">
            <v>57.14286</v>
          </cell>
          <cell r="DI123" t="str">
            <v>29</v>
          </cell>
          <cell r="DJ123">
            <v>175</v>
          </cell>
          <cell r="DK123">
            <v>47.145530000000001</v>
          </cell>
          <cell r="DM123" t="str">
            <v>46</v>
          </cell>
          <cell r="DN123" t="str">
            <v>28.33333</v>
          </cell>
          <cell r="DO123" t="str">
            <v>377</v>
          </cell>
          <cell r="DP123" t="str">
            <v>49.30448</v>
          </cell>
          <cell r="DQ123" t="str">
            <v>41.8</v>
          </cell>
          <cell r="DR123" t="str">
            <v>77.59586</v>
          </cell>
          <cell r="DS123" t="str">
            <v>15</v>
          </cell>
          <cell r="DT123" t="str">
            <v>26.2</v>
          </cell>
          <cell r="DU123" t="str">
            <v>.7</v>
          </cell>
          <cell r="DV123" t="str">
            <v>119</v>
          </cell>
          <cell r="DW123" t="str">
            <v>0</v>
          </cell>
          <cell r="DX123" t="str">
            <v>37.30952</v>
          </cell>
          <cell r="DY123" t="str">
            <v>34.1515</v>
          </cell>
          <cell r="DZ123" t="str">
            <v>26</v>
          </cell>
          <cell r="EA123" t="str">
            <v>55.04587</v>
          </cell>
          <cell r="EB123" t="str">
            <v>17.85714</v>
          </cell>
          <cell r="EC123" t="str">
            <v>44.19643</v>
          </cell>
          <cell r="ED123" t="str">
            <v>33.34845</v>
          </cell>
          <cell r="EE123">
            <v>60</v>
          </cell>
          <cell r="EF123">
            <v>85.142960000000002</v>
          </cell>
          <cell r="EH123" t="str">
            <v>43</v>
          </cell>
          <cell r="EI123" t="str">
            <v>75.14793</v>
          </cell>
          <cell r="EJ123" t="str">
            <v>48</v>
          </cell>
          <cell r="EK123" t="str">
            <v>80.33473</v>
          </cell>
          <cell r="EL123" t="str">
            <v>11</v>
          </cell>
          <cell r="EM123" t="str">
            <v>93.71069</v>
          </cell>
          <cell r="EN123" t="str">
            <v>11</v>
          </cell>
          <cell r="EO123" t="str">
            <v>96.41577</v>
          </cell>
          <cell r="EP123" t="str">
            <v>110</v>
          </cell>
          <cell r="EQ123" t="str">
            <v>72.5</v>
          </cell>
          <cell r="ER123" t="str">
            <v>80</v>
          </cell>
          <cell r="ES123" t="str">
            <v>88.57143</v>
          </cell>
          <cell r="ET123" t="str">
            <v>102.8571</v>
          </cell>
          <cell r="EU123" t="str">
            <v>90.2965</v>
          </cell>
          <cell r="EV123" t="str">
            <v>190</v>
          </cell>
          <cell r="EW123" t="str">
            <v>84.16667</v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 t="str">
            <v/>
          </cell>
          <cell r="FC123" t="str">
            <v/>
          </cell>
          <cell r="FD123" t="str">
            <v/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151</v>
          </cell>
          <cell r="FK123">
            <v>45.994350000000004</v>
          </cell>
          <cell r="FM123" t="str">
            <v/>
          </cell>
          <cell r="FN123" t="str">
            <v/>
          </cell>
          <cell r="FO123" t="str">
            <v>910</v>
          </cell>
          <cell r="FP123" t="str">
            <v>35.2459</v>
          </cell>
          <cell r="FQ123" t="str">
            <v>45</v>
          </cell>
          <cell r="FR123" t="str">
            <v>500</v>
          </cell>
          <cell r="FS123" t="str">
            <v>365</v>
          </cell>
          <cell r="FT123" t="str">
            <v>27.3</v>
          </cell>
          <cell r="FU123" t="str">
            <v>69.40382</v>
          </cell>
          <cell r="FV123" t="str">
            <v>20.8</v>
          </cell>
          <cell r="FW123" t="str">
            <v>3.5</v>
          </cell>
          <cell r="FX123" t="str">
            <v>3</v>
          </cell>
          <cell r="FY123" t="str">
            <v>6</v>
          </cell>
          <cell r="FZ123" t="str">
            <v>33.33333</v>
          </cell>
          <cell r="GA123" t="str">
            <v>3</v>
          </cell>
          <cell r="GB123" t="str">
            <v>.5</v>
          </cell>
          <cell r="GC123" t="str">
            <v>0</v>
          </cell>
          <cell r="GD123" t="str">
            <v>2.5</v>
          </cell>
          <cell r="GE123">
            <v>87</v>
          </cell>
          <cell r="GF123">
            <v>47.198050000000002</v>
          </cell>
          <cell r="GG123" t="str">
            <v>0</v>
          </cell>
          <cell r="GH123" t="str">
            <v>2</v>
          </cell>
          <cell r="GI123" t="str">
            <v>9</v>
          </cell>
          <cell r="GJ123" t="str">
            <v>41.2</v>
          </cell>
          <cell r="GK123" t="str">
            <v>44.39611</v>
          </cell>
          <cell r="GL123" t="str">
            <v>8</v>
          </cell>
          <cell r="GM123" t="str">
            <v>50</v>
          </cell>
          <cell r="GN123" t="str">
            <v>2</v>
          </cell>
          <cell r="GO123" t="str">
            <v>4</v>
          </cell>
          <cell r="GP123" t="str">
            <v>2</v>
          </cell>
          <cell r="GQ123" t="str">
            <v>0</v>
          </cell>
        </row>
        <row r="124">
          <cell r="A124" t="str">
            <v>NLD</v>
          </cell>
          <cell r="B124" t="str">
            <v>Netherlands</v>
          </cell>
          <cell r="C124" t="str">
            <v>High income: OECD</v>
          </cell>
          <cell r="D124" t="str">
            <v>High income</v>
          </cell>
          <cell r="E124">
            <v>2020</v>
          </cell>
          <cell r="F124">
            <v>42</v>
          </cell>
          <cell r="G124">
            <v>76.103760000000008</v>
          </cell>
          <cell r="J124">
            <v>24</v>
          </cell>
          <cell r="K124">
            <v>94.338490000000007</v>
          </cell>
          <cell r="L124" t="str">
            <v>4</v>
          </cell>
          <cell r="M124">
            <v>82.352940000000004</v>
          </cell>
          <cell r="N124" t="str">
            <v>3.5</v>
          </cell>
          <cell r="O124" t="str">
            <v>96.98492</v>
          </cell>
          <cell r="P124" t="str">
            <v>4</v>
          </cell>
          <cell r="Q124" t="str">
            <v>98.01611</v>
          </cell>
          <cell r="R124" t="str">
            <v>4</v>
          </cell>
          <cell r="S124" t="str">
            <v>82.35294</v>
          </cell>
          <cell r="T124" t="str">
            <v>3.5</v>
          </cell>
          <cell r="U124" t="str">
            <v>96.98492</v>
          </cell>
          <cell r="V124" t="str">
            <v>4</v>
          </cell>
          <cell r="W124" t="str">
            <v>98.01611</v>
          </cell>
          <cell r="X124" t="str">
            <v>0</v>
          </cell>
          <cell r="Y124" t="str">
            <v>100</v>
          </cell>
          <cell r="Z124">
            <v>88</v>
          </cell>
          <cell r="AA124">
            <v>69.400760000000005</v>
          </cell>
          <cell r="AC124" t="str">
            <v>13</v>
          </cell>
          <cell r="AD124" t="str">
            <v>68</v>
          </cell>
          <cell r="AE124" t="str">
            <v>161</v>
          </cell>
          <cell r="AF124" t="str">
            <v>61.0951</v>
          </cell>
          <cell r="AG124" t="str">
            <v>3.6</v>
          </cell>
          <cell r="AH124" t="str">
            <v>81.84127</v>
          </cell>
          <cell r="AI124" t="str">
            <v>10</v>
          </cell>
          <cell r="AJ124" t="str">
            <v>66.66667</v>
          </cell>
          <cell r="AK124" t="str">
            <v>2</v>
          </cell>
          <cell r="AL124" t="str">
            <v>1</v>
          </cell>
          <cell r="AM124" t="str">
            <v>3</v>
          </cell>
          <cell r="AN124" t="str">
            <v>3</v>
          </cell>
          <cell r="AO124" t="str">
            <v>1</v>
          </cell>
          <cell r="AP124" t="str">
            <v>0</v>
          </cell>
          <cell r="AQ124">
            <v>58</v>
          </cell>
          <cell r="AR124">
            <v>82.460710000000006</v>
          </cell>
          <cell r="AT124" t="str">
            <v>5</v>
          </cell>
          <cell r="AU124" t="str">
            <v>66.66667</v>
          </cell>
          <cell r="AV124" t="str">
            <v>102</v>
          </cell>
          <cell r="AW124" t="str">
            <v>63.47826</v>
          </cell>
          <cell r="AX124" t="str">
            <v>24.5</v>
          </cell>
          <cell r="AY124" t="str">
            <v>99.69791</v>
          </cell>
          <cell r="AZ124" t="str">
            <v>8</v>
          </cell>
          <cell r="BA124" t="str">
            <v>100</v>
          </cell>
          <cell r="BB124" t="str">
            <v>3</v>
          </cell>
          <cell r="BC124" t="str">
            <v>1</v>
          </cell>
          <cell r="BD124" t="str">
            <v>1</v>
          </cell>
          <cell r="BE124" t="str">
            <v>1</v>
          </cell>
          <cell r="BF124" t="str">
            <v>1</v>
          </cell>
          <cell r="BG124" t="str">
            <v>1</v>
          </cell>
          <cell r="BH124" t="str">
            <v>.78</v>
          </cell>
          <cell r="BI124" t="str">
            <v>.54</v>
          </cell>
          <cell r="BJ124" t="str">
            <v>.083</v>
          </cell>
          <cell r="BK124" t="str">
            <v>14.4</v>
          </cell>
          <cell r="BL124">
            <v>30</v>
          </cell>
          <cell r="BM124">
            <v>80.063820000000007</v>
          </cell>
          <cell r="BO124" t="str">
            <v>5</v>
          </cell>
          <cell r="BP124" t="str">
            <v>66.66667</v>
          </cell>
          <cell r="BQ124" t="str">
            <v>2.5</v>
          </cell>
          <cell r="BR124" t="str">
            <v>99.2823</v>
          </cell>
          <cell r="BS124" t="str">
            <v>6.1</v>
          </cell>
          <cell r="BT124" t="str">
            <v>59.30631</v>
          </cell>
          <cell r="BU124" t="str">
            <v>28.5</v>
          </cell>
          <cell r="BV124" t="str">
            <v>95</v>
          </cell>
          <cell r="BW124" t="str">
            <v>7</v>
          </cell>
          <cell r="BX124" t="str">
            <v>6</v>
          </cell>
          <cell r="BY124" t="str">
            <v>8</v>
          </cell>
          <cell r="BZ124" t="str">
            <v>7.5</v>
          </cell>
          <cell r="CA124" t="str">
            <v>0</v>
          </cell>
          <cell r="CB124">
            <v>119</v>
          </cell>
          <cell r="CC124">
            <v>45.000000000000007</v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J124" t="str">
            <v>2</v>
          </cell>
          <cell r="CK124" t="str">
            <v>16.66667</v>
          </cell>
          <cell r="CL124" t="str">
            <v>7</v>
          </cell>
          <cell r="CM124" t="str">
            <v>87.5</v>
          </cell>
          <cell r="CN124">
            <v>9</v>
          </cell>
          <cell r="CO124" t="str">
            <v>0</v>
          </cell>
          <cell r="CP124" t="str">
            <v>98.7</v>
          </cell>
          <cell r="CQ124">
            <v>79</v>
          </cell>
          <cell r="CR124">
            <v>58.000000000000007</v>
          </cell>
          <cell r="CT124" t="str">
            <v>4</v>
          </cell>
          <cell r="CU124" t="str">
            <v>40</v>
          </cell>
          <cell r="CV124" t="str">
            <v>4</v>
          </cell>
          <cell r="CW124" t="str">
            <v>40</v>
          </cell>
          <cell r="CX124" t="str">
            <v/>
          </cell>
          <cell r="CY124" t="str">
            <v/>
          </cell>
          <cell r="CZ124" t="str">
            <v/>
          </cell>
          <cell r="DA124" t="str">
            <v>6</v>
          </cell>
          <cell r="DB124" t="str">
            <v>60</v>
          </cell>
          <cell r="DC124" t="str">
            <v>5</v>
          </cell>
          <cell r="DD124" t="str">
            <v>83.33333</v>
          </cell>
          <cell r="DE124" t="str">
            <v>5</v>
          </cell>
          <cell r="DF124" t="str">
            <v>71.42857</v>
          </cell>
          <cell r="DG124" t="str">
            <v>5</v>
          </cell>
          <cell r="DH124" t="str">
            <v>71.42857</v>
          </cell>
          <cell r="DI124" t="str">
            <v>29</v>
          </cell>
          <cell r="DJ124">
            <v>22</v>
          </cell>
          <cell r="DK124">
            <v>87.408320000000003</v>
          </cell>
          <cell r="DM124" t="str">
            <v>9</v>
          </cell>
          <cell r="DN124" t="str">
            <v>90</v>
          </cell>
          <cell r="DO124" t="str">
            <v>119</v>
          </cell>
          <cell r="DP124" t="str">
            <v>89.18083</v>
          </cell>
          <cell r="DQ124" t="str">
            <v>41.2</v>
          </cell>
          <cell r="DR124" t="str">
            <v>78.49763</v>
          </cell>
          <cell r="DS124" t="str">
            <v>20.4</v>
          </cell>
          <cell r="DT124" t="str">
            <v>20.5</v>
          </cell>
          <cell r="DU124" t="str">
            <v>.3</v>
          </cell>
          <cell r="DV124" t="str">
            <v>0</v>
          </cell>
          <cell r="DW124" t="str">
            <v>100</v>
          </cell>
          <cell r="DX124" t="str">
            <v>14.5</v>
          </cell>
          <cell r="DY124" t="str">
            <v>78.18533</v>
          </cell>
          <cell r="DZ124" t="str">
            <v>3.5</v>
          </cell>
          <cell r="EA124" t="str">
            <v>96.33028</v>
          </cell>
          <cell r="EB124" t="str">
            <v>2.142857</v>
          </cell>
          <cell r="EC124" t="str">
            <v>93.30357</v>
          </cell>
          <cell r="ED124" t="str">
            <v>91.95479</v>
          </cell>
          <cell r="EE124">
            <v>1</v>
          </cell>
          <cell r="EF124">
            <v>100.00000000000001</v>
          </cell>
          <cell r="EH124" t="str">
            <v>.5</v>
          </cell>
          <cell r="EI124" t="str">
            <v>100</v>
          </cell>
          <cell r="EJ124" t="str">
            <v>.5</v>
          </cell>
          <cell r="EK124" t="str">
            <v>100</v>
          </cell>
          <cell r="EL124" t="str">
            <v>0</v>
          </cell>
          <cell r="EM124" t="str">
            <v>100</v>
          </cell>
          <cell r="EN124" t="str">
            <v>0</v>
          </cell>
          <cell r="EO124" t="str">
            <v>100</v>
          </cell>
          <cell r="EP124" t="str">
            <v>0</v>
          </cell>
          <cell r="EQ124" t="str">
            <v>100</v>
          </cell>
          <cell r="ER124" t="str">
            <v>0</v>
          </cell>
          <cell r="ES124" t="str">
            <v>100</v>
          </cell>
          <cell r="ET124" t="str">
            <v>0</v>
          </cell>
          <cell r="EU124" t="str">
            <v>100</v>
          </cell>
          <cell r="EV124" t="str">
            <v>0</v>
          </cell>
          <cell r="EW124" t="str">
            <v>100</v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 t="str">
            <v/>
          </cell>
          <cell r="FD124" t="str">
            <v/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>
            <v>78</v>
          </cell>
          <cell r="FK124">
            <v>59.940720000000006</v>
          </cell>
          <cell r="FM124" t="str">
            <v/>
          </cell>
          <cell r="FN124" t="str">
            <v/>
          </cell>
          <cell r="FO124" t="str">
            <v>514</v>
          </cell>
          <cell r="FP124" t="str">
            <v>67.70492</v>
          </cell>
          <cell r="FQ124" t="str">
            <v>10</v>
          </cell>
          <cell r="FR124" t="str">
            <v>442</v>
          </cell>
          <cell r="FS124" t="str">
            <v>62</v>
          </cell>
          <cell r="FT124" t="str">
            <v>23.9</v>
          </cell>
          <cell r="FU124" t="str">
            <v>73.22835</v>
          </cell>
          <cell r="FV124" t="str">
            <v>13.7</v>
          </cell>
          <cell r="FW124" t="str">
            <v>5</v>
          </cell>
          <cell r="FX124" t="str">
            <v>5.2</v>
          </cell>
          <cell r="FY124" t="str">
            <v>7</v>
          </cell>
          <cell r="FZ124" t="str">
            <v>38.88889</v>
          </cell>
          <cell r="GA124" t="str">
            <v>3</v>
          </cell>
          <cell r="GB124" t="str">
            <v>.5</v>
          </cell>
          <cell r="GC124" t="str">
            <v>2</v>
          </cell>
          <cell r="GD124" t="str">
            <v>1.5</v>
          </cell>
          <cell r="GE124">
            <v>7</v>
          </cell>
          <cell r="GF124">
            <v>84.424790000000002</v>
          </cell>
          <cell r="GG124" t="str">
            <v>1</v>
          </cell>
          <cell r="GH124" t="str">
            <v>1.1</v>
          </cell>
          <cell r="GI124" t="str">
            <v>3.5</v>
          </cell>
          <cell r="GJ124" t="str">
            <v>90.1</v>
          </cell>
          <cell r="GK124" t="str">
            <v>96.97457</v>
          </cell>
          <cell r="GL124" t="str">
            <v>11.5</v>
          </cell>
          <cell r="GM124" t="str">
            <v>71.875</v>
          </cell>
          <cell r="GN124" t="str">
            <v>2.5</v>
          </cell>
          <cell r="GO124" t="str">
            <v>6</v>
          </cell>
          <cell r="GP124" t="str">
            <v>1</v>
          </cell>
          <cell r="GQ124" t="str">
            <v>2</v>
          </cell>
        </row>
        <row r="125">
          <cell r="A125" t="str">
            <v>NZL</v>
          </cell>
          <cell r="B125" t="str">
            <v>New Zealand</v>
          </cell>
          <cell r="C125" t="str">
            <v>High income: OECD</v>
          </cell>
          <cell r="D125" t="str">
            <v>High income</v>
          </cell>
          <cell r="E125">
            <v>2020</v>
          </cell>
          <cell r="F125">
            <v>1</v>
          </cell>
          <cell r="G125">
            <v>86.764650000000003</v>
          </cell>
          <cell r="J125">
            <v>1</v>
          </cell>
          <cell r="K125">
            <v>99.975440000000006</v>
          </cell>
          <cell r="L125" t="str">
            <v>1</v>
          </cell>
          <cell r="M125">
            <v>100</v>
          </cell>
          <cell r="N125" t="str">
            <v>.5</v>
          </cell>
          <cell r="O125" t="str">
            <v>100</v>
          </cell>
          <cell r="P125" t="str">
            <v>.2</v>
          </cell>
          <cell r="Q125" t="str">
            <v>99.90177</v>
          </cell>
          <cell r="R125" t="str">
            <v>1</v>
          </cell>
          <cell r="S125" t="str">
            <v>100</v>
          </cell>
          <cell r="T125" t="str">
            <v>.5</v>
          </cell>
          <cell r="U125" t="str">
            <v>100</v>
          </cell>
          <cell r="V125" t="str">
            <v>.2</v>
          </cell>
          <cell r="W125" t="str">
            <v>99.90177</v>
          </cell>
          <cell r="X125" t="str">
            <v>0</v>
          </cell>
          <cell r="Y125" t="str">
            <v>100</v>
          </cell>
          <cell r="Z125">
            <v>7</v>
          </cell>
          <cell r="AA125">
            <v>86.46305000000001</v>
          </cell>
          <cell r="AC125" t="str">
            <v>11</v>
          </cell>
          <cell r="AD125" t="str">
            <v>76</v>
          </cell>
          <cell r="AE125" t="str">
            <v>93</v>
          </cell>
          <cell r="AF125" t="str">
            <v>80.69164</v>
          </cell>
          <cell r="AG125" t="str">
            <v>2.2</v>
          </cell>
          <cell r="AH125" t="str">
            <v>89.16054</v>
          </cell>
          <cell r="AI125" t="str">
            <v>15</v>
          </cell>
          <cell r="AJ125" t="str">
            <v>100</v>
          </cell>
          <cell r="AK125" t="str">
            <v>2</v>
          </cell>
          <cell r="AL125" t="str">
            <v>1</v>
          </cell>
          <cell r="AM125" t="str">
            <v>3</v>
          </cell>
          <cell r="AN125" t="str">
            <v>3</v>
          </cell>
          <cell r="AO125" t="str">
            <v>2</v>
          </cell>
          <cell r="AP125" t="str">
            <v>4</v>
          </cell>
          <cell r="AQ125">
            <v>48</v>
          </cell>
          <cell r="AR125">
            <v>83.984290000000001</v>
          </cell>
          <cell r="AT125" t="str">
            <v>5</v>
          </cell>
          <cell r="AU125" t="str">
            <v>66.66667</v>
          </cell>
          <cell r="AV125" t="str">
            <v>58</v>
          </cell>
          <cell r="AW125" t="str">
            <v>82.6087</v>
          </cell>
          <cell r="AX125" t="str">
            <v>67.9</v>
          </cell>
          <cell r="AY125" t="str">
            <v>99.16181</v>
          </cell>
          <cell r="AZ125" t="str">
            <v>7</v>
          </cell>
          <cell r="BA125" t="str">
            <v>87.5</v>
          </cell>
          <cell r="BB125" t="str">
            <v>2</v>
          </cell>
          <cell r="BC125" t="str">
            <v>1</v>
          </cell>
          <cell r="BD125" t="str">
            <v>1</v>
          </cell>
          <cell r="BE125" t="str">
            <v>1</v>
          </cell>
          <cell r="BF125" t="str">
            <v>1</v>
          </cell>
          <cell r="BG125" t="str">
            <v>1</v>
          </cell>
          <cell r="BH125" t="str">
            <v>3.77</v>
          </cell>
          <cell r="BI125" t="str">
            <v>2.14</v>
          </cell>
          <cell r="BJ125" t="str">
            <v>1</v>
          </cell>
          <cell r="BK125" t="str">
            <v>12</v>
          </cell>
          <cell r="BL125">
            <v>2</v>
          </cell>
          <cell r="BM125">
            <v>94.591070000000002</v>
          </cell>
          <cell r="BO125" t="str">
            <v>2</v>
          </cell>
          <cell r="BP125" t="str">
            <v>91.66667</v>
          </cell>
          <cell r="BQ125" t="str">
            <v>3.5</v>
          </cell>
          <cell r="BR125" t="str">
            <v>98.80383</v>
          </cell>
          <cell r="BS125" t="str">
            <v>.1</v>
          </cell>
          <cell r="BT125" t="str">
            <v>99.56046</v>
          </cell>
          <cell r="BU125" t="str">
            <v>26.5</v>
          </cell>
          <cell r="BV125" t="str">
            <v>88.33333</v>
          </cell>
          <cell r="BW125" t="str">
            <v>8</v>
          </cell>
          <cell r="BX125" t="str">
            <v>4.5</v>
          </cell>
          <cell r="BY125" t="str">
            <v>8</v>
          </cell>
          <cell r="BZ125" t="str">
            <v>6</v>
          </cell>
          <cell r="CA125" t="str">
            <v>0</v>
          </cell>
          <cell r="CB125">
            <v>1</v>
          </cell>
          <cell r="CC125">
            <v>100.00000000000001</v>
          </cell>
          <cell r="CE125" t="str">
            <v/>
          </cell>
          <cell r="CF125" t="str">
            <v/>
          </cell>
          <cell r="CG125" t="str">
            <v/>
          </cell>
          <cell r="CH125" t="str">
            <v/>
          </cell>
          <cell r="CJ125" t="str">
            <v>12</v>
          </cell>
          <cell r="CK125" t="str">
            <v>100</v>
          </cell>
          <cell r="CL125" t="str">
            <v>8</v>
          </cell>
          <cell r="CM125" t="str">
            <v>100</v>
          </cell>
          <cell r="CN125">
            <v>20</v>
          </cell>
          <cell r="CO125" t="str">
            <v>0</v>
          </cell>
          <cell r="CP125" t="str">
            <v>100</v>
          </cell>
          <cell r="CQ125">
            <v>3</v>
          </cell>
          <cell r="CR125">
            <v>86</v>
          </cell>
          <cell r="CT125" t="str">
            <v>10</v>
          </cell>
          <cell r="CU125" t="str">
            <v>100</v>
          </cell>
          <cell r="CV125" t="str">
            <v>9</v>
          </cell>
          <cell r="CW125" t="str">
            <v>90</v>
          </cell>
          <cell r="CX125" t="str">
            <v/>
          </cell>
          <cell r="CY125" t="str">
            <v/>
          </cell>
          <cell r="CZ125" t="str">
            <v/>
          </cell>
          <cell r="DA125" t="str">
            <v>9</v>
          </cell>
          <cell r="DB125" t="str">
            <v>90</v>
          </cell>
          <cell r="DC125" t="str">
            <v>5</v>
          </cell>
          <cell r="DD125" t="str">
            <v>83.33333</v>
          </cell>
          <cell r="DE125" t="str">
            <v>5</v>
          </cell>
          <cell r="DF125" t="str">
            <v>71.42857</v>
          </cell>
          <cell r="DG125" t="str">
            <v>5</v>
          </cell>
          <cell r="DH125" t="str">
            <v>71.42857</v>
          </cell>
          <cell r="DI125" t="str">
            <v>43</v>
          </cell>
          <cell r="DJ125">
            <v>9</v>
          </cell>
          <cell r="DK125">
            <v>91.049820000000011</v>
          </cell>
          <cell r="DM125" t="str">
            <v>7</v>
          </cell>
          <cell r="DN125" t="str">
            <v>93.33333</v>
          </cell>
          <cell r="DO125" t="str">
            <v>140</v>
          </cell>
          <cell r="DP125" t="str">
            <v>85.93509</v>
          </cell>
          <cell r="DQ125" t="str">
            <v>34.6</v>
          </cell>
          <cell r="DR125" t="str">
            <v>88.02683</v>
          </cell>
          <cell r="DS125" t="str">
            <v>29.9</v>
          </cell>
          <cell r="DT125" t="str">
            <v>2.8</v>
          </cell>
          <cell r="DU125" t="str">
            <v>1.9</v>
          </cell>
          <cell r="DV125" t="str">
            <v>2</v>
          </cell>
          <cell r="DW125" t="str">
            <v>96</v>
          </cell>
          <cell r="DX125" t="str">
            <v>5.166667</v>
          </cell>
          <cell r="DY125" t="str">
            <v>96.20335</v>
          </cell>
          <cell r="DZ125" t="str">
            <v>4</v>
          </cell>
          <cell r="EA125" t="str">
            <v>95.41284</v>
          </cell>
          <cell r="EB125" t="str">
            <v>0</v>
          </cell>
          <cell r="EC125" t="str">
            <v>100</v>
          </cell>
          <cell r="ED125" t="str">
            <v>96.90405</v>
          </cell>
          <cell r="EE125">
            <v>63</v>
          </cell>
          <cell r="EF125">
            <v>84.632530000000003</v>
          </cell>
          <cell r="EH125" t="str">
            <v>3</v>
          </cell>
          <cell r="EI125" t="str">
            <v>98.81657</v>
          </cell>
          <cell r="EJ125" t="str">
            <v>1</v>
          </cell>
          <cell r="EK125" t="str">
            <v>100</v>
          </cell>
          <cell r="EL125" t="str">
            <v>37</v>
          </cell>
          <cell r="EM125" t="str">
            <v>77.35849</v>
          </cell>
          <cell r="EN125" t="str">
            <v>25</v>
          </cell>
          <cell r="EO125" t="str">
            <v>91.39785</v>
          </cell>
          <cell r="EP125" t="str">
            <v>67</v>
          </cell>
          <cell r="EQ125" t="str">
            <v>83.25</v>
          </cell>
          <cell r="ER125" t="str">
            <v>80</v>
          </cell>
          <cell r="ES125" t="str">
            <v>88.57143</v>
          </cell>
          <cell r="ET125" t="str">
            <v>337</v>
          </cell>
          <cell r="EU125" t="str">
            <v>68.20755</v>
          </cell>
          <cell r="EV125" t="str">
            <v>366.5</v>
          </cell>
          <cell r="EW125" t="str">
            <v>69.45833</v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 t="str">
            <v/>
          </cell>
          <cell r="FC125" t="str">
            <v/>
          </cell>
          <cell r="FD125" t="str">
            <v/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23</v>
          </cell>
          <cell r="FK125">
            <v>71.475080000000005</v>
          </cell>
          <cell r="FM125" t="str">
            <v/>
          </cell>
          <cell r="FN125" t="str">
            <v/>
          </cell>
          <cell r="FO125" t="str">
            <v>216</v>
          </cell>
          <cell r="FP125" t="str">
            <v>92.13115</v>
          </cell>
          <cell r="FQ125" t="str">
            <v>7</v>
          </cell>
          <cell r="FR125" t="str">
            <v>167</v>
          </cell>
          <cell r="FS125" t="str">
            <v>42</v>
          </cell>
          <cell r="FT125" t="str">
            <v>27.2</v>
          </cell>
          <cell r="FU125" t="str">
            <v>69.51631</v>
          </cell>
          <cell r="FV125" t="str">
            <v>22</v>
          </cell>
          <cell r="FW125" t="str">
            <v>2</v>
          </cell>
          <cell r="FX125" t="str">
            <v>3.2</v>
          </cell>
          <cell r="FY125" t="str">
            <v>9.5</v>
          </cell>
          <cell r="FZ125" t="str">
            <v>52.77778</v>
          </cell>
          <cell r="GA125" t="str">
            <v>3</v>
          </cell>
          <cell r="GB125" t="str">
            <v>3</v>
          </cell>
          <cell r="GC125" t="str">
            <v>1.5</v>
          </cell>
          <cell r="GD125" t="str">
            <v>2</v>
          </cell>
          <cell r="GE125">
            <v>36</v>
          </cell>
          <cell r="GF125">
            <v>69.475190000000012</v>
          </cell>
          <cell r="GG125" t="str">
            <v>1</v>
          </cell>
          <cell r="GH125" t="str">
            <v>1.3</v>
          </cell>
          <cell r="GI125" t="str">
            <v>3.5</v>
          </cell>
          <cell r="GJ125" t="str">
            <v>79.7</v>
          </cell>
          <cell r="GK125" t="str">
            <v>85.82539</v>
          </cell>
          <cell r="GL125" t="str">
            <v>8.5</v>
          </cell>
          <cell r="GM125" t="str">
            <v>53.125</v>
          </cell>
          <cell r="GN125" t="str">
            <v>3</v>
          </cell>
          <cell r="GO125" t="str">
            <v>3</v>
          </cell>
          <cell r="GP125" t="str">
            <v>.5</v>
          </cell>
          <cell r="GQ125" t="str">
            <v>2</v>
          </cell>
        </row>
        <row r="126">
          <cell r="A126" t="str">
            <v>NIC</v>
          </cell>
          <cell r="B126" t="str">
            <v>Nicaragua</v>
          </cell>
          <cell r="C126" t="str">
            <v>Latin America &amp; Caribbean</v>
          </cell>
          <cell r="D126" t="str">
            <v>Lower middle income</v>
          </cell>
          <cell r="E126">
            <v>2020</v>
          </cell>
          <cell r="F126">
            <v>142</v>
          </cell>
          <cell r="G126">
            <v>54.386730000000007</v>
          </cell>
          <cell r="J126">
            <v>145</v>
          </cell>
          <cell r="K126">
            <v>79.573220000000006</v>
          </cell>
          <cell r="L126" t="str">
            <v>7</v>
          </cell>
          <cell r="M126">
            <v>64.705879999999993</v>
          </cell>
          <cell r="N126" t="str">
            <v>14</v>
          </cell>
          <cell r="O126" t="str">
            <v>86.43216</v>
          </cell>
          <cell r="P126" t="str">
            <v>65.7</v>
          </cell>
          <cell r="Q126" t="str">
            <v>67.15485</v>
          </cell>
          <cell r="R126" t="str">
            <v>7</v>
          </cell>
          <cell r="S126" t="str">
            <v>64.70588</v>
          </cell>
          <cell r="T126" t="str">
            <v>14</v>
          </cell>
          <cell r="U126" t="str">
            <v>86.43216</v>
          </cell>
          <cell r="V126" t="str">
            <v>65.7</v>
          </cell>
          <cell r="W126" t="str">
            <v>67.15485</v>
          </cell>
          <cell r="X126" t="str">
            <v>0</v>
          </cell>
          <cell r="Y126" t="str">
            <v>100</v>
          </cell>
          <cell r="Z126">
            <v>176</v>
          </cell>
          <cell r="AA126">
            <v>46.325360000000003</v>
          </cell>
          <cell r="AC126" t="str">
            <v>18</v>
          </cell>
          <cell r="AD126" t="str">
            <v>48</v>
          </cell>
          <cell r="AE126" t="str">
            <v>225</v>
          </cell>
          <cell r="AF126" t="str">
            <v>42.6513</v>
          </cell>
          <cell r="AG126" t="str">
            <v>5.7</v>
          </cell>
          <cell r="AH126" t="str">
            <v>71.31681</v>
          </cell>
          <cell r="AI126" t="str">
            <v>3.5</v>
          </cell>
          <cell r="AJ126" t="str">
            <v>23.33333</v>
          </cell>
          <cell r="AK126" t="str">
            <v>2</v>
          </cell>
          <cell r="AL126" t="str">
            <v>1</v>
          </cell>
          <cell r="AM126" t="str">
            <v>0</v>
          </cell>
          <cell r="AN126" t="str">
            <v>0</v>
          </cell>
          <cell r="AO126" t="str">
            <v>.5</v>
          </cell>
          <cell r="AP126" t="str">
            <v>0</v>
          </cell>
          <cell r="AQ126">
            <v>115</v>
          </cell>
          <cell r="AR126">
            <v>68.263190000000009</v>
          </cell>
          <cell r="AT126" t="str">
            <v>6</v>
          </cell>
          <cell r="AU126" t="str">
            <v>50</v>
          </cell>
          <cell r="AV126" t="str">
            <v>55</v>
          </cell>
          <cell r="AW126" t="str">
            <v>83.91304</v>
          </cell>
          <cell r="AX126" t="str">
            <v>879.7</v>
          </cell>
          <cell r="AY126" t="str">
            <v>89.13973</v>
          </cell>
          <cell r="AZ126" t="str">
            <v>4</v>
          </cell>
          <cell r="BA126" t="str">
            <v>50</v>
          </cell>
          <cell r="BB126" t="str">
            <v>0</v>
          </cell>
          <cell r="BC126" t="str">
            <v>1</v>
          </cell>
          <cell r="BD126" t="str">
            <v>1</v>
          </cell>
          <cell r="BE126" t="str">
            <v>1</v>
          </cell>
          <cell r="BF126" t="str">
            <v>0</v>
          </cell>
          <cell r="BG126" t="str">
            <v>1</v>
          </cell>
          <cell r="BH126" t="str">
            <v>93.6</v>
          </cell>
          <cell r="BI126" t="str">
            <v>45.7</v>
          </cell>
          <cell r="BJ126" t="str">
            <v>3</v>
          </cell>
          <cell r="BK126" t="str">
            <v>33.4</v>
          </cell>
          <cell r="BL126">
            <v>160</v>
          </cell>
          <cell r="BM126">
            <v>46.353670000000001</v>
          </cell>
          <cell r="BO126" t="str">
            <v>9</v>
          </cell>
          <cell r="BP126" t="str">
            <v>33.33333</v>
          </cell>
          <cell r="BQ126" t="str">
            <v>56</v>
          </cell>
          <cell r="BR126" t="str">
            <v>73.68421</v>
          </cell>
          <cell r="BS126" t="str">
            <v>6</v>
          </cell>
          <cell r="BT126" t="str">
            <v>60.06381</v>
          </cell>
          <cell r="BU126" t="str">
            <v>5.5</v>
          </cell>
          <cell r="BV126" t="str">
            <v>18.33333</v>
          </cell>
          <cell r="BW126" t="str">
            <v>0</v>
          </cell>
          <cell r="BX126" t="str">
            <v>2</v>
          </cell>
          <cell r="BY126" t="str">
            <v>0</v>
          </cell>
          <cell r="BZ126" t="str">
            <v>3.5</v>
          </cell>
          <cell r="CA126" t="str">
            <v>0</v>
          </cell>
          <cell r="CB126">
            <v>104</v>
          </cell>
          <cell r="CC126">
            <v>50.000000000000007</v>
          </cell>
          <cell r="CE126" t="str">
            <v/>
          </cell>
          <cell r="CF126" t="str">
            <v/>
          </cell>
          <cell r="CG126" t="str">
            <v/>
          </cell>
          <cell r="CH126" t="str">
            <v/>
          </cell>
          <cell r="CJ126" t="str">
            <v>2</v>
          </cell>
          <cell r="CK126" t="str">
            <v>16.66667</v>
          </cell>
          <cell r="CL126" t="str">
            <v>8</v>
          </cell>
          <cell r="CM126" t="str">
            <v>100</v>
          </cell>
          <cell r="CN126">
            <v>10</v>
          </cell>
          <cell r="CO126" t="str">
            <v>12.9</v>
          </cell>
          <cell r="CP126" t="str">
            <v>56.6</v>
          </cell>
          <cell r="CQ126">
            <v>170</v>
          </cell>
          <cell r="CR126">
            <v>24.000000000000004</v>
          </cell>
          <cell r="CT126" t="str">
            <v>1</v>
          </cell>
          <cell r="CU126" t="str">
            <v>10</v>
          </cell>
          <cell r="CV126" t="str">
            <v>5</v>
          </cell>
          <cell r="CW126" t="str">
            <v>50</v>
          </cell>
          <cell r="CX126" t="str">
            <v/>
          </cell>
          <cell r="CY126" t="str">
            <v/>
          </cell>
          <cell r="CZ126" t="str">
            <v/>
          </cell>
          <cell r="DA126" t="str">
            <v>6</v>
          </cell>
          <cell r="DB126" t="str">
            <v>60</v>
          </cell>
          <cell r="DC126" t="str">
            <v>0</v>
          </cell>
          <cell r="DD126" t="str">
            <v>0</v>
          </cell>
          <cell r="DE126" t="str">
            <v>0</v>
          </cell>
          <cell r="DF126" t="str">
            <v>0</v>
          </cell>
          <cell r="DG126" t="str">
            <v>0</v>
          </cell>
          <cell r="DH126" t="str">
            <v>0</v>
          </cell>
          <cell r="DI126" t="str">
            <v>12</v>
          </cell>
          <cell r="DJ126">
            <v>162</v>
          </cell>
          <cell r="DK126">
            <v>52.693360000000006</v>
          </cell>
          <cell r="DM126" t="str">
            <v>43</v>
          </cell>
          <cell r="DN126" t="str">
            <v>33.33333</v>
          </cell>
          <cell r="DO126" t="str">
            <v>201</v>
          </cell>
          <cell r="DP126" t="str">
            <v>76.50696</v>
          </cell>
          <cell r="DQ126" t="str">
            <v>60.6</v>
          </cell>
          <cell r="DR126" t="str">
            <v>48.38665</v>
          </cell>
          <cell r="DS126" t="str">
            <v>17.3</v>
          </cell>
          <cell r="DT126" t="str">
            <v>23.7</v>
          </cell>
          <cell r="DU126" t="str">
            <v>19.6</v>
          </cell>
          <cell r="DV126" t="str">
            <v>54</v>
          </cell>
          <cell r="DW126" t="str">
            <v>0</v>
          </cell>
          <cell r="DX126" t="str">
            <v>42.59524</v>
          </cell>
          <cell r="DY126" t="str">
            <v>23.94742</v>
          </cell>
          <cell r="DZ126" t="str">
            <v>9</v>
          </cell>
          <cell r="EA126" t="str">
            <v>86.23853</v>
          </cell>
          <cell r="EB126" t="str">
            <v>0</v>
          </cell>
          <cell r="EC126" t="str">
            <v>100</v>
          </cell>
          <cell r="ED126" t="str">
            <v>52.54649</v>
          </cell>
          <cell r="EE126">
            <v>84</v>
          </cell>
          <cell r="EF126">
            <v>76.985810000000001</v>
          </cell>
          <cell r="EH126" t="str">
            <v>48</v>
          </cell>
          <cell r="EI126" t="str">
            <v>72.18935</v>
          </cell>
          <cell r="EJ126" t="str">
            <v>16</v>
          </cell>
          <cell r="EK126" t="str">
            <v>93.72385</v>
          </cell>
          <cell r="EL126" t="str">
            <v>72</v>
          </cell>
          <cell r="EM126" t="str">
            <v>55.34591</v>
          </cell>
          <cell r="EN126" t="str">
            <v>72</v>
          </cell>
          <cell r="EO126" t="str">
            <v>74.55197</v>
          </cell>
          <cell r="EP126" t="str">
            <v>46.66667</v>
          </cell>
          <cell r="EQ126" t="str">
            <v>88.33333</v>
          </cell>
          <cell r="ER126" t="str">
            <v>86.11111</v>
          </cell>
          <cell r="ES126" t="str">
            <v>87.69841</v>
          </cell>
          <cell r="ET126" t="str">
            <v>240</v>
          </cell>
          <cell r="EU126" t="str">
            <v>77.35849</v>
          </cell>
          <cell r="EV126" t="str">
            <v>399.7778</v>
          </cell>
          <cell r="EW126" t="str">
            <v>66.68519</v>
          </cell>
          <cell r="EX126" t="str">
            <v/>
          </cell>
          <cell r="EY126" t="str">
            <v/>
          </cell>
          <cell r="EZ126" t="str">
            <v/>
          </cell>
          <cell r="FA126" t="str">
            <v/>
          </cell>
          <cell r="FB126" t="str">
            <v/>
          </cell>
          <cell r="FC126" t="str">
            <v/>
          </cell>
          <cell r="FD126" t="str">
            <v/>
          </cell>
          <cell r="FE126" t="str">
            <v/>
          </cell>
          <cell r="FF126" t="str">
            <v/>
          </cell>
          <cell r="FG126" t="str">
            <v/>
          </cell>
          <cell r="FH126" t="str">
            <v/>
          </cell>
          <cell r="FI126" t="str">
            <v/>
          </cell>
          <cell r="FJ126">
            <v>87</v>
          </cell>
          <cell r="FK126">
            <v>58.583170000000003</v>
          </cell>
          <cell r="FM126" t="str">
            <v/>
          </cell>
          <cell r="FN126" t="str">
            <v/>
          </cell>
          <cell r="FO126" t="str">
            <v>490</v>
          </cell>
          <cell r="FP126" t="str">
            <v>69.67213</v>
          </cell>
          <cell r="FQ126" t="str">
            <v>60</v>
          </cell>
          <cell r="FR126" t="str">
            <v>230</v>
          </cell>
          <cell r="FS126" t="str">
            <v>200</v>
          </cell>
          <cell r="FT126" t="str">
            <v>26.8</v>
          </cell>
          <cell r="FU126" t="str">
            <v>69.96625</v>
          </cell>
          <cell r="FV126" t="str">
            <v>16.3</v>
          </cell>
          <cell r="FW126" t="str">
            <v>5.5</v>
          </cell>
          <cell r="FX126" t="str">
            <v>5</v>
          </cell>
          <cell r="FY126" t="str">
            <v>6.5</v>
          </cell>
          <cell r="FZ126" t="str">
            <v>36.11111</v>
          </cell>
          <cell r="GA126" t="str">
            <v>3.5</v>
          </cell>
          <cell r="GB126" t="str">
            <v>.5</v>
          </cell>
          <cell r="GC126" t="str">
            <v>0</v>
          </cell>
          <cell r="GD126" t="str">
            <v>2.5</v>
          </cell>
          <cell r="GE126">
            <v>107</v>
          </cell>
          <cell r="GF126">
            <v>41.089480000000002</v>
          </cell>
          <cell r="GG126" t="str">
            <v>0</v>
          </cell>
          <cell r="GH126" t="str">
            <v>2.2</v>
          </cell>
          <cell r="GI126" t="str">
            <v>14.5</v>
          </cell>
          <cell r="GJ126" t="str">
            <v>35.7</v>
          </cell>
          <cell r="GK126" t="str">
            <v>38.42895</v>
          </cell>
          <cell r="GL126" t="str">
            <v>7</v>
          </cell>
          <cell r="GM126" t="str">
            <v>43.75</v>
          </cell>
          <cell r="GN126" t="str">
            <v>2</v>
          </cell>
          <cell r="GO126" t="str">
            <v>2</v>
          </cell>
          <cell r="GP126" t="str">
            <v>0</v>
          </cell>
          <cell r="GQ126" t="str">
            <v>3</v>
          </cell>
        </row>
        <row r="127">
          <cell r="A127" t="str">
            <v>NER</v>
          </cell>
          <cell r="B127" t="str">
            <v>Niger</v>
          </cell>
          <cell r="C127" t="str">
            <v>Sub-Saharan Africa</v>
          </cell>
          <cell r="D127" t="str">
            <v>Low income</v>
          </cell>
          <cell r="E127">
            <v>2020</v>
          </cell>
          <cell r="F127">
            <v>132</v>
          </cell>
          <cell r="G127">
            <v>56.759320000000002</v>
          </cell>
          <cell r="J127">
            <v>56</v>
          </cell>
          <cell r="K127">
            <v>91.511770000000013</v>
          </cell>
          <cell r="L127" t="str">
            <v>4</v>
          </cell>
          <cell r="M127">
            <v>82.352940000000004</v>
          </cell>
          <cell r="N127" t="str">
            <v>10</v>
          </cell>
          <cell r="O127" t="str">
            <v>90.45226</v>
          </cell>
          <cell r="P127" t="str">
            <v>7.9</v>
          </cell>
          <cell r="Q127" t="str">
            <v>96.05776</v>
          </cell>
          <cell r="R127" t="str">
            <v>4</v>
          </cell>
          <cell r="S127" t="str">
            <v>82.35294</v>
          </cell>
          <cell r="T127" t="str">
            <v>10</v>
          </cell>
          <cell r="U127" t="str">
            <v>90.45226</v>
          </cell>
          <cell r="V127" t="str">
            <v>7.9</v>
          </cell>
          <cell r="W127" t="str">
            <v>96.05776</v>
          </cell>
          <cell r="X127" t="str">
            <v>11.3</v>
          </cell>
          <cell r="Y127" t="str">
            <v>97.18411</v>
          </cell>
          <cell r="Z127">
            <v>180</v>
          </cell>
          <cell r="AA127">
            <v>44.146010000000004</v>
          </cell>
          <cell r="AC127" t="str">
            <v>19</v>
          </cell>
          <cell r="AD127" t="str">
            <v>44</v>
          </cell>
          <cell r="AE127" t="str">
            <v>98</v>
          </cell>
          <cell r="AF127" t="str">
            <v>79.25072</v>
          </cell>
          <cell r="AG127" t="str">
            <v>32.4</v>
          </cell>
          <cell r="AH127" t="str">
            <v>0</v>
          </cell>
          <cell r="AI127" t="str">
            <v>8</v>
          </cell>
          <cell r="AJ127" t="str">
            <v>53.33333</v>
          </cell>
          <cell r="AK127" t="str">
            <v>2</v>
          </cell>
          <cell r="AL127" t="str">
            <v>1</v>
          </cell>
          <cell r="AM127" t="str">
            <v>0</v>
          </cell>
          <cell r="AN127" t="str">
            <v>2</v>
          </cell>
          <cell r="AO127" t="str">
            <v>1</v>
          </cell>
          <cell r="AP127" t="str">
            <v>2</v>
          </cell>
          <cell r="AQ127">
            <v>159</v>
          </cell>
          <cell r="AR127">
            <v>52.741890000000005</v>
          </cell>
          <cell r="AT127" t="str">
            <v>4</v>
          </cell>
          <cell r="AU127" t="str">
            <v>83.33333</v>
          </cell>
          <cell r="AV127" t="str">
            <v>52</v>
          </cell>
          <cell r="AW127" t="str">
            <v>85.21739</v>
          </cell>
          <cell r="AX127" t="str">
            <v>4664.2</v>
          </cell>
          <cell r="AY127" t="str">
            <v>42.41682</v>
          </cell>
          <cell r="AZ127" t="str">
            <v>0</v>
          </cell>
          <cell r="BA127" t="str">
            <v>0</v>
          </cell>
          <cell r="BB127" t="str">
            <v>0</v>
          </cell>
          <cell r="BC127" t="str">
            <v>0</v>
          </cell>
          <cell r="BD127" t="str">
            <v>0</v>
          </cell>
          <cell r="BE127" t="str">
            <v>1</v>
          </cell>
          <cell r="BF127" t="str">
            <v>0</v>
          </cell>
          <cell r="BG127" t="str">
            <v>1</v>
          </cell>
          <cell r="BH127" t="str">
            <v>165</v>
          </cell>
          <cell r="BI127" t="str">
            <v>288</v>
          </cell>
          <cell r="BJ127" t="str">
            <v>1</v>
          </cell>
          <cell r="BK127" t="str">
            <v>21.3</v>
          </cell>
          <cell r="BL127">
            <v>115</v>
          </cell>
          <cell r="BM127">
            <v>58.336720000000007</v>
          </cell>
          <cell r="BO127" t="str">
            <v>4</v>
          </cell>
          <cell r="BP127" t="str">
            <v>75</v>
          </cell>
          <cell r="BQ127" t="str">
            <v>13</v>
          </cell>
          <cell r="BR127" t="str">
            <v>94.25837</v>
          </cell>
          <cell r="BS127" t="str">
            <v>7.4</v>
          </cell>
          <cell r="BT127" t="str">
            <v>50.75516</v>
          </cell>
          <cell r="BU127" t="str">
            <v>4</v>
          </cell>
          <cell r="BV127" t="str">
            <v>13.33333</v>
          </cell>
          <cell r="BW127" t="str">
            <v>0</v>
          </cell>
          <cell r="BX127" t="str">
            <v>1.5</v>
          </cell>
          <cell r="BY127" t="str">
            <v>0</v>
          </cell>
          <cell r="BZ127" t="str">
            <v>2.5</v>
          </cell>
          <cell r="CA127" t="str">
            <v>0</v>
          </cell>
          <cell r="CB127">
            <v>48</v>
          </cell>
          <cell r="CC127">
            <v>70</v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J127" t="str">
            <v>6</v>
          </cell>
          <cell r="CK127" t="str">
            <v>50</v>
          </cell>
          <cell r="CL127" t="str">
            <v>8</v>
          </cell>
          <cell r="CM127" t="str">
            <v>100</v>
          </cell>
          <cell r="CN127">
            <v>14</v>
          </cell>
          <cell r="CO127" t="str">
            <v>0</v>
          </cell>
          <cell r="CP127" t="str">
            <v>6.2</v>
          </cell>
          <cell r="CQ127">
            <v>120</v>
          </cell>
          <cell r="CR127">
            <v>42</v>
          </cell>
          <cell r="CT127" t="str">
            <v>7</v>
          </cell>
          <cell r="CU127" t="str">
            <v>70</v>
          </cell>
          <cell r="CV127" t="str">
            <v>1</v>
          </cell>
          <cell r="CW127" t="str">
            <v>10</v>
          </cell>
          <cell r="CX127" t="str">
            <v/>
          </cell>
          <cell r="CY127" t="str">
            <v/>
          </cell>
          <cell r="CZ127" t="str">
            <v/>
          </cell>
          <cell r="DA127" t="str">
            <v>5</v>
          </cell>
          <cell r="DB127" t="str">
            <v>50</v>
          </cell>
          <cell r="DC127" t="str">
            <v>4</v>
          </cell>
          <cell r="DD127" t="str">
            <v>66.66667</v>
          </cell>
          <cell r="DE127" t="str">
            <v>2</v>
          </cell>
          <cell r="DF127" t="str">
            <v>28.57143</v>
          </cell>
          <cell r="DG127" t="str">
            <v>2</v>
          </cell>
          <cell r="DH127" t="str">
            <v>28.57143</v>
          </cell>
          <cell r="DI127" t="str">
            <v>21</v>
          </cell>
          <cell r="DJ127">
            <v>169</v>
          </cell>
          <cell r="DK127">
            <v>49.412980000000005</v>
          </cell>
          <cell r="DM127" t="str">
            <v>41</v>
          </cell>
          <cell r="DN127" t="str">
            <v>36.66667</v>
          </cell>
          <cell r="DO127" t="str">
            <v>270</v>
          </cell>
          <cell r="DP127" t="str">
            <v>65.84235</v>
          </cell>
          <cell r="DQ127" t="str">
            <v>47.2</v>
          </cell>
          <cell r="DR127" t="str">
            <v>69.5183</v>
          </cell>
          <cell r="DS127" t="str">
            <v>21.6</v>
          </cell>
          <cell r="DT127" t="str">
            <v>22.3</v>
          </cell>
          <cell r="DU127" t="str">
            <v>3.4</v>
          </cell>
          <cell r="DV127" t="str">
            <v>No VAT refund per case study scenario</v>
          </cell>
          <cell r="DW127" t="str">
            <v>0</v>
          </cell>
          <cell r="DX127" t="str">
            <v>No VAT refund per case study scenario</v>
          </cell>
          <cell r="DY127" t="str">
            <v>0</v>
          </cell>
          <cell r="DZ127" t="str">
            <v>41.5</v>
          </cell>
          <cell r="EA127" t="str">
            <v>26.6055</v>
          </cell>
          <cell r="EB127" t="str">
            <v>7.714286</v>
          </cell>
          <cell r="EC127" t="str">
            <v>75.89286</v>
          </cell>
          <cell r="ED127" t="str">
            <v>25.62459</v>
          </cell>
          <cell r="EE127">
            <v>126</v>
          </cell>
          <cell r="EF127">
            <v>65.40149000000001</v>
          </cell>
          <cell r="EH127" t="str">
            <v>50.66667</v>
          </cell>
          <cell r="EI127" t="str">
            <v>70.61144</v>
          </cell>
          <cell r="EJ127" t="str">
            <v>156</v>
          </cell>
          <cell r="EK127" t="str">
            <v>35.14644</v>
          </cell>
          <cell r="EL127" t="str">
            <v>48</v>
          </cell>
          <cell r="EM127" t="str">
            <v>70.44025</v>
          </cell>
          <cell r="EN127" t="str">
            <v>78</v>
          </cell>
          <cell r="EO127" t="str">
            <v>72.40143</v>
          </cell>
          <cell r="EP127" t="str">
            <v>39.11111</v>
          </cell>
          <cell r="EQ127" t="str">
            <v>90.22222</v>
          </cell>
          <cell r="ER127" t="str">
            <v>282</v>
          </cell>
          <cell r="ES127" t="str">
            <v>59.71429</v>
          </cell>
          <cell r="ET127" t="str">
            <v>390.7778</v>
          </cell>
          <cell r="EU127" t="str">
            <v>63.13417</v>
          </cell>
          <cell r="EV127" t="str">
            <v>461.5</v>
          </cell>
          <cell r="EW127" t="str">
            <v>61.54167</v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 t="str">
            <v/>
          </cell>
          <cell r="FD127" t="str">
            <v/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>
            <v>114</v>
          </cell>
          <cell r="FK127">
            <v>54.692620000000005</v>
          </cell>
          <cell r="FM127" t="str">
            <v/>
          </cell>
          <cell r="FN127" t="str">
            <v/>
          </cell>
          <cell r="FO127" t="str">
            <v>380</v>
          </cell>
          <cell r="FP127" t="str">
            <v>78.68852</v>
          </cell>
          <cell r="FQ127" t="str">
            <v>30</v>
          </cell>
          <cell r="FR127" t="str">
            <v>200</v>
          </cell>
          <cell r="FS127" t="str">
            <v>150</v>
          </cell>
          <cell r="FT127" t="str">
            <v>52.6</v>
          </cell>
          <cell r="FU127" t="str">
            <v>40.94488</v>
          </cell>
          <cell r="FV127" t="str">
            <v>23</v>
          </cell>
          <cell r="FW127" t="str">
            <v>12</v>
          </cell>
          <cell r="FX127" t="str">
            <v>17.6</v>
          </cell>
          <cell r="FY127" t="str">
            <v>8</v>
          </cell>
          <cell r="FZ127" t="str">
            <v>44.44444</v>
          </cell>
          <cell r="GA127" t="str">
            <v>4.5</v>
          </cell>
          <cell r="GB127" t="str">
            <v>1</v>
          </cell>
          <cell r="GC127" t="str">
            <v>0</v>
          </cell>
          <cell r="GD127" t="str">
            <v>2.5</v>
          </cell>
          <cell r="GE127">
            <v>114</v>
          </cell>
          <cell r="GF127">
            <v>39.349740000000004</v>
          </cell>
          <cell r="GG127" t="str">
            <v>0</v>
          </cell>
          <cell r="GH127" t="str">
            <v>5</v>
          </cell>
          <cell r="GI127" t="str">
            <v>18</v>
          </cell>
          <cell r="GJ127" t="str">
            <v>20.9</v>
          </cell>
          <cell r="GK127" t="str">
            <v>22.44948</v>
          </cell>
          <cell r="GL127" t="str">
            <v>9</v>
          </cell>
          <cell r="GM127" t="str">
            <v>56.25</v>
          </cell>
          <cell r="GN127" t="str">
            <v>2</v>
          </cell>
          <cell r="GO127" t="str">
            <v>5.5</v>
          </cell>
          <cell r="GP127" t="str">
            <v>.5</v>
          </cell>
          <cell r="GQ127" t="str">
            <v>1</v>
          </cell>
        </row>
        <row r="128">
          <cell r="A128" t="str">
            <v>NIGE</v>
          </cell>
          <cell r="B128" t="str">
            <v>Nigeria</v>
          </cell>
          <cell r="C128" t="str">
            <v>Sub-Saharan Africa</v>
          </cell>
          <cell r="D128" t="str">
            <v>Lower middle income</v>
          </cell>
          <cell r="E128">
            <v>2020</v>
          </cell>
          <cell r="F128">
            <v>131</v>
          </cell>
          <cell r="G128">
            <v>56.875890000000005</v>
          </cell>
          <cell r="J128">
            <v>105</v>
          </cell>
          <cell r="K128">
            <v>86.218670000000003</v>
          </cell>
          <cell r="L128" t="str">
            <v>7</v>
          </cell>
          <cell r="M128">
            <v>64.705879999999993</v>
          </cell>
          <cell r="N128" t="str">
            <v>7.23</v>
          </cell>
          <cell r="O128" t="str">
            <v>93.23618</v>
          </cell>
          <cell r="P128" t="str">
            <v>26.1</v>
          </cell>
          <cell r="Q128" t="str">
            <v>86.93263</v>
          </cell>
          <cell r="R128" t="str">
            <v>7</v>
          </cell>
          <cell r="S128" t="str">
            <v>64.70588</v>
          </cell>
          <cell r="T128" t="str">
            <v>7.23</v>
          </cell>
          <cell r="U128" t="str">
            <v>93.23618</v>
          </cell>
          <cell r="V128" t="str">
            <v>26.1</v>
          </cell>
          <cell r="W128" t="str">
            <v>86.93263</v>
          </cell>
          <cell r="X128" t="str">
            <v>0</v>
          </cell>
          <cell r="Y128" t="str">
            <v>100</v>
          </cell>
          <cell r="Z128">
            <v>55</v>
          </cell>
          <cell r="AA128">
            <v>73.61442000000001</v>
          </cell>
          <cell r="AC128" t="str">
            <v>15.31</v>
          </cell>
          <cell r="AD128" t="str">
            <v>58.76</v>
          </cell>
          <cell r="AE128" t="str">
            <v>104.79</v>
          </cell>
          <cell r="AF128" t="str">
            <v>77.29395</v>
          </cell>
          <cell r="AG128" t="str">
            <v>4</v>
          </cell>
          <cell r="AH128" t="str">
            <v>79.93705</v>
          </cell>
          <cell r="AI128" t="str">
            <v>11.77</v>
          </cell>
          <cell r="AJ128" t="str">
            <v>78.46667</v>
          </cell>
          <cell r="AK128" t="str">
            <v>2</v>
          </cell>
          <cell r="AL128" t="str">
            <v>1</v>
          </cell>
          <cell r="AM128" t="str">
            <v>2</v>
          </cell>
          <cell r="AN128" t="str">
            <v>2.77</v>
          </cell>
          <cell r="AO128" t="str">
            <v>0</v>
          </cell>
          <cell r="AP128" t="str">
            <v>4</v>
          </cell>
          <cell r="AQ128">
            <v>169</v>
          </cell>
          <cell r="AR128">
            <v>47.440370000000001</v>
          </cell>
          <cell r="AT128" t="str">
            <v>7</v>
          </cell>
          <cell r="AU128" t="str">
            <v>33.33333</v>
          </cell>
          <cell r="AV128" t="str">
            <v>109.8</v>
          </cell>
          <cell r="AW128" t="str">
            <v>60.08696</v>
          </cell>
          <cell r="AX128" t="str">
            <v>296.4</v>
          </cell>
          <cell r="AY128" t="str">
            <v>96.34117</v>
          </cell>
          <cell r="AZ128" t="str">
            <v>0</v>
          </cell>
          <cell r="BA128" t="str">
            <v>0</v>
          </cell>
          <cell r="BB128" t="str">
            <v>0</v>
          </cell>
          <cell r="BC128" t="str">
            <v>0</v>
          </cell>
          <cell r="BD128" t="str">
            <v>0</v>
          </cell>
          <cell r="BE128" t="str">
            <v>1</v>
          </cell>
          <cell r="BF128" t="str">
            <v>0</v>
          </cell>
          <cell r="BG128" t="str">
            <v>1</v>
          </cell>
          <cell r="BH128" t="str">
            <v>..</v>
          </cell>
          <cell r="BI128" t="str">
            <v>..</v>
          </cell>
          <cell r="BJ128" t="str">
            <v>5</v>
          </cell>
          <cell r="BK128" t="str">
            <v>11.9</v>
          </cell>
          <cell r="BL128">
            <v>183</v>
          </cell>
          <cell r="BM128">
            <v>29.549620000000001</v>
          </cell>
          <cell r="BO128" t="str">
            <v>11.77</v>
          </cell>
          <cell r="BP128" t="str">
            <v>10.25</v>
          </cell>
          <cell r="BQ128" t="str">
            <v>91.66</v>
          </cell>
          <cell r="BR128" t="str">
            <v>56.62201</v>
          </cell>
          <cell r="BS128" t="str">
            <v>11.3</v>
          </cell>
          <cell r="BT128" t="str">
            <v>24.77648</v>
          </cell>
          <cell r="BU128" t="str">
            <v>7.965</v>
          </cell>
          <cell r="BV128" t="str">
            <v>26.55</v>
          </cell>
          <cell r="BW128" t="str">
            <v>4.08</v>
          </cell>
          <cell r="BX128" t="str">
            <v>1.385</v>
          </cell>
          <cell r="BY128" t="str">
            <v>0</v>
          </cell>
          <cell r="BZ128" t="str">
            <v>2.5</v>
          </cell>
          <cell r="CA128" t="str">
            <v>0</v>
          </cell>
          <cell r="CB128">
            <v>15</v>
          </cell>
          <cell r="CC128">
            <v>85</v>
          </cell>
          <cell r="CE128" t="str">
            <v/>
          </cell>
          <cell r="CF128" t="str">
            <v/>
          </cell>
          <cell r="CG128" t="str">
            <v/>
          </cell>
          <cell r="CH128" t="str">
            <v/>
          </cell>
          <cell r="CJ128" t="str">
            <v>9</v>
          </cell>
          <cell r="CK128" t="str">
            <v>75</v>
          </cell>
          <cell r="CL128" t="str">
            <v>8</v>
          </cell>
          <cell r="CM128" t="str">
            <v>100</v>
          </cell>
          <cell r="CN128">
            <v>17</v>
          </cell>
          <cell r="CO128" t="str">
            <v>4.8</v>
          </cell>
          <cell r="CP128" t="str">
            <v>13.9</v>
          </cell>
          <cell r="CQ128">
            <v>28</v>
          </cell>
          <cell r="CR128">
            <v>72</v>
          </cell>
          <cell r="CT128" t="str">
            <v>7</v>
          </cell>
          <cell r="CU128" t="str">
            <v>70</v>
          </cell>
          <cell r="CV128" t="str">
            <v>7</v>
          </cell>
          <cell r="CW128" t="str">
            <v>70</v>
          </cell>
          <cell r="CX128" t="str">
            <v/>
          </cell>
          <cell r="CY128" t="str">
            <v/>
          </cell>
          <cell r="CZ128" t="str">
            <v/>
          </cell>
          <cell r="DA128" t="str">
            <v>7</v>
          </cell>
          <cell r="DB128" t="str">
            <v>70</v>
          </cell>
          <cell r="DC128" t="str">
            <v>4</v>
          </cell>
          <cell r="DD128" t="str">
            <v>66.66667</v>
          </cell>
          <cell r="DE128" t="str">
            <v>5</v>
          </cell>
          <cell r="DF128" t="str">
            <v>71.42857</v>
          </cell>
          <cell r="DG128" t="str">
            <v>6</v>
          </cell>
          <cell r="DH128" t="str">
            <v>85.71429</v>
          </cell>
          <cell r="DI128" t="str">
            <v>36</v>
          </cell>
          <cell r="DJ128">
            <v>159</v>
          </cell>
          <cell r="DK128">
            <v>53.682920000000003</v>
          </cell>
          <cell r="DM128" t="str">
            <v>48</v>
          </cell>
          <cell r="DN128" t="str">
            <v>25</v>
          </cell>
          <cell r="DO128" t="str">
            <v>343.365</v>
          </cell>
          <cell r="DP128" t="str">
            <v>54.50309</v>
          </cell>
          <cell r="DQ128" t="str">
            <v>34.8</v>
          </cell>
          <cell r="DR128" t="str">
            <v>87.75153</v>
          </cell>
          <cell r="DS128" t="str">
            <v>21</v>
          </cell>
          <cell r="DT128" t="str">
            <v>13.5</v>
          </cell>
          <cell r="DU128" t="str">
            <v>.3</v>
          </cell>
          <cell r="DV128" t="str">
            <v>No VAT refund per case study scenario</v>
          </cell>
          <cell r="DW128" t="str">
            <v>0</v>
          </cell>
          <cell r="DX128" t="str">
            <v>No VAT refund per case study scenario</v>
          </cell>
          <cell r="DY128" t="str">
            <v>0</v>
          </cell>
          <cell r="DZ128" t="str">
            <v>7</v>
          </cell>
          <cell r="EA128" t="str">
            <v>89.90826</v>
          </cell>
          <cell r="EB128" t="str">
            <v>0</v>
          </cell>
          <cell r="EC128" t="str">
            <v>100</v>
          </cell>
          <cell r="ED128" t="str">
            <v>47.47706</v>
          </cell>
          <cell r="EE128">
            <v>179</v>
          </cell>
          <cell r="EF128">
            <v>29.203040000000001</v>
          </cell>
          <cell r="EH128" t="str">
            <v>74</v>
          </cell>
          <cell r="EI128" t="str">
            <v>56.80473</v>
          </cell>
          <cell r="EJ128" t="str">
            <v>120</v>
          </cell>
          <cell r="EK128" t="str">
            <v>50.20921</v>
          </cell>
          <cell r="EL128" t="str">
            <v>128.4286</v>
          </cell>
          <cell r="EM128" t="str">
            <v>19.85624</v>
          </cell>
          <cell r="EN128" t="str">
            <v>241.7143</v>
          </cell>
          <cell r="EO128" t="str">
            <v>13.72248</v>
          </cell>
          <cell r="EP128" t="str">
            <v>250</v>
          </cell>
          <cell r="EQ128" t="str">
            <v>37.5</v>
          </cell>
          <cell r="ER128" t="str">
            <v>564.2857</v>
          </cell>
          <cell r="ES128" t="str">
            <v>19.38776</v>
          </cell>
          <cell r="ET128" t="str">
            <v>785.7143</v>
          </cell>
          <cell r="EU128" t="str">
            <v>25.87601</v>
          </cell>
          <cell r="EV128" t="str">
            <v>1076.786</v>
          </cell>
          <cell r="EW128" t="str">
            <v>10.26786</v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 t="str">
            <v/>
          </cell>
          <cell r="FC128" t="str">
            <v/>
          </cell>
          <cell r="FD128" t="str">
            <v/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73</v>
          </cell>
          <cell r="FK128">
            <v>61.459740000000004</v>
          </cell>
          <cell r="FM128" t="str">
            <v/>
          </cell>
          <cell r="FN128" t="str">
            <v/>
          </cell>
          <cell r="FO128" t="str">
            <v>399</v>
          </cell>
          <cell r="FP128" t="str">
            <v>77.13115</v>
          </cell>
          <cell r="FQ128" t="str">
            <v>35.63</v>
          </cell>
          <cell r="FR128" t="str">
            <v>233.33</v>
          </cell>
          <cell r="FS128" t="str">
            <v>130.04</v>
          </cell>
          <cell r="FT128" t="str">
            <v>38.9</v>
          </cell>
          <cell r="FU128" t="str">
            <v>56.38695</v>
          </cell>
          <cell r="FV128" t="str">
            <v>21.6</v>
          </cell>
          <cell r="FW128" t="str">
            <v>11.8</v>
          </cell>
          <cell r="FX128" t="str">
            <v>5.5</v>
          </cell>
          <cell r="FY128" t="str">
            <v>9.155</v>
          </cell>
          <cell r="FZ128" t="str">
            <v>50.86111</v>
          </cell>
          <cell r="GA128" t="str">
            <v>4.155</v>
          </cell>
          <cell r="GB128" t="str">
            <v>2.5</v>
          </cell>
          <cell r="GC128" t="str">
            <v>0</v>
          </cell>
          <cell r="GD128" t="str">
            <v>2.5</v>
          </cell>
          <cell r="GE128">
            <v>148</v>
          </cell>
          <cell r="GF128">
            <v>30.590110000000003</v>
          </cell>
          <cell r="GG128" t="str">
            <v>0</v>
          </cell>
          <cell r="GH128" t="str">
            <v>2</v>
          </cell>
          <cell r="GI128" t="str">
            <v>22</v>
          </cell>
          <cell r="GJ128" t="str">
            <v>27.8</v>
          </cell>
          <cell r="GK128" t="str">
            <v>29.93022</v>
          </cell>
          <cell r="GL128" t="str">
            <v>5</v>
          </cell>
          <cell r="GM128" t="str">
            <v>31.25</v>
          </cell>
          <cell r="GN128" t="str">
            <v>2</v>
          </cell>
          <cell r="GO128" t="str">
            <v>2</v>
          </cell>
          <cell r="GP128" t="str">
            <v>0</v>
          </cell>
          <cell r="GQ128" t="str">
            <v>1</v>
          </cell>
        </row>
        <row r="129">
          <cell r="A129" t="str">
            <v>MKD</v>
          </cell>
          <cell r="B129" t="str">
            <v>North Macedonia</v>
          </cell>
          <cell r="C129" t="str">
            <v>Europe &amp; Central Asia</v>
          </cell>
          <cell r="D129" t="str">
            <v>Upper middle income</v>
          </cell>
          <cell r="E129">
            <v>2020</v>
          </cell>
          <cell r="F129">
            <v>17</v>
          </cell>
          <cell r="G129">
            <v>80.748070000000013</v>
          </cell>
          <cell r="J129">
            <v>78</v>
          </cell>
          <cell r="K129">
            <v>88.617700000000013</v>
          </cell>
          <cell r="L129" t="str">
            <v>6</v>
          </cell>
          <cell r="M129">
            <v>70.588239999999999</v>
          </cell>
          <cell r="N129" t="str">
            <v>15</v>
          </cell>
          <cell r="O129" t="str">
            <v>85.42714</v>
          </cell>
          <cell r="P129" t="str">
            <v>3.1</v>
          </cell>
          <cell r="Q129" t="str">
            <v>98.45544</v>
          </cell>
          <cell r="R129" t="str">
            <v>6</v>
          </cell>
          <cell r="S129" t="str">
            <v>70.58824</v>
          </cell>
          <cell r="T129" t="str">
            <v>15</v>
          </cell>
          <cell r="U129" t="str">
            <v>85.42714</v>
          </cell>
          <cell r="V129" t="str">
            <v>3.1</v>
          </cell>
          <cell r="W129" t="str">
            <v>98.45544</v>
          </cell>
          <cell r="X129" t="str">
            <v>0</v>
          </cell>
          <cell r="Y129" t="str">
            <v>100</v>
          </cell>
          <cell r="Z129">
            <v>15</v>
          </cell>
          <cell r="AA129">
            <v>83.548910000000006</v>
          </cell>
          <cell r="AC129" t="str">
            <v>9</v>
          </cell>
          <cell r="AD129" t="str">
            <v>84</v>
          </cell>
          <cell r="AE129" t="str">
            <v>91</v>
          </cell>
          <cell r="AF129" t="str">
            <v>81.26801</v>
          </cell>
          <cell r="AG129" t="str">
            <v>3.5</v>
          </cell>
          <cell r="AH129" t="str">
            <v>82.26097</v>
          </cell>
          <cell r="AI129" t="str">
            <v>13</v>
          </cell>
          <cell r="AJ129" t="str">
            <v>86.66667</v>
          </cell>
          <cell r="AK129" t="str">
            <v>2</v>
          </cell>
          <cell r="AL129" t="str">
            <v>1</v>
          </cell>
          <cell r="AM129" t="str">
            <v>2</v>
          </cell>
          <cell r="AN129" t="str">
            <v>3</v>
          </cell>
          <cell r="AO129" t="str">
            <v>1</v>
          </cell>
          <cell r="AP129" t="str">
            <v>4</v>
          </cell>
          <cell r="AQ129">
            <v>68</v>
          </cell>
          <cell r="AR129">
            <v>81.469950000000011</v>
          </cell>
          <cell r="AT129" t="str">
            <v>3</v>
          </cell>
          <cell r="AU129" t="str">
            <v>100</v>
          </cell>
          <cell r="AV129" t="str">
            <v>97</v>
          </cell>
          <cell r="AW129" t="str">
            <v>65.65217</v>
          </cell>
          <cell r="AX129" t="str">
            <v>184.1</v>
          </cell>
          <cell r="AY129" t="str">
            <v>97.72762</v>
          </cell>
          <cell r="AZ129" t="str">
            <v>5</v>
          </cell>
          <cell r="BA129" t="str">
            <v>62.5</v>
          </cell>
          <cell r="BB129" t="str">
            <v>0</v>
          </cell>
          <cell r="BC129" t="str">
            <v>1</v>
          </cell>
          <cell r="BD129" t="str">
            <v>1</v>
          </cell>
          <cell r="BE129" t="str">
            <v>1</v>
          </cell>
          <cell r="BF129" t="str">
            <v>1</v>
          </cell>
          <cell r="BG129" t="str">
            <v>1</v>
          </cell>
          <cell r="BH129" t="str">
            <v>7.46</v>
          </cell>
          <cell r="BI129" t="str">
            <v>14.18</v>
          </cell>
          <cell r="BJ129" t="str">
            <v>3</v>
          </cell>
          <cell r="BK129" t="str">
            <v>15.5</v>
          </cell>
          <cell r="BL129">
            <v>48</v>
          </cell>
          <cell r="BM129">
            <v>74.517680000000013</v>
          </cell>
          <cell r="BO129" t="str">
            <v>7</v>
          </cell>
          <cell r="BP129" t="str">
            <v>50</v>
          </cell>
          <cell r="BQ129" t="str">
            <v>30</v>
          </cell>
          <cell r="BR129" t="str">
            <v>86.1244</v>
          </cell>
          <cell r="BS129" t="str">
            <v>3.2</v>
          </cell>
          <cell r="BT129" t="str">
            <v>78.613</v>
          </cell>
          <cell r="BU129" t="str">
            <v>25</v>
          </cell>
          <cell r="BV129" t="str">
            <v>83.33333</v>
          </cell>
          <cell r="BW129" t="str">
            <v>8</v>
          </cell>
          <cell r="BX129" t="str">
            <v>4</v>
          </cell>
          <cell r="BY129" t="str">
            <v>6</v>
          </cell>
          <cell r="BZ129" t="str">
            <v>7</v>
          </cell>
          <cell r="CA129" t="str">
            <v>0</v>
          </cell>
          <cell r="CB129">
            <v>25</v>
          </cell>
          <cell r="CC129">
            <v>80</v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J129" t="str">
            <v>9</v>
          </cell>
          <cell r="CK129" t="str">
            <v>75</v>
          </cell>
          <cell r="CL129" t="str">
            <v>7</v>
          </cell>
          <cell r="CM129" t="str">
            <v>87.5</v>
          </cell>
          <cell r="CN129">
            <v>16</v>
          </cell>
          <cell r="CO129" t="str">
            <v>41.7</v>
          </cell>
          <cell r="CP129" t="str">
            <v>100</v>
          </cell>
          <cell r="CQ129">
            <v>12</v>
          </cell>
          <cell r="CR129">
            <v>82</v>
          </cell>
          <cell r="CT129" t="str">
            <v>10</v>
          </cell>
          <cell r="CU129" t="str">
            <v>100</v>
          </cell>
          <cell r="CV129" t="str">
            <v>9</v>
          </cell>
          <cell r="CW129" t="str">
            <v>90</v>
          </cell>
          <cell r="CX129" t="str">
            <v/>
          </cell>
          <cell r="CY129" t="str">
            <v/>
          </cell>
          <cell r="CZ129" t="str">
            <v/>
          </cell>
          <cell r="DA129" t="str">
            <v>5</v>
          </cell>
          <cell r="DB129" t="str">
            <v>50</v>
          </cell>
          <cell r="DC129" t="str">
            <v>5</v>
          </cell>
          <cell r="DD129" t="str">
            <v>83.33333</v>
          </cell>
          <cell r="DE129" t="str">
            <v>6</v>
          </cell>
          <cell r="DF129" t="str">
            <v>85.71429</v>
          </cell>
          <cell r="DG129" t="str">
            <v>6</v>
          </cell>
          <cell r="DH129" t="str">
            <v>85.71429</v>
          </cell>
          <cell r="DI129" t="str">
            <v>41</v>
          </cell>
          <cell r="DJ129">
            <v>37</v>
          </cell>
          <cell r="DK129">
            <v>84.718070000000012</v>
          </cell>
          <cell r="DM129" t="str">
            <v>7</v>
          </cell>
          <cell r="DN129" t="str">
            <v>93.33333</v>
          </cell>
          <cell r="DO129" t="str">
            <v>119</v>
          </cell>
          <cell r="DP129" t="str">
            <v>89.18083</v>
          </cell>
          <cell r="DQ129" t="str">
            <v>13</v>
          </cell>
          <cell r="DR129" t="str">
            <v>100</v>
          </cell>
          <cell r="DS129" t="str">
            <v>11</v>
          </cell>
          <cell r="DT129" t="str">
            <v>0</v>
          </cell>
          <cell r="DU129" t="str">
            <v>1.9</v>
          </cell>
          <cell r="DV129" t="str">
            <v>10</v>
          </cell>
          <cell r="DW129" t="str">
            <v>80</v>
          </cell>
          <cell r="DX129" t="str">
            <v>36.7381</v>
          </cell>
          <cell r="DY129" t="str">
            <v>35.25464</v>
          </cell>
          <cell r="DZ129" t="str">
            <v>21.5</v>
          </cell>
          <cell r="EA129" t="str">
            <v>63.30275</v>
          </cell>
          <cell r="EB129" t="str">
            <v>17</v>
          </cell>
          <cell r="EC129" t="str">
            <v>46.875</v>
          </cell>
          <cell r="ED129" t="str">
            <v>56.3581</v>
          </cell>
          <cell r="EE129">
            <v>32</v>
          </cell>
          <cell r="EF129">
            <v>93.870260000000002</v>
          </cell>
          <cell r="EH129" t="str">
            <v>2</v>
          </cell>
          <cell r="EI129" t="str">
            <v>99.40828</v>
          </cell>
          <cell r="EJ129" t="str">
            <v>3</v>
          </cell>
          <cell r="EK129" t="str">
            <v>99.16318</v>
          </cell>
          <cell r="EL129" t="str">
            <v>8.5</v>
          </cell>
          <cell r="EM129" t="str">
            <v>95.28302</v>
          </cell>
          <cell r="EN129" t="str">
            <v>7.5</v>
          </cell>
          <cell r="EO129" t="str">
            <v>97.67025</v>
          </cell>
          <cell r="EP129" t="str">
            <v>45</v>
          </cell>
          <cell r="EQ129" t="str">
            <v>88.75</v>
          </cell>
          <cell r="ER129" t="str">
            <v>50</v>
          </cell>
          <cell r="ES129" t="str">
            <v>92.85714</v>
          </cell>
          <cell r="ET129" t="str">
            <v>102.5</v>
          </cell>
          <cell r="EU129" t="str">
            <v>90.33019</v>
          </cell>
          <cell r="EV129" t="str">
            <v>150</v>
          </cell>
          <cell r="EW129" t="str">
            <v>87.5</v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 t="str">
            <v/>
          </cell>
          <cell r="FD129" t="str">
            <v/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>
            <v>47</v>
          </cell>
          <cell r="FK129">
            <v>66.010860000000008</v>
          </cell>
          <cell r="FM129" t="str">
            <v/>
          </cell>
          <cell r="FN129" t="str">
            <v/>
          </cell>
          <cell r="FO129" t="str">
            <v>634</v>
          </cell>
          <cell r="FP129" t="str">
            <v>57.86885</v>
          </cell>
          <cell r="FQ129" t="str">
            <v>70</v>
          </cell>
          <cell r="FR129" t="str">
            <v>437</v>
          </cell>
          <cell r="FS129" t="str">
            <v>127</v>
          </cell>
          <cell r="FT129" t="str">
            <v>28.6</v>
          </cell>
          <cell r="FU129" t="str">
            <v>67.94151</v>
          </cell>
          <cell r="FV129" t="str">
            <v>16.3</v>
          </cell>
          <cell r="FW129" t="str">
            <v>6.9</v>
          </cell>
          <cell r="FX129" t="str">
            <v>5.4</v>
          </cell>
          <cell r="FY129" t="str">
            <v>13</v>
          </cell>
          <cell r="FZ129" t="str">
            <v>72.22222</v>
          </cell>
          <cell r="GA129" t="str">
            <v>5</v>
          </cell>
          <cell r="GB129" t="str">
            <v>3.5</v>
          </cell>
          <cell r="GC129" t="str">
            <v>2</v>
          </cell>
          <cell r="GD129" t="str">
            <v>2.5</v>
          </cell>
          <cell r="GE129">
            <v>30</v>
          </cell>
          <cell r="GF129">
            <v>72.727230000000006</v>
          </cell>
          <cell r="GG129" t="str">
            <v>0</v>
          </cell>
          <cell r="GH129" t="str">
            <v>1.5</v>
          </cell>
          <cell r="GI129" t="str">
            <v>10</v>
          </cell>
          <cell r="GJ129" t="str">
            <v>48</v>
          </cell>
          <cell r="GK129" t="str">
            <v>51.70446</v>
          </cell>
          <cell r="GL129" t="str">
            <v>15</v>
          </cell>
          <cell r="GM129" t="str">
            <v>93.75</v>
          </cell>
          <cell r="GN129" t="str">
            <v>3</v>
          </cell>
          <cell r="GO129" t="str">
            <v>6</v>
          </cell>
          <cell r="GP129" t="str">
            <v>3</v>
          </cell>
          <cell r="GQ129" t="str">
            <v>3</v>
          </cell>
        </row>
        <row r="130">
          <cell r="A130" t="str">
            <v>NOR</v>
          </cell>
          <cell r="B130" t="str">
            <v>Norway</v>
          </cell>
          <cell r="C130" t="str">
            <v>High income: OECD</v>
          </cell>
          <cell r="D130" t="str">
            <v>High income</v>
          </cell>
          <cell r="E130">
            <v>2020</v>
          </cell>
          <cell r="F130">
            <v>9</v>
          </cell>
          <cell r="G130">
            <v>82.627290000000002</v>
          </cell>
          <cell r="J130">
            <v>25</v>
          </cell>
          <cell r="K130">
            <v>94.337680000000006</v>
          </cell>
          <cell r="L130" t="str">
            <v>4</v>
          </cell>
          <cell r="M130">
            <v>82.352940000000004</v>
          </cell>
          <cell r="N130" t="str">
            <v>4</v>
          </cell>
          <cell r="O130" t="str">
            <v>96.48241</v>
          </cell>
          <cell r="P130" t="str">
            <v>.8</v>
          </cell>
          <cell r="Q130" t="str">
            <v>99.59798</v>
          </cell>
          <cell r="R130" t="str">
            <v>4</v>
          </cell>
          <cell r="S130" t="str">
            <v>82.35294</v>
          </cell>
          <cell r="T130" t="str">
            <v>4</v>
          </cell>
          <cell r="U130" t="str">
            <v>96.48241</v>
          </cell>
          <cell r="V130" t="str">
            <v>.8</v>
          </cell>
          <cell r="W130" t="str">
            <v>99.59798</v>
          </cell>
          <cell r="X130" t="str">
            <v>4.3</v>
          </cell>
          <cell r="Y130" t="str">
            <v>98.91737</v>
          </cell>
          <cell r="Z130">
            <v>22</v>
          </cell>
          <cell r="AA130">
            <v>80.581180000000003</v>
          </cell>
          <cell r="AC130" t="str">
            <v>11</v>
          </cell>
          <cell r="AD130" t="str">
            <v>76</v>
          </cell>
          <cell r="AE130" t="str">
            <v>109.5</v>
          </cell>
          <cell r="AF130" t="str">
            <v>75.9366</v>
          </cell>
          <cell r="AG130" t="str">
            <v>.6</v>
          </cell>
          <cell r="AH130" t="str">
            <v>97.05478</v>
          </cell>
          <cell r="AI130" t="str">
            <v>11</v>
          </cell>
          <cell r="AJ130" t="str">
            <v>73.33333</v>
          </cell>
          <cell r="AK130" t="str">
            <v>2</v>
          </cell>
          <cell r="AL130" t="str">
            <v>1</v>
          </cell>
          <cell r="AM130" t="str">
            <v>2</v>
          </cell>
          <cell r="AN130" t="str">
            <v>3</v>
          </cell>
          <cell r="AO130" t="str">
            <v>0</v>
          </cell>
          <cell r="AP130" t="str">
            <v>3</v>
          </cell>
          <cell r="AQ130">
            <v>44</v>
          </cell>
          <cell r="AR130">
            <v>84.334090000000003</v>
          </cell>
          <cell r="AT130" t="str">
            <v>4</v>
          </cell>
          <cell r="AU130" t="str">
            <v>83.33333</v>
          </cell>
          <cell r="AV130" t="str">
            <v>66</v>
          </cell>
          <cell r="AW130" t="str">
            <v>79.13043</v>
          </cell>
          <cell r="AX130" t="str">
            <v>10.3</v>
          </cell>
          <cell r="AY130" t="str">
            <v>99.87258</v>
          </cell>
          <cell r="AZ130" t="str">
            <v>6</v>
          </cell>
          <cell r="BA130" t="str">
            <v>75</v>
          </cell>
          <cell r="BB130" t="str">
            <v>2</v>
          </cell>
          <cell r="BC130" t="str">
            <v>1</v>
          </cell>
          <cell r="BD130" t="str">
            <v>1</v>
          </cell>
          <cell r="BE130" t="str">
            <v>1</v>
          </cell>
          <cell r="BF130" t="str">
            <v>1</v>
          </cell>
          <cell r="BG130" t="str">
            <v>0</v>
          </cell>
          <cell r="BH130" t="str">
            <v>1.5</v>
          </cell>
          <cell r="BI130" t="str">
            <v>1.3</v>
          </cell>
          <cell r="BJ130" t="str">
            <v>3</v>
          </cell>
          <cell r="BK130" t="str">
            <v>10.1</v>
          </cell>
          <cell r="BL130">
            <v>15</v>
          </cell>
          <cell r="BM130">
            <v>87.258240000000001</v>
          </cell>
          <cell r="BO130" t="str">
            <v>1</v>
          </cell>
          <cell r="BP130" t="str">
            <v>100</v>
          </cell>
          <cell r="BQ130" t="str">
            <v>3</v>
          </cell>
          <cell r="BR130" t="str">
            <v>99.04306</v>
          </cell>
          <cell r="BS130" t="str">
            <v>2.5</v>
          </cell>
          <cell r="BT130" t="str">
            <v>83.32323</v>
          </cell>
          <cell r="BU130" t="str">
            <v>20</v>
          </cell>
          <cell r="BV130" t="str">
            <v>66.66667</v>
          </cell>
          <cell r="BW130" t="str">
            <v>7</v>
          </cell>
          <cell r="BX130" t="str">
            <v>3.5</v>
          </cell>
          <cell r="BY130" t="str">
            <v>4</v>
          </cell>
          <cell r="BZ130" t="str">
            <v>5.5</v>
          </cell>
          <cell r="CA130" t="str">
            <v>0</v>
          </cell>
          <cell r="CB130">
            <v>94</v>
          </cell>
          <cell r="CC130">
            <v>55.000000000000007</v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J130" t="str">
            <v>5</v>
          </cell>
          <cell r="CK130" t="str">
            <v>41.66667</v>
          </cell>
          <cell r="CL130" t="str">
            <v>6</v>
          </cell>
          <cell r="CM130" t="str">
            <v>75</v>
          </cell>
          <cell r="CN130">
            <v>11</v>
          </cell>
          <cell r="CO130" t="str">
            <v>0</v>
          </cell>
          <cell r="CP130" t="str">
            <v>100</v>
          </cell>
          <cell r="CQ130">
            <v>21</v>
          </cell>
          <cell r="CR130">
            <v>76</v>
          </cell>
          <cell r="CT130" t="str">
            <v>7</v>
          </cell>
          <cell r="CU130" t="str">
            <v>70</v>
          </cell>
          <cell r="CV130" t="str">
            <v>5</v>
          </cell>
          <cell r="CW130" t="str">
            <v>50</v>
          </cell>
          <cell r="CX130" t="str">
            <v/>
          </cell>
          <cell r="CY130" t="str">
            <v/>
          </cell>
          <cell r="CZ130" t="str">
            <v/>
          </cell>
          <cell r="DA130" t="str">
            <v>8</v>
          </cell>
          <cell r="DB130" t="str">
            <v>80</v>
          </cell>
          <cell r="DC130" t="str">
            <v>5</v>
          </cell>
          <cell r="DD130" t="str">
            <v>83.33333</v>
          </cell>
          <cell r="DE130" t="str">
            <v>6</v>
          </cell>
          <cell r="DF130" t="str">
            <v>85.71429</v>
          </cell>
          <cell r="DG130" t="str">
            <v>7</v>
          </cell>
          <cell r="DH130" t="str">
            <v>100</v>
          </cell>
          <cell r="DI130" t="str">
            <v>38</v>
          </cell>
          <cell r="DJ130">
            <v>34</v>
          </cell>
          <cell r="DK130">
            <v>85.126570000000001</v>
          </cell>
          <cell r="DM130" t="str">
            <v>5</v>
          </cell>
          <cell r="DN130" t="str">
            <v>96.66667</v>
          </cell>
          <cell r="DO130" t="str">
            <v>79</v>
          </cell>
          <cell r="DP130" t="str">
            <v>95.36321</v>
          </cell>
          <cell r="DQ130" t="str">
            <v>36.2</v>
          </cell>
          <cell r="DR130" t="str">
            <v>85.83057</v>
          </cell>
          <cell r="DS130" t="str">
            <v>20</v>
          </cell>
          <cell r="DT130" t="str">
            <v>15.9</v>
          </cell>
          <cell r="DU130" t="str">
            <v>.3</v>
          </cell>
          <cell r="DV130" t="str">
            <v>9</v>
          </cell>
          <cell r="DW130" t="str">
            <v>82</v>
          </cell>
          <cell r="DX130" t="str">
            <v>14.11905</v>
          </cell>
          <cell r="DY130" t="str">
            <v>78.92076</v>
          </cell>
          <cell r="DZ130" t="str">
            <v>12</v>
          </cell>
          <cell r="EA130" t="str">
            <v>80.73394</v>
          </cell>
          <cell r="EB130" t="str">
            <v>29.14286</v>
          </cell>
          <cell r="EC130" t="str">
            <v>8.928571</v>
          </cell>
          <cell r="ED130" t="str">
            <v>62.64582</v>
          </cell>
          <cell r="EE130">
            <v>22</v>
          </cell>
          <cell r="EF130">
            <v>96.974180000000004</v>
          </cell>
          <cell r="EH130" t="str">
            <v>2</v>
          </cell>
          <cell r="EI130" t="str">
            <v>99.40828</v>
          </cell>
          <cell r="EJ130" t="str">
            <v>2</v>
          </cell>
          <cell r="EK130" t="str">
            <v>99.58159</v>
          </cell>
          <cell r="EL130" t="str">
            <v>2</v>
          </cell>
          <cell r="EM130" t="str">
            <v>99.37107</v>
          </cell>
          <cell r="EN130" t="str">
            <v>2</v>
          </cell>
          <cell r="EO130" t="str">
            <v>99.64158</v>
          </cell>
          <cell r="EP130" t="str">
            <v>0</v>
          </cell>
          <cell r="EQ130" t="str">
            <v>100</v>
          </cell>
          <cell r="ER130" t="str">
            <v>0</v>
          </cell>
          <cell r="ES130" t="str">
            <v>100</v>
          </cell>
          <cell r="ET130" t="str">
            <v>125</v>
          </cell>
          <cell r="EU130" t="str">
            <v>88.20755</v>
          </cell>
          <cell r="EV130" t="str">
            <v>125</v>
          </cell>
          <cell r="EW130" t="str">
            <v>89.58333</v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 t="str">
            <v/>
          </cell>
          <cell r="FD130" t="str">
            <v/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>
            <v>3</v>
          </cell>
          <cell r="FK130">
            <v>81.267780000000002</v>
          </cell>
          <cell r="FM130" t="str">
            <v/>
          </cell>
          <cell r="FN130" t="str">
            <v/>
          </cell>
          <cell r="FO130" t="str">
            <v>400</v>
          </cell>
          <cell r="FP130" t="str">
            <v>77.04918</v>
          </cell>
          <cell r="FQ130" t="str">
            <v>40</v>
          </cell>
          <cell r="FR130" t="str">
            <v>300</v>
          </cell>
          <cell r="FS130" t="str">
            <v>60</v>
          </cell>
          <cell r="FT130" t="str">
            <v>9.9</v>
          </cell>
          <cell r="FU130" t="str">
            <v>88.97638</v>
          </cell>
          <cell r="FV130" t="str">
            <v>8</v>
          </cell>
          <cell r="FW130" t="str">
            <v>1.3</v>
          </cell>
          <cell r="FX130" t="str">
            <v>.6</v>
          </cell>
          <cell r="FY130" t="str">
            <v>14</v>
          </cell>
          <cell r="FZ130" t="str">
            <v>77.77778</v>
          </cell>
          <cell r="GA130" t="str">
            <v>3.5</v>
          </cell>
          <cell r="GB130" t="str">
            <v>4</v>
          </cell>
          <cell r="GC130" t="str">
            <v>4</v>
          </cell>
          <cell r="GD130" t="str">
            <v>2.5</v>
          </cell>
          <cell r="GE130">
            <v>5</v>
          </cell>
          <cell r="GF130">
            <v>85.393180000000001</v>
          </cell>
          <cell r="GG130" t="str">
            <v>1</v>
          </cell>
          <cell r="GH130" t="str">
            <v>.9</v>
          </cell>
          <cell r="GI130" t="str">
            <v>1</v>
          </cell>
          <cell r="GJ130" t="str">
            <v>91.9</v>
          </cell>
          <cell r="GK130" t="str">
            <v>98.91136</v>
          </cell>
          <cell r="GL130" t="str">
            <v>11.5</v>
          </cell>
          <cell r="GM130" t="str">
            <v>71.875</v>
          </cell>
          <cell r="GN130" t="str">
            <v>2.5</v>
          </cell>
          <cell r="GO130" t="str">
            <v>5</v>
          </cell>
          <cell r="GP130" t="str">
            <v>1</v>
          </cell>
          <cell r="GQ130" t="str">
            <v>3</v>
          </cell>
        </row>
        <row r="131">
          <cell r="A131" t="str">
            <v>OMN</v>
          </cell>
          <cell r="B131" t="str">
            <v>Oman</v>
          </cell>
          <cell r="C131" t="str">
            <v>Middle East &amp; North Africa</v>
          </cell>
          <cell r="D131" t="str">
            <v>High income</v>
          </cell>
          <cell r="E131">
            <v>2020</v>
          </cell>
          <cell r="F131">
            <v>68</v>
          </cell>
          <cell r="G131">
            <v>69.984740000000002</v>
          </cell>
          <cell r="J131">
            <v>32</v>
          </cell>
          <cell r="K131">
            <v>93.463770000000011</v>
          </cell>
          <cell r="L131" t="str">
            <v>4</v>
          </cell>
          <cell r="M131">
            <v>82.352940000000004</v>
          </cell>
          <cell r="N131" t="str">
            <v>4</v>
          </cell>
          <cell r="O131" t="str">
            <v>96.48241</v>
          </cell>
          <cell r="P131" t="str">
            <v>3.1</v>
          </cell>
          <cell r="Q131" t="str">
            <v>98.46341</v>
          </cell>
          <cell r="R131" t="str">
            <v>5</v>
          </cell>
          <cell r="S131" t="str">
            <v>76.47059</v>
          </cell>
          <cell r="T131" t="str">
            <v>5</v>
          </cell>
          <cell r="U131" t="str">
            <v>95.47739</v>
          </cell>
          <cell r="V131" t="str">
            <v>3.1</v>
          </cell>
          <cell r="W131" t="str">
            <v>98.46341</v>
          </cell>
          <cell r="X131" t="str">
            <v>0</v>
          </cell>
          <cell r="Y131" t="str">
            <v>100</v>
          </cell>
          <cell r="Z131">
            <v>47</v>
          </cell>
          <cell r="AA131">
            <v>75.189350000000005</v>
          </cell>
          <cell r="AC131" t="str">
            <v>15</v>
          </cell>
          <cell r="AD131" t="str">
            <v>60</v>
          </cell>
          <cell r="AE131" t="str">
            <v>125</v>
          </cell>
          <cell r="AF131" t="str">
            <v>71.46974</v>
          </cell>
          <cell r="AG131" t="str">
            <v>.8</v>
          </cell>
          <cell r="AH131" t="str">
            <v>95.95431</v>
          </cell>
          <cell r="AI131" t="str">
            <v>11</v>
          </cell>
          <cell r="AJ131" t="str">
            <v>73.33333</v>
          </cell>
          <cell r="AK131" t="str">
            <v>2</v>
          </cell>
          <cell r="AL131" t="str">
            <v>1</v>
          </cell>
          <cell r="AM131" t="str">
            <v>2</v>
          </cell>
          <cell r="AN131" t="str">
            <v>3</v>
          </cell>
          <cell r="AO131" t="str">
            <v>1</v>
          </cell>
          <cell r="AP131" t="str">
            <v>2</v>
          </cell>
          <cell r="AQ131">
            <v>35</v>
          </cell>
          <cell r="AR131">
            <v>87.082910000000012</v>
          </cell>
          <cell r="AT131" t="str">
            <v>5</v>
          </cell>
          <cell r="AU131" t="str">
            <v>66.66667</v>
          </cell>
          <cell r="AV131" t="str">
            <v>30</v>
          </cell>
          <cell r="AW131" t="str">
            <v>94.78261</v>
          </cell>
          <cell r="AX131" t="str">
            <v>50</v>
          </cell>
          <cell r="AY131" t="str">
            <v>99.38236</v>
          </cell>
          <cell r="AZ131" t="str">
            <v>7</v>
          </cell>
          <cell r="BA131" t="str">
            <v>87.5</v>
          </cell>
          <cell r="BB131" t="str">
            <v>2</v>
          </cell>
          <cell r="BC131" t="str">
            <v>1</v>
          </cell>
          <cell r="BD131" t="str">
            <v>1</v>
          </cell>
          <cell r="BE131" t="str">
            <v>1</v>
          </cell>
          <cell r="BF131" t="str">
            <v>1</v>
          </cell>
          <cell r="BG131" t="str">
            <v>1</v>
          </cell>
          <cell r="BH131" t="str">
            <v>1.77</v>
          </cell>
          <cell r="BI131" t="str">
            <v>1.13</v>
          </cell>
          <cell r="BJ131" t="str">
            <v>5</v>
          </cell>
          <cell r="BK131" t="str">
            <v>6</v>
          </cell>
          <cell r="BL131">
            <v>52</v>
          </cell>
          <cell r="BM131">
            <v>73.034490000000005</v>
          </cell>
          <cell r="BO131" t="str">
            <v>3</v>
          </cell>
          <cell r="BP131" t="str">
            <v>83.33333</v>
          </cell>
          <cell r="BQ131" t="str">
            <v>18</v>
          </cell>
          <cell r="BR131" t="str">
            <v>91.86603</v>
          </cell>
          <cell r="BS131" t="str">
            <v>6</v>
          </cell>
          <cell r="BT131" t="str">
            <v>60.27192</v>
          </cell>
          <cell r="BU131" t="str">
            <v>17</v>
          </cell>
          <cell r="BV131" t="str">
            <v>56.66667</v>
          </cell>
          <cell r="BW131" t="str">
            <v>5</v>
          </cell>
          <cell r="BX131" t="str">
            <v>2.5</v>
          </cell>
          <cell r="BY131" t="str">
            <v>4</v>
          </cell>
          <cell r="BZ131" t="str">
            <v>5.5</v>
          </cell>
          <cell r="CA131" t="str">
            <v>0</v>
          </cell>
          <cell r="CB131">
            <v>144</v>
          </cell>
          <cell r="CC131">
            <v>35</v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J131" t="str">
            <v>1</v>
          </cell>
          <cell r="CK131" t="str">
            <v>8.33333</v>
          </cell>
          <cell r="CL131" t="str">
            <v>6</v>
          </cell>
          <cell r="CM131" t="str">
            <v>75</v>
          </cell>
          <cell r="CN131">
            <v>7</v>
          </cell>
          <cell r="CO131" t="str">
            <v>27.1</v>
          </cell>
          <cell r="CP131" t="str">
            <v>0</v>
          </cell>
          <cell r="CQ131">
            <v>88</v>
          </cell>
          <cell r="CR131">
            <v>56.000000000000007</v>
          </cell>
          <cell r="CT131" t="str">
            <v>8</v>
          </cell>
          <cell r="CU131" t="str">
            <v>80</v>
          </cell>
          <cell r="CV131" t="str">
            <v>5</v>
          </cell>
          <cell r="CW131" t="str">
            <v>50</v>
          </cell>
          <cell r="CX131" t="str">
            <v/>
          </cell>
          <cell r="CY131" t="str">
            <v/>
          </cell>
          <cell r="CZ131" t="str">
            <v/>
          </cell>
          <cell r="DA131" t="str">
            <v>3</v>
          </cell>
          <cell r="DB131" t="str">
            <v>30</v>
          </cell>
          <cell r="DC131" t="str">
            <v>4</v>
          </cell>
          <cell r="DD131" t="str">
            <v>66.66667</v>
          </cell>
          <cell r="DE131" t="str">
            <v>5</v>
          </cell>
          <cell r="DF131" t="str">
            <v>71.42857</v>
          </cell>
          <cell r="DG131" t="str">
            <v>3</v>
          </cell>
          <cell r="DH131" t="str">
            <v>42.85714</v>
          </cell>
          <cell r="DI131" t="str">
            <v>28</v>
          </cell>
          <cell r="DJ131">
            <v>11</v>
          </cell>
          <cell r="DK131">
            <v>90.155870000000007</v>
          </cell>
          <cell r="DM131" t="str">
            <v>15</v>
          </cell>
          <cell r="DN131" t="str">
            <v>80</v>
          </cell>
          <cell r="DO131" t="str">
            <v>68</v>
          </cell>
          <cell r="DP131" t="str">
            <v>97.06337</v>
          </cell>
          <cell r="DQ131" t="str">
            <v>27.4</v>
          </cell>
          <cell r="DR131" t="str">
            <v>98.23901</v>
          </cell>
          <cell r="DS131" t="str">
            <v>14.4</v>
          </cell>
          <cell r="DT131" t="str">
            <v>13</v>
          </cell>
          <cell r="DU131" t="str">
            <v>0</v>
          </cell>
          <cell r="DV131" t="str">
            <v>No VAT</v>
          </cell>
          <cell r="DW131" t="str">
            <v>No VAT</v>
          </cell>
          <cell r="DX131" t="str">
            <v>No VAT</v>
          </cell>
          <cell r="DY131" t="str">
            <v>No VAT</v>
          </cell>
          <cell r="DZ131" t="str">
            <v>17.5</v>
          </cell>
          <cell r="EA131" t="str">
            <v>70.6422</v>
          </cell>
          <cell r="EB131" t="str">
            <v>0</v>
          </cell>
          <cell r="EC131" t="str">
            <v>100</v>
          </cell>
          <cell r="ED131" t="str">
            <v>85.3211</v>
          </cell>
          <cell r="EE131">
            <v>64</v>
          </cell>
          <cell r="EF131">
            <v>84.066770000000005</v>
          </cell>
          <cell r="EH131" t="str">
            <v>7</v>
          </cell>
          <cell r="EI131" t="str">
            <v>96.4497</v>
          </cell>
          <cell r="EJ131" t="str">
            <v>7</v>
          </cell>
          <cell r="EK131" t="str">
            <v>97.48954</v>
          </cell>
          <cell r="EL131" t="str">
            <v>27.5</v>
          </cell>
          <cell r="EM131" t="str">
            <v>83.33333</v>
          </cell>
          <cell r="EN131" t="str">
            <v>39</v>
          </cell>
          <cell r="EO131" t="str">
            <v>86.37993</v>
          </cell>
          <cell r="EP131" t="str">
            <v>107.1429</v>
          </cell>
          <cell r="EQ131" t="str">
            <v>73.21429</v>
          </cell>
          <cell r="ER131" t="str">
            <v>124</v>
          </cell>
          <cell r="ES131" t="str">
            <v>82.28571</v>
          </cell>
          <cell r="ET131" t="str">
            <v>279</v>
          </cell>
          <cell r="EU131" t="str">
            <v>73.67925</v>
          </cell>
          <cell r="EV131" t="str">
            <v>243.5714</v>
          </cell>
          <cell r="EW131" t="str">
            <v>79.70238</v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 t="str">
            <v/>
          </cell>
          <cell r="FD131" t="str">
            <v/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>
            <v>69</v>
          </cell>
          <cell r="FK131">
            <v>61.871150000000007</v>
          </cell>
          <cell r="FM131" t="str">
            <v/>
          </cell>
          <cell r="FN131" t="str">
            <v/>
          </cell>
          <cell r="FO131" t="str">
            <v>598</v>
          </cell>
          <cell r="FP131" t="str">
            <v>60.81967</v>
          </cell>
          <cell r="FQ131" t="str">
            <v>28</v>
          </cell>
          <cell r="FR131" t="str">
            <v>450</v>
          </cell>
          <cell r="FS131" t="str">
            <v>120</v>
          </cell>
          <cell r="FT131" t="str">
            <v>15.1</v>
          </cell>
          <cell r="FU131" t="str">
            <v>83.12711</v>
          </cell>
          <cell r="FV131" t="str">
            <v>10</v>
          </cell>
          <cell r="FW131" t="str">
            <v>4.5</v>
          </cell>
          <cell r="FX131" t="str">
            <v>.6</v>
          </cell>
          <cell r="FY131" t="str">
            <v>7.5</v>
          </cell>
          <cell r="FZ131" t="str">
            <v>41.66667</v>
          </cell>
          <cell r="GA131" t="str">
            <v>4</v>
          </cell>
          <cell r="GB131" t="str">
            <v>1</v>
          </cell>
          <cell r="GC131" t="str">
            <v>0</v>
          </cell>
          <cell r="GD131" t="str">
            <v>2.5</v>
          </cell>
          <cell r="GE131">
            <v>97</v>
          </cell>
          <cell r="GF131">
            <v>43.983110000000003</v>
          </cell>
          <cell r="GG131" t="str">
            <v>0</v>
          </cell>
          <cell r="GH131" t="str">
            <v>3</v>
          </cell>
          <cell r="GI131" t="str">
            <v>7</v>
          </cell>
          <cell r="GJ131" t="str">
            <v>41.1</v>
          </cell>
          <cell r="GK131" t="str">
            <v>44.21622</v>
          </cell>
          <cell r="GL131" t="str">
            <v>7</v>
          </cell>
          <cell r="GM131" t="str">
            <v>43.75</v>
          </cell>
          <cell r="GN131" t="str">
            <v>2</v>
          </cell>
          <cell r="GO131" t="str">
            <v>4</v>
          </cell>
          <cell r="GP131" t="str">
            <v>0</v>
          </cell>
          <cell r="GQ131" t="str">
            <v>1</v>
          </cell>
        </row>
        <row r="132">
          <cell r="A132" t="str">
            <v>PAKI</v>
          </cell>
          <cell r="B132" t="str">
            <v>Pakistan</v>
          </cell>
          <cell r="C132" t="str">
            <v>South Asia</v>
          </cell>
          <cell r="D132" t="str">
            <v>Lower middle income</v>
          </cell>
          <cell r="E132">
            <v>2020</v>
          </cell>
          <cell r="F132">
            <v>108</v>
          </cell>
          <cell r="G132">
            <v>60.954910000000005</v>
          </cell>
          <cell r="J132">
            <v>72</v>
          </cell>
          <cell r="K132">
            <v>89.265360000000001</v>
          </cell>
          <cell r="L132" t="str">
            <v>5</v>
          </cell>
          <cell r="M132">
            <v>76.470590000000001</v>
          </cell>
          <cell r="N132" t="str">
            <v>16.5</v>
          </cell>
          <cell r="O132" t="str">
            <v>83.9196</v>
          </cell>
          <cell r="P132" t="str">
            <v>6.7</v>
          </cell>
          <cell r="Q132" t="str">
            <v>96.67124</v>
          </cell>
          <cell r="R132" t="str">
            <v>5</v>
          </cell>
          <cell r="S132" t="str">
            <v>76.47059</v>
          </cell>
          <cell r="T132" t="str">
            <v>16.5</v>
          </cell>
          <cell r="U132" t="str">
            <v>83.9196</v>
          </cell>
          <cell r="V132" t="str">
            <v>6.7</v>
          </cell>
          <cell r="W132" t="str">
            <v>96.67124</v>
          </cell>
          <cell r="X132" t="str">
            <v>0</v>
          </cell>
          <cell r="Y132" t="str">
            <v>100</v>
          </cell>
          <cell r="Z132">
            <v>112</v>
          </cell>
          <cell r="AA132">
            <v>66.463640000000012</v>
          </cell>
          <cell r="AC132" t="str">
            <v>17.05</v>
          </cell>
          <cell r="AD132" t="str">
            <v>51.8</v>
          </cell>
          <cell r="AE132" t="str">
            <v>124.9</v>
          </cell>
          <cell r="AF132" t="str">
            <v>71.49856</v>
          </cell>
          <cell r="AG132" t="str">
            <v>8.8</v>
          </cell>
          <cell r="AH132" t="str">
            <v>56.056</v>
          </cell>
          <cell r="AI132" t="str">
            <v>12.975</v>
          </cell>
          <cell r="AJ132" t="str">
            <v>86.5</v>
          </cell>
          <cell r="AK132" t="str">
            <v>2</v>
          </cell>
          <cell r="AL132" t="str">
            <v>1</v>
          </cell>
          <cell r="AM132" t="str">
            <v>2</v>
          </cell>
          <cell r="AN132" t="str">
            <v>3</v>
          </cell>
          <cell r="AO132" t="str">
            <v>.975</v>
          </cell>
          <cell r="AP132" t="str">
            <v>4</v>
          </cell>
          <cell r="AQ132">
            <v>123</v>
          </cell>
          <cell r="AR132">
            <v>64.02667000000001</v>
          </cell>
          <cell r="AT132" t="str">
            <v>6</v>
          </cell>
          <cell r="AU132" t="str">
            <v>50</v>
          </cell>
          <cell r="AV132" t="str">
            <v>112.65</v>
          </cell>
          <cell r="AW132" t="str">
            <v>58.84783</v>
          </cell>
          <cell r="AX132" t="str">
            <v>1234.5</v>
          </cell>
          <cell r="AY132" t="str">
            <v>84.75886</v>
          </cell>
          <cell r="AZ132" t="str">
            <v>5</v>
          </cell>
          <cell r="BA132" t="str">
            <v>62.5</v>
          </cell>
          <cell r="BB132" t="str">
            <v>0</v>
          </cell>
          <cell r="BC132" t="str">
            <v>1</v>
          </cell>
          <cell r="BD132" t="str">
            <v>1</v>
          </cell>
          <cell r="BE132" t="str">
            <v>1</v>
          </cell>
          <cell r="BF132" t="str">
            <v>1</v>
          </cell>
          <cell r="BG132" t="str">
            <v>1</v>
          </cell>
          <cell r="BH132" t="str">
            <v>89.5955</v>
          </cell>
          <cell r="BI132" t="str">
            <v>81.6455</v>
          </cell>
          <cell r="BJ132" t="str">
            <v>3</v>
          </cell>
          <cell r="BK132" t="str">
            <v>21.7</v>
          </cell>
          <cell r="BL132">
            <v>151</v>
          </cell>
          <cell r="BM132">
            <v>48.555990000000001</v>
          </cell>
          <cell r="BO132" t="str">
            <v>8.3</v>
          </cell>
          <cell r="BP132" t="str">
            <v>39.16667</v>
          </cell>
          <cell r="BQ132" t="str">
            <v>104.725</v>
          </cell>
          <cell r="BR132" t="str">
            <v>50.37081</v>
          </cell>
          <cell r="BS132" t="str">
            <v>4.2</v>
          </cell>
          <cell r="BT132" t="str">
            <v>72.01982</v>
          </cell>
          <cell r="BU132" t="str">
            <v>9.8</v>
          </cell>
          <cell r="BV132" t="str">
            <v>32.66667</v>
          </cell>
          <cell r="BW132" t="str">
            <v>2.1</v>
          </cell>
          <cell r="BX132" t="str">
            <v>4.2</v>
          </cell>
          <cell r="BY132" t="str">
            <v>0</v>
          </cell>
          <cell r="BZ132" t="str">
            <v>3.5</v>
          </cell>
          <cell r="CA132" t="str">
            <v>0</v>
          </cell>
          <cell r="CB132">
            <v>119</v>
          </cell>
          <cell r="CC132">
            <v>45.000000000000007</v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J132" t="str">
            <v>2</v>
          </cell>
          <cell r="CK132" t="str">
            <v>16.66667</v>
          </cell>
          <cell r="CL132" t="str">
            <v>7</v>
          </cell>
          <cell r="CM132" t="str">
            <v>87.5</v>
          </cell>
          <cell r="CN132">
            <v>9</v>
          </cell>
          <cell r="CO132" t="str">
            <v>11.7</v>
          </cell>
          <cell r="CP132" t="str">
            <v>6.7</v>
          </cell>
          <cell r="CQ132">
            <v>28</v>
          </cell>
          <cell r="CR132">
            <v>72</v>
          </cell>
          <cell r="CT132" t="str">
            <v>6</v>
          </cell>
          <cell r="CU132" t="str">
            <v>60</v>
          </cell>
          <cell r="CV132" t="str">
            <v>7</v>
          </cell>
          <cell r="CW132" t="str">
            <v>70</v>
          </cell>
          <cell r="CX132" t="str">
            <v/>
          </cell>
          <cell r="CY132" t="str">
            <v/>
          </cell>
          <cell r="CZ132" t="str">
            <v/>
          </cell>
          <cell r="DA132" t="str">
            <v>6</v>
          </cell>
          <cell r="DB132" t="str">
            <v>60</v>
          </cell>
          <cell r="DC132" t="str">
            <v>5</v>
          </cell>
          <cell r="DD132" t="str">
            <v>83.33333</v>
          </cell>
          <cell r="DE132" t="str">
            <v>7</v>
          </cell>
          <cell r="DF132" t="str">
            <v>100</v>
          </cell>
          <cell r="DG132" t="str">
            <v>5</v>
          </cell>
          <cell r="DH132" t="str">
            <v>71.42857</v>
          </cell>
          <cell r="DI132" t="str">
            <v>36</v>
          </cell>
          <cell r="DJ132">
            <v>161</v>
          </cell>
          <cell r="DK132">
            <v>52.933160000000001</v>
          </cell>
          <cell r="DM132" t="str">
            <v>34</v>
          </cell>
          <cell r="DN132" t="str">
            <v>48.33333</v>
          </cell>
          <cell r="DO132" t="str">
            <v>283</v>
          </cell>
          <cell r="DP132" t="str">
            <v>63.83308</v>
          </cell>
          <cell r="DQ132" t="str">
            <v>33.9</v>
          </cell>
          <cell r="DR132" t="str">
            <v>89.07516</v>
          </cell>
          <cell r="DS132" t="str">
            <v>17.8</v>
          </cell>
          <cell r="DT132" t="str">
            <v>15</v>
          </cell>
          <cell r="DU132" t="str">
            <v>1.1</v>
          </cell>
          <cell r="DV132" t="str">
            <v>84</v>
          </cell>
          <cell r="DW132" t="str">
            <v>0</v>
          </cell>
          <cell r="DX132" t="str">
            <v>79.02381</v>
          </cell>
          <cell r="DY132" t="str">
            <v>0</v>
          </cell>
          <cell r="DZ132" t="str">
            <v>67.5</v>
          </cell>
          <cell r="EA132" t="str">
            <v>0</v>
          </cell>
          <cell r="EB132" t="str">
            <v>18.57143</v>
          </cell>
          <cell r="EC132" t="str">
            <v>41.96429</v>
          </cell>
          <cell r="ED132" t="str">
            <v>10.49107</v>
          </cell>
          <cell r="EE132">
            <v>111</v>
          </cell>
          <cell r="EF132">
            <v>68.829890000000006</v>
          </cell>
          <cell r="EH132" t="str">
            <v>55</v>
          </cell>
          <cell r="EI132" t="str">
            <v>68.04734</v>
          </cell>
          <cell r="EJ132" t="str">
            <v>96</v>
          </cell>
          <cell r="EK132" t="str">
            <v>60.25105</v>
          </cell>
          <cell r="EL132" t="str">
            <v>58</v>
          </cell>
          <cell r="EM132" t="str">
            <v>64.15094</v>
          </cell>
          <cell r="EN132" t="str">
            <v>120</v>
          </cell>
          <cell r="EO132" t="str">
            <v>57.34767</v>
          </cell>
          <cell r="EP132" t="str">
            <v>118</v>
          </cell>
          <cell r="EQ132" t="str">
            <v>70.5</v>
          </cell>
          <cell r="ER132" t="str">
            <v>130</v>
          </cell>
          <cell r="ES132" t="str">
            <v>81.42857</v>
          </cell>
          <cell r="ET132" t="str">
            <v>288</v>
          </cell>
          <cell r="EU132" t="str">
            <v>72.83019</v>
          </cell>
          <cell r="EV132" t="str">
            <v>287</v>
          </cell>
          <cell r="EW132" t="str">
            <v>76.08333</v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 t="str">
            <v/>
          </cell>
          <cell r="FD132" t="str">
            <v/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>
            <v>156</v>
          </cell>
          <cell r="FK132">
            <v>43.487260000000006</v>
          </cell>
          <cell r="FM132" t="str">
            <v/>
          </cell>
          <cell r="FN132" t="str">
            <v/>
          </cell>
          <cell r="FO132" t="str">
            <v>1071.15</v>
          </cell>
          <cell r="FP132" t="str">
            <v>22.03689</v>
          </cell>
          <cell r="FQ132" t="str">
            <v>83.4</v>
          </cell>
          <cell r="FR132" t="str">
            <v>665</v>
          </cell>
          <cell r="FS132" t="str">
            <v>322.75</v>
          </cell>
          <cell r="FT132" t="str">
            <v>20.5</v>
          </cell>
          <cell r="FU132" t="str">
            <v>77.036</v>
          </cell>
          <cell r="FV132" t="str">
            <v>12.4</v>
          </cell>
          <cell r="FW132" t="str">
            <v>6.3</v>
          </cell>
          <cell r="FX132" t="str">
            <v>1.8</v>
          </cell>
          <cell r="FY132" t="str">
            <v>5.65</v>
          </cell>
          <cell r="FZ132" t="str">
            <v>31.38889</v>
          </cell>
          <cell r="GA132" t="str">
            <v>2</v>
          </cell>
          <cell r="GB132" t="str">
            <v>1.15</v>
          </cell>
          <cell r="GC132" t="str">
            <v>.5</v>
          </cell>
          <cell r="GD132" t="str">
            <v>2</v>
          </cell>
          <cell r="GE132">
            <v>58</v>
          </cell>
          <cell r="GF132">
            <v>58.987130000000008</v>
          </cell>
          <cell r="GG132" t="str">
            <v>0</v>
          </cell>
          <cell r="GH132" t="str">
            <v>2.6</v>
          </cell>
          <cell r="GI132" t="str">
            <v>4</v>
          </cell>
          <cell r="GJ132" t="str">
            <v>42.8</v>
          </cell>
          <cell r="GK132" t="str">
            <v>46.09926</v>
          </cell>
          <cell r="GL132" t="str">
            <v>11.5</v>
          </cell>
          <cell r="GM132" t="str">
            <v>71.875</v>
          </cell>
          <cell r="GN132" t="str">
            <v>2.5</v>
          </cell>
          <cell r="GO132" t="str">
            <v>5.5</v>
          </cell>
          <cell r="GP132" t="str">
            <v>1.5</v>
          </cell>
          <cell r="GQ132" t="str">
            <v>2</v>
          </cell>
        </row>
        <row r="133">
          <cell r="A133" t="str">
            <v>PLW</v>
          </cell>
          <cell r="B133" t="str">
            <v>Palau</v>
          </cell>
          <cell r="C133" t="str">
            <v>East Asia &amp; Pacific</v>
          </cell>
          <cell r="D133" t="str">
            <v>High income</v>
          </cell>
          <cell r="E133">
            <v>2020</v>
          </cell>
          <cell r="F133">
            <v>145</v>
          </cell>
          <cell r="G133">
            <v>53.699820000000003</v>
          </cell>
          <cell r="J133">
            <v>132</v>
          </cell>
          <cell r="K133">
            <v>82.14697000000001</v>
          </cell>
          <cell r="L133" t="str">
            <v>8</v>
          </cell>
          <cell r="M133">
            <v>58.823529999999998</v>
          </cell>
          <cell r="N133" t="str">
            <v>28</v>
          </cell>
          <cell r="O133" t="str">
            <v>72.36181</v>
          </cell>
          <cell r="P133" t="str">
            <v>2.2</v>
          </cell>
          <cell r="Q133" t="str">
            <v>98.88681</v>
          </cell>
          <cell r="R133" t="str">
            <v>8</v>
          </cell>
          <cell r="S133" t="str">
            <v>58.82353</v>
          </cell>
          <cell r="T133" t="str">
            <v>28</v>
          </cell>
          <cell r="U133" t="str">
            <v>72.36181</v>
          </cell>
          <cell r="V133" t="str">
            <v>2.2</v>
          </cell>
          <cell r="W133" t="str">
            <v>98.88681</v>
          </cell>
          <cell r="X133" t="str">
            <v>5.9</v>
          </cell>
          <cell r="Y133" t="str">
            <v>98.51575</v>
          </cell>
          <cell r="Z133">
            <v>129</v>
          </cell>
          <cell r="AA133">
            <v>63.101580000000006</v>
          </cell>
          <cell r="AC133" t="str">
            <v>20</v>
          </cell>
          <cell r="AD133" t="str">
            <v>40</v>
          </cell>
          <cell r="AE133" t="str">
            <v>90</v>
          </cell>
          <cell r="AF133" t="str">
            <v>81.5562</v>
          </cell>
          <cell r="AG133" t="str">
            <v>3.2</v>
          </cell>
          <cell r="AH133" t="str">
            <v>84.18347</v>
          </cell>
          <cell r="AI133" t="str">
            <v>7</v>
          </cell>
          <cell r="AJ133" t="str">
            <v>46.66667</v>
          </cell>
          <cell r="AK133" t="str">
            <v>2</v>
          </cell>
          <cell r="AL133" t="str">
            <v>0</v>
          </cell>
          <cell r="AM133" t="str">
            <v>2</v>
          </cell>
          <cell r="AN133" t="str">
            <v>3</v>
          </cell>
          <cell r="AO133" t="str">
            <v>0</v>
          </cell>
          <cell r="AP133" t="str">
            <v>0</v>
          </cell>
          <cell r="AQ133">
            <v>153</v>
          </cell>
          <cell r="AR133">
            <v>54.876720000000006</v>
          </cell>
          <cell r="AT133" t="str">
            <v>5</v>
          </cell>
          <cell r="AU133" t="str">
            <v>66.66667</v>
          </cell>
          <cell r="AV133" t="str">
            <v>125</v>
          </cell>
          <cell r="AW133" t="str">
            <v>53.47826</v>
          </cell>
          <cell r="AX133" t="str">
            <v>51.7</v>
          </cell>
          <cell r="AY133" t="str">
            <v>99.36197</v>
          </cell>
          <cell r="AZ133" t="str">
            <v>0</v>
          </cell>
          <cell r="BA133" t="str">
            <v>0</v>
          </cell>
          <cell r="BB133" t="str">
            <v>0</v>
          </cell>
          <cell r="BC133" t="str">
            <v>1</v>
          </cell>
          <cell r="BD133" t="str">
            <v>1</v>
          </cell>
          <cell r="BE133" t="str">
            <v>0</v>
          </cell>
          <cell r="BF133" t="str">
            <v>0</v>
          </cell>
          <cell r="BG133" t="str">
            <v>1</v>
          </cell>
          <cell r="BH133" t="str">
            <v>615.7</v>
          </cell>
          <cell r="BI133" t="str">
            <v>8.9</v>
          </cell>
          <cell r="BJ133" t="str">
            <v>30</v>
          </cell>
          <cell r="BK133" t="str">
            <v>32.1</v>
          </cell>
          <cell r="BL133">
            <v>47</v>
          </cell>
          <cell r="BM133">
            <v>74.826270000000008</v>
          </cell>
          <cell r="BO133" t="str">
            <v>5</v>
          </cell>
          <cell r="BP133" t="str">
            <v>66.66667</v>
          </cell>
          <cell r="BQ133" t="str">
            <v>14</v>
          </cell>
          <cell r="BR133" t="str">
            <v>93.7799</v>
          </cell>
          <cell r="BS133" t="str">
            <v>.2</v>
          </cell>
          <cell r="BT133" t="str">
            <v>98.85851</v>
          </cell>
          <cell r="BU133" t="str">
            <v>12</v>
          </cell>
          <cell r="BV133" t="str">
            <v>40</v>
          </cell>
          <cell r="BW133" t="str">
            <v>3</v>
          </cell>
          <cell r="BX133" t="str">
            <v>2</v>
          </cell>
          <cell r="BY133" t="str">
            <v>2</v>
          </cell>
          <cell r="BZ133" t="str">
            <v>5</v>
          </cell>
          <cell r="CA133" t="str">
            <v>0</v>
          </cell>
          <cell r="CB133">
            <v>104</v>
          </cell>
          <cell r="CC133">
            <v>50.000000000000007</v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J133" t="str">
            <v>10</v>
          </cell>
          <cell r="CK133" t="str">
            <v>83.33333</v>
          </cell>
          <cell r="CL133" t="str">
            <v>0</v>
          </cell>
          <cell r="CM133" t="str">
            <v>0</v>
          </cell>
          <cell r="CN133">
            <v>10</v>
          </cell>
          <cell r="CO133" t="str">
            <v>0</v>
          </cell>
          <cell r="CP133" t="str">
            <v>0</v>
          </cell>
          <cell r="CQ133">
            <v>188</v>
          </cell>
          <cell r="CR133">
            <v>14.000000000000002</v>
          </cell>
          <cell r="CT133" t="str">
            <v>0</v>
          </cell>
          <cell r="CU133" t="str">
            <v>0</v>
          </cell>
          <cell r="CV133" t="str">
            <v>0</v>
          </cell>
          <cell r="CW133" t="str">
            <v>0</v>
          </cell>
          <cell r="CX133" t="str">
            <v/>
          </cell>
          <cell r="CY133" t="str">
            <v/>
          </cell>
          <cell r="CZ133" t="str">
            <v/>
          </cell>
          <cell r="DA133" t="str">
            <v>7</v>
          </cell>
          <cell r="DB133" t="str">
            <v>70</v>
          </cell>
          <cell r="DC133" t="str">
            <v>0</v>
          </cell>
          <cell r="DD133" t="str">
            <v>0</v>
          </cell>
          <cell r="DE133" t="str">
            <v>0</v>
          </cell>
          <cell r="DF133" t="str">
            <v>0</v>
          </cell>
          <cell r="DG133" t="str">
            <v>0</v>
          </cell>
          <cell r="DH133" t="str">
            <v>0</v>
          </cell>
          <cell r="DI133" t="str">
            <v>7</v>
          </cell>
          <cell r="DJ133">
            <v>113</v>
          </cell>
          <cell r="DK133">
            <v>68.481790000000004</v>
          </cell>
          <cell r="DM133" t="str">
            <v>11</v>
          </cell>
          <cell r="DN133" t="str">
            <v>86.66667</v>
          </cell>
          <cell r="DO133" t="str">
            <v>52</v>
          </cell>
          <cell r="DP133" t="str">
            <v>99.53632</v>
          </cell>
          <cell r="DQ133" t="str">
            <v>76.6</v>
          </cell>
          <cell r="DR133" t="str">
            <v>19.24238</v>
          </cell>
          <cell r="DS133" t="str">
            <v>65.8</v>
          </cell>
          <cell r="DT133" t="str">
            <v>10.7</v>
          </cell>
          <cell r="DU133" t="str">
            <v>.1</v>
          </cell>
          <cell r="DV133" t="str">
            <v>No VAT</v>
          </cell>
          <cell r="DW133" t="str">
            <v>No VAT</v>
          </cell>
          <cell r="DX133" t="str">
            <v>No VAT</v>
          </cell>
          <cell r="DY133" t="str">
            <v>No VAT</v>
          </cell>
          <cell r="DZ133" t="str">
            <v>No corporate income tax</v>
          </cell>
          <cell r="EA133" t="str">
            <v>No corporate income tax</v>
          </cell>
          <cell r="EB133" t="str">
            <v>No corporate income tax</v>
          </cell>
          <cell r="EC133" t="str">
            <v>No corporate income tax</v>
          </cell>
          <cell r="ED133" t="str">
            <v xml:space="preserve"> </v>
          </cell>
          <cell r="EE133">
            <v>139</v>
          </cell>
          <cell r="EF133">
            <v>60.975490000000008</v>
          </cell>
          <cell r="EH133" t="str">
            <v>72</v>
          </cell>
          <cell r="EI133" t="str">
            <v>57.98817</v>
          </cell>
          <cell r="EJ133" t="str">
            <v>96</v>
          </cell>
          <cell r="EK133" t="str">
            <v>60.25105</v>
          </cell>
          <cell r="EL133" t="str">
            <v>101.7143</v>
          </cell>
          <cell r="EM133" t="str">
            <v>36.65768</v>
          </cell>
          <cell r="EN133" t="str">
            <v>84</v>
          </cell>
          <cell r="EO133" t="str">
            <v>70.2509</v>
          </cell>
          <cell r="EP133" t="str">
            <v>100</v>
          </cell>
          <cell r="EQ133" t="str">
            <v>75</v>
          </cell>
          <cell r="ER133" t="str">
            <v>100</v>
          </cell>
          <cell r="ES133" t="str">
            <v>85.71429</v>
          </cell>
          <cell r="ET133" t="str">
            <v>505</v>
          </cell>
          <cell r="EU133" t="str">
            <v>52.35849</v>
          </cell>
          <cell r="EV133" t="str">
            <v>605</v>
          </cell>
          <cell r="EW133" t="str">
            <v>49.58333</v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 t="str">
            <v/>
          </cell>
          <cell r="FD133" t="str">
            <v/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>
            <v>125</v>
          </cell>
          <cell r="FK133">
            <v>52.208450000000006</v>
          </cell>
          <cell r="FM133" t="str">
            <v/>
          </cell>
          <cell r="FN133" t="str">
            <v/>
          </cell>
          <cell r="FO133" t="str">
            <v>810</v>
          </cell>
          <cell r="FP133" t="str">
            <v>43.44262</v>
          </cell>
          <cell r="FQ133" t="str">
            <v>45</v>
          </cell>
          <cell r="FR133" t="str">
            <v>400</v>
          </cell>
          <cell r="FS133" t="str">
            <v>365</v>
          </cell>
          <cell r="FT133" t="str">
            <v>35.3</v>
          </cell>
          <cell r="FU133" t="str">
            <v>60.40495</v>
          </cell>
          <cell r="FV133" t="str">
            <v>27</v>
          </cell>
          <cell r="FW133" t="str">
            <v>7.6</v>
          </cell>
          <cell r="FX133" t="str">
            <v>.7</v>
          </cell>
          <cell r="FY133" t="str">
            <v>9.5</v>
          </cell>
          <cell r="FZ133" t="str">
            <v>52.77778</v>
          </cell>
          <cell r="GA133" t="str">
            <v>3.5</v>
          </cell>
          <cell r="GB133" t="str">
            <v>1.5</v>
          </cell>
          <cell r="GC133" t="str">
            <v>3.5</v>
          </cell>
          <cell r="GD133" t="str">
            <v>1</v>
          </cell>
          <cell r="GE133">
            <v>166</v>
          </cell>
          <cell r="GF133">
            <v>16.380970000000001</v>
          </cell>
          <cell r="GG133" t="str">
            <v>0</v>
          </cell>
          <cell r="GH133" t="str">
            <v>2</v>
          </cell>
          <cell r="GI133" t="str">
            <v>22.5</v>
          </cell>
          <cell r="GJ133" t="str">
            <v>30.4</v>
          </cell>
          <cell r="GK133" t="str">
            <v>32.76194</v>
          </cell>
          <cell r="GL133" t="str">
            <v>0</v>
          </cell>
          <cell r="GM133" t="str">
            <v>0</v>
          </cell>
          <cell r="GN133" t="str">
            <v>0</v>
          </cell>
          <cell r="GO133" t="str">
            <v>0</v>
          </cell>
          <cell r="GP133" t="str">
            <v>0</v>
          </cell>
          <cell r="GQ133" t="str">
            <v>0</v>
          </cell>
        </row>
        <row r="134">
          <cell r="A134" t="str">
            <v>PAN</v>
          </cell>
          <cell r="B134" t="str">
            <v>Panama</v>
          </cell>
          <cell r="C134" t="str">
            <v>Latin America &amp; Caribbean</v>
          </cell>
          <cell r="D134" t="str">
            <v>High income</v>
          </cell>
          <cell r="E134">
            <v>2020</v>
          </cell>
          <cell r="F134">
            <v>86</v>
          </cell>
          <cell r="G134">
            <v>66.560450000000003</v>
          </cell>
          <cell r="J134">
            <v>51</v>
          </cell>
          <cell r="K134">
            <v>92.012890000000013</v>
          </cell>
          <cell r="L134" t="str">
            <v>5</v>
          </cell>
          <cell r="M134">
            <v>76.470590000000001</v>
          </cell>
          <cell r="N134" t="str">
            <v>6</v>
          </cell>
          <cell r="O134" t="str">
            <v>94.47236</v>
          </cell>
          <cell r="P134" t="str">
            <v>5.8</v>
          </cell>
          <cell r="Q134" t="str">
            <v>97.10862</v>
          </cell>
          <cell r="R134" t="str">
            <v>5</v>
          </cell>
          <cell r="S134" t="str">
            <v>76.47059</v>
          </cell>
          <cell r="T134" t="str">
            <v>6</v>
          </cell>
          <cell r="U134" t="str">
            <v>94.47236</v>
          </cell>
          <cell r="V134" t="str">
            <v>5.8</v>
          </cell>
          <cell r="W134" t="str">
            <v>97.10862</v>
          </cell>
          <cell r="X134" t="str">
            <v>0</v>
          </cell>
          <cell r="Y134" t="str">
            <v>100</v>
          </cell>
          <cell r="Z134">
            <v>100</v>
          </cell>
          <cell r="AA134">
            <v>68.24260000000001</v>
          </cell>
          <cell r="AC134" t="str">
            <v>18</v>
          </cell>
          <cell r="AD134" t="str">
            <v>48</v>
          </cell>
          <cell r="AE134" t="str">
            <v>105</v>
          </cell>
          <cell r="AF134" t="str">
            <v>77.23343</v>
          </cell>
          <cell r="AG134" t="str">
            <v>2.5</v>
          </cell>
          <cell r="AH134" t="str">
            <v>87.73699</v>
          </cell>
          <cell r="AI134" t="str">
            <v>9</v>
          </cell>
          <cell r="AJ134" t="str">
            <v>60</v>
          </cell>
          <cell r="AK134" t="str">
            <v>2</v>
          </cell>
          <cell r="AL134" t="str">
            <v>1</v>
          </cell>
          <cell r="AM134" t="str">
            <v>0</v>
          </cell>
          <cell r="AN134" t="str">
            <v>3</v>
          </cell>
          <cell r="AO134" t="str">
            <v>1</v>
          </cell>
          <cell r="AP134" t="str">
            <v>2</v>
          </cell>
          <cell r="AQ134">
            <v>51</v>
          </cell>
          <cell r="AR134">
            <v>83.521710000000013</v>
          </cell>
          <cell r="AT134" t="str">
            <v>5</v>
          </cell>
          <cell r="AU134" t="str">
            <v>66.66667</v>
          </cell>
          <cell r="AV134" t="str">
            <v>35</v>
          </cell>
          <cell r="AW134" t="str">
            <v>92.6087</v>
          </cell>
          <cell r="AX134" t="str">
            <v>15.3</v>
          </cell>
          <cell r="AY134" t="str">
            <v>99.81149</v>
          </cell>
          <cell r="AZ134" t="str">
            <v>6</v>
          </cell>
          <cell r="BA134" t="str">
            <v>75</v>
          </cell>
          <cell r="BB134" t="str">
            <v>1</v>
          </cell>
          <cell r="BC134" t="str">
            <v>1</v>
          </cell>
          <cell r="BD134" t="str">
            <v>1</v>
          </cell>
          <cell r="BE134" t="str">
            <v>1</v>
          </cell>
          <cell r="BF134" t="str">
            <v>1</v>
          </cell>
          <cell r="BG134" t="str">
            <v>1</v>
          </cell>
          <cell r="BH134" t="str">
            <v>7.82</v>
          </cell>
          <cell r="BI134" t="str">
            <v>5.19</v>
          </cell>
          <cell r="BJ134" t="str">
            <v>3</v>
          </cell>
          <cell r="BK134" t="str">
            <v>25.4</v>
          </cell>
          <cell r="BL134">
            <v>87</v>
          </cell>
          <cell r="BM134">
            <v>65.181170000000009</v>
          </cell>
          <cell r="BO134" t="str">
            <v>7</v>
          </cell>
          <cell r="BP134" t="str">
            <v>50</v>
          </cell>
          <cell r="BQ134" t="str">
            <v>22.5</v>
          </cell>
          <cell r="BR134" t="str">
            <v>89.71292</v>
          </cell>
          <cell r="BS134" t="str">
            <v>2.3</v>
          </cell>
          <cell r="BT134" t="str">
            <v>84.34508</v>
          </cell>
          <cell r="BU134" t="str">
            <v>11</v>
          </cell>
          <cell r="BV134" t="str">
            <v>36.66667</v>
          </cell>
          <cell r="BW134" t="str">
            <v>3</v>
          </cell>
          <cell r="BX134" t="str">
            <v>3</v>
          </cell>
          <cell r="BY134" t="str">
            <v>0</v>
          </cell>
          <cell r="BZ134" t="str">
            <v>5</v>
          </cell>
          <cell r="CA134" t="str">
            <v>0</v>
          </cell>
          <cell r="CB134">
            <v>25</v>
          </cell>
          <cell r="CC134">
            <v>80</v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J134" t="str">
            <v>8</v>
          </cell>
          <cell r="CK134" t="str">
            <v>66.66667</v>
          </cell>
          <cell r="CL134" t="str">
            <v>8</v>
          </cell>
          <cell r="CM134" t="str">
            <v>100</v>
          </cell>
          <cell r="CN134">
            <v>16</v>
          </cell>
          <cell r="CO134" t="str">
            <v>0</v>
          </cell>
          <cell r="CP134" t="str">
            <v>77</v>
          </cell>
          <cell r="CQ134">
            <v>88</v>
          </cell>
          <cell r="CR134">
            <v>56.000000000000007</v>
          </cell>
          <cell r="CT134" t="str">
            <v>4</v>
          </cell>
          <cell r="CU134" t="str">
            <v>40</v>
          </cell>
          <cell r="CV134" t="str">
            <v>4</v>
          </cell>
          <cell r="CW134" t="str">
            <v>40</v>
          </cell>
          <cell r="CX134" t="str">
            <v/>
          </cell>
          <cell r="CY134" t="str">
            <v/>
          </cell>
          <cell r="CZ134" t="str">
            <v/>
          </cell>
          <cell r="DA134" t="str">
            <v>8</v>
          </cell>
          <cell r="DB134" t="str">
            <v>80</v>
          </cell>
          <cell r="DC134" t="str">
            <v>6</v>
          </cell>
          <cell r="DD134" t="str">
            <v>100</v>
          </cell>
          <cell r="DE134" t="str">
            <v>1</v>
          </cell>
          <cell r="DF134" t="str">
            <v>14.28571</v>
          </cell>
          <cell r="DG134" t="str">
            <v>5</v>
          </cell>
          <cell r="DH134" t="str">
            <v>71.42857</v>
          </cell>
          <cell r="DI134" t="str">
            <v>28</v>
          </cell>
          <cell r="DJ134">
            <v>176</v>
          </cell>
          <cell r="DK134">
            <v>46.676210000000005</v>
          </cell>
          <cell r="DM134" t="str">
            <v>36</v>
          </cell>
          <cell r="DN134" t="str">
            <v>45</v>
          </cell>
          <cell r="DO134" t="str">
            <v>408</v>
          </cell>
          <cell r="DP134" t="str">
            <v>44.51314</v>
          </cell>
          <cell r="DQ134" t="str">
            <v>37.2</v>
          </cell>
          <cell r="DR134" t="str">
            <v>84.34766</v>
          </cell>
          <cell r="DS134" t="str">
            <v>12.4</v>
          </cell>
          <cell r="DT134" t="str">
            <v>20</v>
          </cell>
          <cell r="DU134" t="str">
            <v>4.8</v>
          </cell>
          <cell r="DV134" t="str">
            <v>No VAT refund per case study scenario</v>
          </cell>
          <cell r="DW134" t="str">
            <v>0</v>
          </cell>
          <cell r="DX134" t="str">
            <v>No VAT refund per case study scenario</v>
          </cell>
          <cell r="DY134" t="str">
            <v>0</v>
          </cell>
          <cell r="DZ134" t="str">
            <v>28</v>
          </cell>
          <cell r="EA134" t="str">
            <v>51.37615</v>
          </cell>
          <cell r="EB134" t="str">
            <v>99.28571</v>
          </cell>
          <cell r="EC134" t="str">
            <v>0</v>
          </cell>
          <cell r="ED134" t="str">
            <v>12.84404</v>
          </cell>
          <cell r="EE134">
            <v>59</v>
          </cell>
          <cell r="EF134">
            <v>85.474040000000002</v>
          </cell>
          <cell r="EH134" t="str">
            <v>6</v>
          </cell>
          <cell r="EI134" t="str">
            <v>97.04142</v>
          </cell>
          <cell r="EJ134" t="str">
            <v>6</v>
          </cell>
          <cell r="EK134" t="str">
            <v>97.90795</v>
          </cell>
          <cell r="EL134" t="str">
            <v>24</v>
          </cell>
          <cell r="EM134" t="str">
            <v>85.53459</v>
          </cell>
          <cell r="EN134" t="str">
            <v>24</v>
          </cell>
          <cell r="EO134" t="str">
            <v>91.75627</v>
          </cell>
          <cell r="EP134" t="str">
            <v>60</v>
          </cell>
          <cell r="EQ134" t="str">
            <v>85</v>
          </cell>
          <cell r="ER134" t="str">
            <v>50</v>
          </cell>
          <cell r="ES134" t="str">
            <v>92.85714</v>
          </cell>
          <cell r="ET134" t="str">
            <v>270</v>
          </cell>
          <cell r="EU134" t="str">
            <v>74.5283</v>
          </cell>
          <cell r="EV134" t="str">
            <v>490</v>
          </cell>
          <cell r="EW134" t="str">
            <v>59.16667</v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 t="str">
            <v/>
          </cell>
          <cell r="FD134" t="str">
            <v/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>
            <v>141</v>
          </cell>
          <cell r="FK134">
            <v>48.964750000000002</v>
          </cell>
          <cell r="FM134" t="str">
            <v/>
          </cell>
          <cell r="FN134" t="str">
            <v/>
          </cell>
          <cell r="FO134" t="str">
            <v>790</v>
          </cell>
          <cell r="FP134" t="str">
            <v>45.08197</v>
          </cell>
          <cell r="FQ134" t="str">
            <v>60</v>
          </cell>
          <cell r="FR134" t="str">
            <v>365</v>
          </cell>
          <cell r="FS134" t="str">
            <v>365</v>
          </cell>
          <cell r="FT134" t="str">
            <v>38</v>
          </cell>
          <cell r="FU134" t="str">
            <v>57.36783</v>
          </cell>
          <cell r="FV134" t="str">
            <v>24.8</v>
          </cell>
          <cell r="FW134" t="str">
            <v>13</v>
          </cell>
          <cell r="FX134" t="str">
            <v>.2</v>
          </cell>
          <cell r="FY134" t="str">
            <v>8</v>
          </cell>
          <cell r="FZ134" t="str">
            <v>44.44444</v>
          </cell>
          <cell r="GA134" t="str">
            <v>3.5</v>
          </cell>
          <cell r="GB134" t="str">
            <v>1</v>
          </cell>
          <cell r="GC134" t="str">
            <v>1</v>
          </cell>
          <cell r="GD134" t="str">
            <v>2.5</v>
          </cell>
          <cell r="GE134">
            <v>113</v>
          </cell>
          <cell r="GF134">
            <v>39.531100000000002</v>
          </cell>
          <cell r="GG134" t="str">
            <v>0</v>
          </cell>
          <cell r="GH134" t="str">
            <v>2.5</v>
          </cell>
          <cell r="GI134" t="str">
            <v>25</v>
          </cell>
          <cell r="GJ134" t="str">
            <v>27</v>
          </cell>
          <cell r="GK134" t="str">
            <v>29.06219</v>
          </cell>
          <cell r="GL134" t="str">
            <v>8</v>
          </cell>
          <cell r="GM134" t="str">
            <v>50</v>
          </cell>
          <cell r="GN134" t="str">
            <v>2.5</v>
          </cell>
          <cell r="GO134" t="str">
            <v>3</v>
          </cell>
          <cell r="GP134" t="str">
            <v>.5</v>
          </cell>
          <cell r="GQ134" t="str">
            <v>2</v>
          </cell>
        </row>
        <row r="135">
          <cell r="A135" t="str">
            <v>PNG</v>
          </cell>
          <cell r="B135" t="str">
            <v>Papua New Guinea</v>
          </cell>
          <cell r="C135" t="str">
            <v>East Asia &amp; Pacific</v>
          </cell>
          <cell r="D135" t="str">
            <v>Lower middle income</v>
          </cell>
          <cell r="E135">
            <v>2020</v>
          </cell>
          <cell r="F135">
            <v>120</v>
          </cell>
          <cell r="G135">
            <v>59.773570000000007</v>
          </cell>
          <cell r="J135">
            <v>142</v>
          </cell>
          <cell r="K135">
            <v>80.147440000000003</v>
          </cell>
          <cell r="L135" t="str">
            <v>6</v>
          </cell>
          <cell r="M135">
            <v>70.588239999999999</v>
          </cell>
          <cell r="N135" t="str">
            <v>41</v>
          </cell>
          <cell r="O135" t="str">
            <v>59.29648</v>
          </cell>
          <cell r="P135" t="str">
            <v>18.6</v>
          </cell>
          <cell r="Q135" t="str">
            <v>90.70504</v>
          </cell>
          <cell r="R135" t="str">
            <v>6</v>
          </cell>
          <cell r="S135" t="str">
            <v>70.58824</v>
          </cell>
          <cell r="T135" t="str">
            <v>41</v>
          </cell>
          <cell r="U135" t="str">
            <v>59.29648</v>
          </cell>
          <cell r="V135" t="str">
            <v>18.6</v>
          </cell>
          <cell r="W135" t="str">
            <v>90.70504</v>
          </cell>
          <cell r="X135" t="str">
            <v>0</v>
          </cell>
          <cell r="Y135" t="str">
            <v>100</v>
          </cell>
          <cell r="Z135">
            <v>122</v>
          </cell>
          <cell r="AA135">
            <v>64.544530000000009</v>
          </cell>
          <cell r="AC135" t="str">
            <v>17</v>
          </cell>
          <cell r="AD135" t="str">
            <v>52</v>
          </cell>
          <cell r="AE135" t="str">
            <v>217</v>
          </cell>
          <cell r="AF135" t="str">
            <v>44.95677</v>
          </cell>
          <cell r="AG135" t="str">
            <v>1.1</v>
          </cell>
          <cell r="AH135" t="str">
            <v>94.55467</v>
          </cell>
          <cell r="AI135" t="str">
            <v>10</v>
          </cell>
          <cell r="AJ135" t="str">
            <v>66.66667</v>
          </cell>
          <cell r="AK135" t="str">
            <v>2</v>
          </cell>
          <cell r="AL135" t="str">
            <v>1</v>
          </cell>
          <cell r="AM135" t="str">
            <v>2</v>
          </cell>
          <cell r="AN135" t="str">
            <v>3</v>
          </cell>
          <cell r="AO135" t="str">
            <v>0</v>
          </cell>
          <cell r="AP135" t="str">
            <v>2</v>
          </cell>
          <cell r="AQ135">
            <v>118</v>
          </cell>
          <cell r="AR135">
            <v>65.537030000000001</v>
          </cell>
          <cell r="AT135" t="str">
            <v>4</v>
          </cell>
          <cell r="AU135" t="str">
            <v>83.33333</v>
          </cell>
          <cell r="AV135" t="str">
            <v>66</v>
          </cell>
          <cell r="AW135" t="str">
            <v>79.13043</v>
          </cell>
          <cell r="AX135" t="str">
            <v>25.6</v>
          </cell>
          <cell r="AY135" t="str">
            <v>99.68436</v>
          </cell>
          <cell r="AZ135" t="str">
            <v>0</v>
          </cell>
          <cell r="BA135" t="str">
            <v>0</v>
          </cell>
          <cell r="BB135" t="str">
            <v>0</v>
          </cell>
          <cell r="BC135" t="str">
            <v>1</v>
          </cell>
          <cell r="BD135" t="str">
            <v>1</v>
          </cell>
          <cell r="BE135" t="str">
            <v>1</v>
          </cell>
          <cell r="BF135" t="str">
            <v>1</v>
          </cell>
          <cell r="BG135" t="str">
            <v>1</v>
          </cell>
          <cell r="BH135" t="str">
            <v>940</v>
          </cell>
          <cell r="BI135" t="str">
            <v>500</v>
          </cell>
          <cell r="BJ135" t="str">
            <v>5</v>
          </cell>
          <cell r="BK135" t="str">
            <v>28.9</v>
          </cell>
          <cell r="BL135">
            <v>127</v>
          </cell>
          <cell r="BM135">
            <v>56.237760000000002</v>
          </cell>
          <cell r="BO135" t="str">
            <v>4</v>
          </cell>
          <cell r="BP135" t="str">
            <v>75</v>
          </cell>
          <cell r="BQ135" t="str">
            <v>72</v>
          </cell>
          <cell r="BR135" t="str">
            <v>66.02871</v>
          </cell>
          <cell r="BS135" t="str">
            <v>5.2</v>
          </cell>
          <cell r="BT135" t="str">
            <v>65.58899</v>
          </cell>
          <cell r="BU135" t="str">
            <v>5.5</v>
          </cell>
          <cell r="BV135" t="str">
            <v>18.33333</v>
          </cell>
          <cell r="BW135" t="str">
            <v>1</v>
          </cell>
          <cell r="BX135" t="str">
            <v>2.5</v>
          </cell>
          <cell r="BY135" t="str">
            <v>0</v>
          </cell>
          <cell r="BZ135" t="str">
            <v>2</v>
          </cell>
          <cell r="CA135" t="str">
            <v>0</v>
          </cell>
          <cell r="CB135">
            <v>48</v>
          </cell>
          <cell r="CC135">
            <v>70</v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J135" t="str">
            <v>9</v>
          </cell>
          <cell r="CK135" t="str">
            <v>75</v>
          </cell>
          <cell r="CL135" t="str">
            <v>5</v>
          </cell>
          <cell r="CM135" t="str">
            <v>62.5</v>
          </cell>
          <cell r="CN135">
            <v>14</v>
          </cell>
          <cell r="CO135" t="str">
            <v>0</v>
          </cell>
          <cell r="CP135" t="str">
            <v>7.5</v>
          </cell>
          <cell r="CQ135">
            <v>72</v>
          </cell>
          <cell r="CR135">
            <v>60.000000000000007</v>
          </cell>
          <cell r="CT135" t="str">
            <v>5</v>
          </cell>
          <cell r="CU135" t="str">
            <v>50</v>
          </cell>
          <cell r="CV135" t="str">
            <v>5</v>
          </cell>
          <cell r="CW135" t="str">
            <v>50</v>
          </cell>
          <cell r="CX135" t="str">
            <v/>
          </cell>
          <cell r="CY135" t="str">
            <v/>
          </cell>
          <cell r="CZ135" t="str">
            <v/>
          </cell>
          <cell r="DA135" t="str">
            <v>9</v>
          </cell>
          <cell r="DB135" t="str">
            <v>90</v>
          </cell>
          <cell r="DC135" t="str">
            <v>6</v>
          </cell>
          <cell r="DD135" t="str">
            <v>100</v>
          </cell>
          <cell r="DE135" t="str">
            <v>2</v>
          </cell>
          <cell r="DF135" t="str">
            <v>28.57143</v>
          </cell>
          <cell r="DG135" t="str">
            <v>3</v>
          </cell>
          <cell r="DH135" t="str">
            <v>42.85714</v>
          </cell>
          <cell r="DI135" t="str">
            <v>30</v>
          </cell>
          <cell r="DJ135">
            <v>118</v>
          </cell>
          <cell r="DK135">
            <v>67.150919999999999</v>
          </cell>
          <cell r="DM135" t="str">
            <v>45</v>
          </cell>
          <cell r="DN135" t="str">
            <v>30</v>
          </cell>
          <cell r="DO135" t="str">
            <v>207</v>
          </cell>
          <cell r="DP135" t="str">
            <v>75.5796</v>
          </cell>
          <cell r="DQ135" t="str">
            <v>37.1</v>
          </cell>
          <cell r="DR135" t="str">
            <v>84.50866</v>
          </cell>
          <cell r="DS135" t="str">
            <v>23.2</v>
          </cell>
          <cell r="DT135" t="str">
            <v>9.5</v>
          </cell>
          <cell r="DU135" t="str">
            <v>4.4</v>
          </cell>
          <cell r="DV135" t="str">
            <v>5.5</v>
          </cell>
          <cell r="DW135" t="str">
            <v>89</v>
          </cell>
          <cell r="DX135" t="str">
            <v>39.16667</v>
          </cell>
          <cell r="DY135" t="str">
            <v>30.56628</v>
          </cell>
          <cell r="DZ135" t="str">
            <v>4.5</v>
          </cell>
          <cell r="EA135" t="str">
            <v>94.49541</v>
          </cell>
          <cell r="EB135" t="str">
            <v>0</v>
          </cell>
          <cell r="EC135" t="str">
            <v>100</v>
          </cell>
          <cell r="ED135" t="str">
            <v>78.51542</v>
          </cell>
          <cell r="EE135">
            <v>125</v>
          </cell>
          <cell r="EF135">
            <v>65.753240000000005</v>
          </cell>
          <cell r="EH135" t="str">
            <v>48</v>
          </cell>
          <cell r="EI135" t="str">
            <v>72.18935</v>
          </cell>
          <cell r="EJ135" t="str">
            <v>48</v>
          </cell>
          <cell r="EK135" t="str">
            <v>80.33473</v>
          </cell>
          <cell r="EL135" t="str">
            <v>42</v>
          </cell>
          <cell r="EM135" t="str">
            <v>74.21384</v>
          </cell>
          <cell r="EN135" t="str">
            <v>72</v>
          </cell>
          <cell r="EO135" t="str">
            <v>74.55197</v>
          </cell>
          <cell r="EP135" t="str">
            <v>75</v>
          </cell>
          <cell r="EQ135" t="str">
            <v>81.25</v>
          </cell>
          <cell r="ER135" t="str">
            <v>85</v>
          </cell>
          <cell r="ES135" t="str">
            <v>87.85714</v>
          </cell>
          <cell r="ET135" t="str">
            <v>700</v>
          </cell>
          <cell r="EU135" t="str">
            <v>33.96226</v>
          </cell>
          <cell r="EV135" t="str">
            <v>940</v>
          </cell>
          <cell r="EW135" t="str">
            <v>21.66667</v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 t="str">
            <v/>
          </cell>
          <cell r="FD135" t="str">
            <v/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>
            <v>173</v>
          </cell>
          <cell r="FK135">
            <v>36.205220000000004</v>
          </cell>
          <cell r="FM135" t="str">
            <v/>
          </cell>
          <cell r="FN135" t="str">
            <v/>
          </cell>
          <cell r="FO135" t="str">
            <v>591</v>
          </cell>
          <cell r="FP135" t="str">
            <v>61.39344</v>
          </cell>
          <cell r="FQ135" t="str">
            <v>30</v>
          </cell>
          <cell r="FR135" t="str">
            <v>381</v>
          </cell>
          <cell r="FS135" t="str">
            <v>180</v>
          </cell>
          <cell r="FT135" t="str">
            <v>110.3</v>
          </cell>
          <cell r="FU135" t="str">
            <v>0</v>
          </cell>
          <cell r="FV135" t="str">
            <v>82.8</v>
          </cell>
          <cell r="FW135" t="str">
            <v>11</v>
          </cell>
          <cell r="FX135" t="str">
            <v>16.5</v>
          </cell>
          <cell r="FY135" t="str">
            <v>8.5</v>
          </cell>
          <cell r="FZ135" t="str">
            <v>47.22222</v>
          </cell>
          <cell r="GA135" t="str">
            <v>4</v>
          </cell>
          <cell r="GB135" t="str">
            <v>1.5</v>
          </cell>
          <cell r="GC135" t="str">
            <v>1</v>
          </cell>
          <cell r="GD135" t="str">
            <v>2</v>
          </cell>
          <cell r="GE135">
            <v>144</v>
          </cell>
          <cell r="GF135">
            <v>32.159590000000001</v>
          </cell>
          <cell r="GG135" t="str">
            <v>0</v>
          </cell>
          <cell r="GH135" t="str">
            <v>3</v>
          </cell>
          <cell r="GI135" t="str">
            <v>23</v>
          </cell>
          <cell r="GJ135" t="str">
            <v>24.9</v>
          </cell>
          <cell r="GK135" t="str">
            <v>26.81919</v>
          </cell>
          <cell r="GL135" t="str">
            <v>6</v>
          </cell>
          <cell r="GM135" t="str">
            <v>37.5</v>
          </cell>
          <cell r="GN135" t="str">
            <v>2</v>
          </cell>
          <cell r="GO135" t="str">
            <v>3</v>
          </cell>
          <cell r="GP135" t="str">
            <v>0</v>
          </cell>
          <cell r="GQ135" t="str">
            <v>1</v>
          </cell>
        </row>
        <row r="136">
          <cell r="A136" t="str">
            <v>PRY</v>
          </cell>
          <cell r="B136" t="str">
            <v>Paraguay</v>
          </cell>
          <cell r="C136" t="str">
            <v>Latin America &amp; Caribbean</v>
          </cell>
          <cell r="D136" t="str">
            <v>Upper middle income</v>
          </cell>
          <cell r="E136">
            <v>2020</v>
          </cell>
          <cell r="F136">
            <v>125</v>
          </cell>
          <cell r="G136">
            <v>59.054010000000005</v>
          </cell>
          <cell r="J136">
            <v>160</v>
          </cell>
          <cell r="K136">
            <v>75.982350000000011</v>
          </cell>
          <cell r="L136" t="str">
            <v>7</v>
          </cell>
          <cell r="M136">
            <v>64.705879999999993</v>
          </cell>
          <cell r="N136" t="str">
            <v>35</v>
          </cell>
          <cell r="O136" t="str">
            <v>65.32663</v>
          </cell>
          <cell r="P136" t="str">
            <v>52.2</v>
          </cell>
          <cell r="Q136" t="str">
            <v>73.89689</v>
          </cell>
          <cell r="R136" t="str">
            <v>7</v>
          </cell>
          <cell r="S136" t="str">
            <v>64.70588</v>
          </cell>
          <cell r="T136" t="str">
            <v>35</v>
          </cell>
          <cell r="U136" t="str">
            <v>65.32663</v>
          </cell>
          <cell r="V136" t="str">
            <v>52.2</v>
          </cell>
          <cell r="W136" t="str">
            <v>73.89689</v>
          </cell>
          <cell r="X136" t="str">
            <v>0</v>
          </cell>
          <cell r="Y136" t="str">
            <v>100</v>
          </cell>
          <cell r="Z136">
            <v>75</v>
          </cell>
          <cell r="AA136">
            <v>71.105710000000002</v>
          </cell>
          <cell r="AC136" t="str">
            <v>14</v>
          </cell>
          <cell r="AD136" t="str">
            <v>64</v>
          </cell>
          <cell r="AE136" t="str">
            <v>121</v>
          </cell>
          <cell r="AF136" t="str">
            <v>72.62248</v>
          </cell>
          <cell r="AG136" t="str">
            <v>1.1</v>
          </cell>
          <cell r="AH136" t="str">
            <v>94.46704</v>
          </cell>
          <cell r="AI136" t="str">
            <v>8</v>
          </cell>
          <cell r="AJ136" t="str">
            <v>53.33333</v>
          </cell>
          <cell r="AK136" t="str">
            <v>1</v>
          </cell>
          <cell r="AL136" t="str">
            <v>1</v>
          </cell>
          <cell r="AM136" t="str">
            <v>0</v>
          </cell>
          <cell r="AN136" t="str">
            <v>3</v>
          </cell>
          <cell r="AO136" t="str">
            <v>1</v>
          </cell>
          <cell r="AP136" t="str">
            <v>2</v>
          </cell>
          <cell r="AQ136">
            <v>109</v>
          </cell>
          <cell r="AR136">
            <v>70.365570000000005</v>
          </cell>
          <cell r="AT136" t="str">
            <v>5</v>
          </cell>
          <cell r="AU136" t="str">
            <v>66.66667</v>
          </cell>
          <cell r="AV136" t="str">
            <v>67</v>
          </cell>
          <cell r="AW136" t="str">
            <v>78.69565</v>
          </cell>
          <cell r="AX136" t="str">
            <v>113.4</v>
          </cell>
          <cell r="AY136" t="str">
            <v>98.59995</v>
          </cell>
          <cell r="AZ136" t="str">
            <v>3</v>
          </cell>
          <cell r="BA136" t="str">
            <v>37.5</v>
          </cell>
          <cell r="BB136" t="str">
            <v>0</v>
          </cell>
          <cell r="BC136" t="str">
            <v>1</v>
          </cell>
          <cell r="BD136" t="str">
            <v>1</v>
          </cell>
          <cell r="BE136" t="str">
            <v>0</v>
          </cell>
          <cell r="BF136" t="str">
            <v>0</v>
          </cell>
          <cell r="BG136" t="str">
            <v>1</v>
          </cell>
          <cell r="BH136" t="str">
            <v>21.9</v>
          </cell>
          <cell r="BI136" t="str">
            <v>22.8</v>
          </cell>
          <cell r="BJ136" t="str">
            <v>3</v>
          </cell>
          <cell r="BK136" t="str">
            <v>6.6</v>
          </cell>
          <cell r="BL136">
            <v>80</v>
          </cell>
          <cell r="BM136">
            <v>66.147649999999999</v>
          </cell>
          <cell r="BO136" t="str">
            <v>6</v>
          </cell>
          <cell r="BP136" t="str">
            <v>58.33333</v>
          </cell>
          <cell r="BQ136" t="str">
            <v>46</v>
          </cell>
          <cell r="BR136" t="str">
            <v>78.4689</v>
          </cell>
          <cell r="BS136" t="str">
            <v>1.8</v>
          </cell>
          <cell r="BT136" t="str">
            <v>87.78838</v>
          </cell>
          <cell r="BU136" t="str">
            <v>12</v>
          </cell>
          <cell r="BV136" t="str">
            <v>40</v>
          </cell>
          <cell r="BW136" t="str">
            <v>3</v>
          </cell>
          <cell r="BX136" t="str">
            <v>1</v>
          </cell>
          <cell r="BY136" t="str">
            <v>2</v>
          </cell>
          <cell r="BZ136" t="str">
            <v>6</v>
          </cell>
          <cell r="CA136" t="str">
            <v>0</v>
          </cell>
          <cell r="CB136">
            <v>132</v>
          </cell>
          <cell r="CC136">
            <v>40</v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J136" t="str">
            <v>1</v>
          </cell>
          <cell r="CK136" t="str">
            <v>8.33333</v>
          </cell>
          <cell r="CL136" t="str">
            <v>7</v>
          </cell>
          <cell r="CM136" t="str">
            <v>87.5</v>
          </cell>
          <cell r="CN136">
            <v>8</v>
          </cell>
          <cell r="CO136" t="str">
            <v>23.9</v>
          </cell>
          <cell r="CP136" t="str">
            <v>59.9</v>
          </cell>
          <cell r="CQ136">
            <v>143</v>
          </cell>
          <cell r="CR136">
            <v>34</v>
          </cell>
          <cell r="CT136" t="str">
            <v>6</v>
          </cell>
          <cell r="CU136" t="str">
            <v>60</v>
          </cell>
          <cell r="CV136" t="str">
            <v>5</v>
          </cell>
          <cell r="CW136" t="str">
            <v>50</v>
          </cell>
          <cell r="CX136" t="str">
            <v/>
          </cell>
          <cell r="CY136" t="str">
            <v/>
          </cell>
          <cell r="CZ136" t="str">
            <v/>
          </cell>
          <cell r="DA136" t="str">
            <v>6</v>
          </cell>
          <cell r="DB136" t="str">
            <v>60</v>
          </cell>
          <cell r="DC136" t="str">
            <v>0</v>
          </cell>
          <cell r="DD136" t="str">
            <v>0</v>
          </cell>
          <cell r="DE136" t="str">
            <v>0</v>
          </cell>
          <cell r="DF136" t="str">
            <v>0</v>
          </cell>
          <cell r="DG136" t="str">
            <v>0</v>
          </cell>
          <cell r="DH136" t="str">
            <v>0</v>
          </cell>
          <cell r="DI136" t="str">
            <v>17</v>
          </cell>
          <cell r="DJ136">
            <v>126</v>
          </cell>
          <cell r="DK136">
            <v>64.146900000000002</v>
          </cell>
          <cell r="DM136" t="str">
            <v>19</v>
          </cell>
          <cell r="DN136" t="str">
            <v>73.33333</v>
          </cell>
          <cell r="DO136" t="str">
            <v>378</v>
          </cell>
          <cell r="DP136" t="str">
            <v>49.14992</v>
          </cell>
          <cell r="DQ136" t="str">
            <v>35</v>
          </cell>
          <cell r="DR136" t="str">
            <v>87.54472</v>
          </cell>
          <cell r="DS136" t="str">
            <v>9.6</v>
          </cell>
          <cell r="DT136" t="str">
            <v>18.6</v>
          </cell>
          <cell r="DU136" t="str">
            <v>6.7</v>
          </cell>
          <cell r="DV136" t="str">
            <v>No VAT refund per case study scenario</v>
          </cell>
          <cell r="DW136" t="str">
            <v>0</v>
          </cell>
          <cell r="DX136" t="str">
            <v>No VAT refund per case study scenario</v>
          </cell>
          <cell r="DY136" t="str">
            <v>0</v>
          </cell>
          <cell r="DZ136" t="str">
            <v>9</v>
          </cell>
          <cell r="EA136" t="str">
            <v>86.23853</v>
          </cell>
          <cell r="EB136" t="str">
            <v>0</v>
          </cell>
          <cell r="EC136" t="str">
            <v>100</v>
          </cell>
          <cell r="ED136" t="str">
            <v>46.55963</v>
          </cell>
          <cell r="EE136">
            <v>128</v>
          </cell>
          <cell r="EF136">
            <v>65.102560000000011</v>
          </cell>
          <cell r="EH136" t="str">
            <v>24</v>
          </cell>
          <cell r="EI136" t="str">
            <v>86.39053</v>
          </cell>
          <cell r="EJ136" t="str">
            <v>36</v>
          </cell>
          <cell r="EK136" t="str">
            <v>85.35565</v>
          </cell>
          <cell r="EL136" t="str">
            <v>120</v>
          </cell>
          <cell r="EM136" t="str">
            <v>25.15723</v>
          </cell>
          <cell r="EN136" t="str">
            <v>24</v>
          </cell>
          <cell r="EO136" t="str">
            <v>91.75627</v>
          </cell>
          <cell r="EP136" t="str">
            <v>120</v>
          </cell>
          <cell r="EQ136" t="str">
            <v>70</v>
          </cell>
          <cell r="ER136" t="str">
            <v>135</v>
          </cell>
          <cell r="ES136" t="str">
            <v>80.71429</v>
          </cell>
          <cell r="ET136" t="str">
            <v>815</v>
          </cell>
          <cell r="EU136" t="str">
            <v>23.11321</v>
          </cell>
          <cell r="EV136" t="str">
            <v>500</v>
          </cell>
          <cell r="EW136" t="str">
            <v>58.33333</v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 t="str">
            <v/>
          </cell>
          <cell r="FD136" t="str">
            <v/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>
            <v>72</v>
          </cell>
          <cell r="FK136">
            <v>61.621320000000004</v>
          </cell>
          <cell r="FM136" t="str">
            <v/>
          </cell>
          <cell r="FN136" t="str">
            <v/>
          </cell>
          <cell r="FO136" t="str">
            <v>606</v>
          </cell>
          <cell r="FP136" t="str">
            <v>60.16393</v>
          </cell>
          <cell r="FQ136" t="str">
            <v>30</v>
          </cell>
          <cell r="FR136" t="str">
            <v>466</v>
          </cell>
          <cell r="FS136" t="str">
            <v>110</v>
          </cell>
          <cell r="FT136" t="str">
            <v>30</v>
          </cell>
          <cell r="FU136" t="str">
            <v>66.3667</v>
          </cell>
          <cell r="FV136" t="str">
            <v>20</v>
          </cell>
          <cell r="FW136" t="str">
            <v>5.5</v>
          </cell>
          <cell r="FX136" t="str">
            <v>4.5</v>
          </cell>
          <cell r="FY136" t="str">
            <v>10.5</v>
          </cell>
          <cell r="FZ136" t="str">
            <v>58.33333</v>
          </cell>
          <cell r="GA136" t="str">
            <v>3</v>
          </cell>
          <cell r="GB136" t="str">
            <v>3.5</v>
          </cell>
          <cell r="GC136" t="str">
            <v>1.5</v>
          </cell>
          <cell r="GD136" t="str">
            <v>2.5</v>
          </cell>
          <cell r="GE136">
            <v>105</v>
          </cell>
          <cell r="GF136">
            <v>42.068020000000004</v>
          </cell>
          <cell r="GG136" t="str">
            <v>0</v>
          </cell>
          <cell r="GH136" t="str">
            <v>3.9</v>
          </cell>
          <cell r="GI136" t="str">
            <v>9</v>
          </cell>
          <cell r="GJ136" t="str">
            <v>23</v>
          </cell>
          <cell r="GK136" t="str">
            <v>24.76103</v>
          </cell>
          <cell r="GL136" t="str">
            <v>9.5</v>
          </cell>
          <cell r="GM136" t="str">
            <v>59.375</v>
          </cell>
          <cell r="GN136" t="str">
            <v>2.5</v>
          </cell>
          <cell r="GO136" t="str">
            <v>4</v>
          </cell>
          <cell r="GP136" t="str">
            <v>1</v>
          </cell>
          <cell r="GQ136" t="str">
            <v>2</v>
          </cell>
        </row>
        <row r="137">
          <cell r="A137" t="str">
            <v>PER</v>
          </cell>
          <cell r="B137" t="str">
            <v>Peru</v>
          </cell>
          <cell r="C137" t="str">
            <v>Latin America &amp; Caribbean</v>
          </cell>
          <cell r="D137" t="str">
            <v>Upper middle income</v>
          </cell>
          <cell r="E137">
            <v>2020</v>
          </cell>
          <cell r="F137">
            <v>76</v>
          </cell>
          <cell r="G137">
            <v>68.696580000000012</v>
          </cell>
          <cell r="J137">
            <v>133</v>
          </cell>
          <cell r="K137">
            <v>82.128160000000008</v>
          </cell>
          <cell r="L137" t="str">
            <v>8</v>
          </cell>
          <cell r="M137">
            <v>58.823529999999998</v>
          </cell>
          <cell r="N137" t="str">
            <v>26</v>
          </cell>
          <cell r="O137" t="str">
            <v>74.37186</v>
          </cell>
          <cell r="P137" t="str">
            <v>9.4</v>
          </cell>
          <cell r="Q137" t="str">
            <v>95.31726</v>
          </cell>
          <cell r="R137" t="str">
            <v>8</v>
          </cell>
          <cell r="S137" t="str">
            <v>58.82353</v>
          </cell>
          <cell r="T137" t="str">
            <v>26</v>
          </cell>
          <cell r="U137" t="str">
            <v>74.37186</v>
          </cell>
          <cell r="V137" t="str">
            <v>9.4</v>
          </cell>
          <cell r="W137" t="str">
            <v>95.31726</v>
          </cell>
          <cell r="X137" t="str">
            <v>0</v>
          </cell>
          <cell r="Y137" t="str">
            <v>100</v>
          </cell>
          <cell r="Z137">
            <v>65</v>
          </cell>
          <cell r="AA137">
            <v>72.526230000000012</v>
          </cell>
          <cell r="AC137" t="str">
            <v>19</v>
          </cell>
          <cell r="AD137" t="str">
            <v>44</v>
          </cell>
          <cell r="AE137" t="str">
            <v>137</v>
          </cell>
          <cell r="AF137" t="str">
            <v>68.01153</v>
          </cell>
          <cell r="AG137" t="str">
            <v>1.7</v>
          </cell>
          <cell r="AH137" t="str">
            <v>91.42671</v>
          </cell>
          <cell r="AI137" t="str">
            <v>13</v>
          </cell>
          <cell r="AJ137" t="str">
            <v>86.66667</v>
          </cell>
          <cell r="AK137" t="str">
            <v>2</v>
          </cell>
          <cell r="AL137" t="str">
            <v>1</v>
          </cell>
          <cell r="AM137" t="str">
            <v>3</v>
          </cell>
          <cell r="AN137" t="str">
            <v>3</v>
          </cell>
          <cell r="AO137" t="str">
            <v>1</v>
          </cell>
          <cell r="AP137" t="str">
            <v>3</v>
          </cell>
          <cell r="AQ137">
            <v>88</v>
          </cell>
          <cell r="AR137">
            <v>74.539790000000011</v>
          </cell>
          <cell r="AT137" t="str">
            <v>6</v>
          </cell>
          <cell r="AU137" t="str">
            <v>50</v>
          </cell>
          <cell r="AV137" t="str">
            <v>67</v>
          </cell>
          <cell r="AW137" t="str">
            <v>78.69565</v>
          </cell>
          <cell r="AX137" t="str">
            <v>448.5</v>
          </cell>
          <cell r="AY137" t="str">
            <v>94.46352</v>
          </cell>
          <cell r="AZ137" t="str">
            <v>6</v>
          </cell>
          <cell r="BA137" t="str">
            <v>75</v>
          </cell>
          <cell r="BB137" t="str">
            <v>1</v>
          </cell>
          <cell r="BC137" t="str">
            <v>1</v>
          </cell>
          <cell r="BD137" t="str">
            <v>1</v>
          </cell>
          <cell r="BE137" t="str">
            <v>1</v>
          </cell>
          <cell r="BF137" t="str">
            <v>1</v>
          </cell>
          <cell r="BG137" t="str">
            <v>1</v>
          </cell>
          <cell r="BH137" t="str">
            <v>6.39</v>
          </cell>
          <cell r="BI137" t="str">
            <v>1.73</v>
          </cell>
          <cell r="BJ137" t="str">
            <v>3</v>
          </cell>
          <cell r="BK137" t="str">
            <v>19.5</v>
          </cell>
          <cell r="BL137">
            <v>55</v>
          </cell>
          <cell r="BM137">
            <v>72.110210000000009</v>
          </cell>
          <cell r="BO137" t="str">
            <v>6</v>
          </cell>
          <cell r="BP137" t="str">
            <v>58.33333</v>
          </cell>
          <cell r="BQ137" t="str">
            <v>9.5</v>
          </cell>
          <cell r="BR137" t="str">
            <v>95.93301</v>
          </cell>
          <cell r="BS137" t="str">
            <v>3.9</v>
          </cell>
          <cell r="BT137" t="str">
            <v>74.17449</v>
          </cell>
          <cell r="BU137" t="str">
            <v>18</v>
          </cell>
          <cell r="BV137" t="str">
            <v>60</v>
          </cell>
          <cell r="BW137" t="str">
            <v>7</v>
          </cell>
          <cell r="BX137" t="str">
            <v>6</v>
          </cell>
          <cell r="BY137" t="str">
            <v>0</v>
          </cell>
          <cell r="BZ137" t="str">
            <v>5</v>
          </cell>
          <cell r="CA137" t="str">
            <v>0</v>
          </cell>
          <cell r="CB137">
            <v>37</v>
          </cell>
          <cell r="CC137">
            <v>75</v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J137" t="str">
            <v>7</v>
          </cell>
          <cell r="CK137" t="str">
            <v>58.33333</v>
          </cell>
          <cell r="CL137" t="str">
            <v>8</v>
          </cell>
          <cell r="CM137" t="str">
            <v>100</v>
          </cell>
          <cell r="CN137">
            <v>15</v>
          </cell>
          <cell r="CO137" t="str">
            <v>39.4</v>
          </cell>
          <cell r="CP137" t="str">
            <v>100</v>
          </cell>
          <cell r="CQ137">
            <v>45</v>
          </cell>
          <cell r="CR137">
            <v>68</v>
          </cell>
          <cell r="CT137" t="str">
            <v>9</v>
          </cell>
          <cell r="CU137" t="str">
            <v>90</v>
          </cell>
          <cell r="CV137" t="str">
            <v>6</v>
          </cell>
          <cell r="CW137" t="str">
            <v>60</v>
          </cell>
          <cell r="CX137" t="str">
            <v/>
          </cell>
          <cell r="CY137" t="str">
            <v/>
          </cell>
          <cell r="CZ137" t="str">
            <v/>
          </cell>
          <cell r="DA137" t="str">
            <v>6</v>
          </cell>
          <cell r="DB137" t="str">
            <v>60</v>
          </cell>
          <cell r="DC137" t="str">
            <v>6</v>
          </cell>
          <cell r="DD137" t="str">
            <v>100</v>
          </cell>
          <cell r="DE137" t="str">
            <v>2</v>
          </cell>
          <cell r="DF137" t="str">
            <v>28.57143</v>
          </cell>
          <cell r="DG137" t="str">
            <v>5</v>
          </cell>
          <cell r="DH137" t="str">
            <v>71.42857</v>
          </cell>
          <cell r="DI137" t="str">
            <v>34</v>
          </cell>
          <cell r="DJ137">
            <v>121</v>
          </cell>
          <cell r="DK137">
            <v>65.784840000000003</v>
          </cell>
          <cell r="DM137" t="str">
            <v>8</v>
          </cell>
          <cell r="DN137" t="str">
            <v>91.66667</v>
          </cell>
          <cell r="DO137" t="str">
            <v>260</v>
          </cell>
          <cell r="DP137" t="str">
            <v>67.38794</v>
          </cell>
          <cell r="DQ137" t="str">
            <v>36.8</v>
          </cell>
          <cell r="DR137" t="str">
            <v>84.84941</v>
          </cell>
          <cell r="DS137" t="str">
            <v>22.7</v>
          </cell>
          <cell r="DT137" t="str">
            <v>11</v>
          </cell>
          <cell r="DU137" t="str">
            <v>3.2</v>
          </cell>
          <cell r="DV137" t="str">
            <v>No VAT refund per case study scenario</v>
          </cell>
          <cell r="DW137" t="str">
            <v>0</v>
          </cell>
          <cell r="DX137" t="str">
            <v>No VAT refund per case study scenario</v>
          </cell>
          <cell r="DY137" t="str">
            <v>0</v>
          </cell>
          <cell r="DZ137" t="str">
            <v>16.5</v>
          </cell>
          <cell r="EA137" t="str">
            <v>72.47706</v>
          </cell>
          <cell r="EB137" t="str">
            <v>30.57143</v>
          </cell>
          <cell r="EC137" t="str">
            <v>4.464286</v>
          </cell>
          <cell r="ED137" t="str">
            <v>19.23534</v>
          </cell>
          <cell r="EE137">
            <v>102</v>
          </cell>
          <cell r="EF137">
            <v>71.252700000000004</v>
          </cell>
          <cell r="EH137" t="str">
            <v>24</v>
          </cell>
          <cell r="EI137" t="str">
            <v>86.39053</v>
          </cell>
          <cell r="EJ137" t="str">
            <v>48</v>
          </cell>
          <cell r="EK137" t="str">
            <v>80.33473</v>
          </cell>
          <cell r="EL137" t="str">
            <v>48</v>
          </cell>
          <cell r="EM137" t="str">
            <v>70.44025</v>
          </cell>
          <cell r="EN137" t="str">
            <v>72</v>
          </cell>
          <cell r="EO137" t="str">
            <v>74.55197</v>
          </cell>
          <cell r="EP137" t="str">
            <v>50</v>
          </cell>
          <cell r="EQ137" t="str">
            <v>87.5</v>
          </cell>
          <cell r="ER137" t="str">
            <v>80</v>
          </cell>
          <cell r="ES137" t="str">
            <v>88.57143</v>
          </cell>
          <cell r="ET137" t="str">
            <v>630</v>
          </cell>
          <cell r="EU137" t="str">
            <v>40.56604</v>
          </cell>
          <cell r="EV137" t="str">
            <v>700</v>
          </cell>
          <cell r="EW137" t="str">
            <v>41.66667</v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 t="str">
            <v/>
          </cell>
          <cell r="FD137" t="str">
            <v/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>
            <v>83</v>
          </cell>
          <cell r="FK137">
            <v>59.067260000000005</v>
          </cell>
          <cell r="FM137" t="str">
            <v/>
          </cell>
          <cell r="FN137" t="str">
            <v/>
          </cell>
          <cell r="FO137" t="str">
            <v>478</v>
          </cell>
          <cell r="FP137" t="str">
            <v>70.65574</v>
          </cell>
          <cell r="FQ137" t="str">
            <v>80</v>
          </cell>
          <cell r="FR137" t="str">
            <v>223</v>
          </cell>
          <cell r="FS137" t="str">
            <v>175</v>
          </cell>
          <cell r="FT137" t="str">
            <v>41.2</v>
          </cell>
          <cell r="FU137" t="str">
            <v>53.76828</v>
          </cell>
          <cell r="FV137" t="str">
            <v>30</v>
          </cell>
          <cell r="FW137" t="str">
            <v>4.7</v>
          </cell>
          <cell r="FX137" t="str">
            <v>6.5</v>
          </cell>
          <cell r="FY137" t="str">
            <v>9.5</v>
          </cell>
          <cell r="FZ137" t="str">
            <v>52.77778</v>
          </cell>
          <cell r="GA137" t="str">
            <v>4.5</v>
          </cell>
          <cell r="GB137" t="str">
            <v>2.5</v>
          </cell>
          <cell r="GC137" t="str">
            <v>0</v>
          </cell>
          <cell r="GD137" t="str">
            <v>2.5</v>
          </cell>
          <cell r="GE137">
            <v>90</v>
          </cell>
          <cell r="GF137">
            <v>46.556610000000006</v>
          </cell>
          <cell r="GG137" t="str">
            <v>0</v>
          </cell>
          <cell r="GH137" t="str">
            <v>3.1</v>
          </cell>
          <cell r="GI137" t="str">
            <v>7</v>
          </cell>
          <cell r="GJ137" t="str">
            <v>31.3</v>
          </cell>
          <cell r="GK137" t="str">
            <v>33.73823</v>
          </cell>
          <cell r="GL137" t="str">
            <v>9.5</v>
          </cell>
          <cell r="GM137" t="str">
            <v>59.375</v>
          </cell>
          <cell r="GN137" t="str">
            <v>2.5</v>
          </cell>
          <cell r="GO137" t="str">
            <v>3.5</v>
          </cell>
          <cell r="GP137" t="str">
            <v>.5</v>
          </cell>
          <cell r="GQ137" t="str">
            <v>3</v>
          </cell>
        </row>
        <row r="138">
          <cell r="A138" t="str">
            <v>PHL</v>
          </cell>
          <cell r="B138" t="str">
            <v>Philippines</v>
          </cell>
          <cell r="C138" t="str">
            <v>East Asia &amp; Pacific</v>
          </cell>
          <cell r="D138" t="str">
            <v>Lower middle income</v>
          </cell>
          <cell r="E138">
            <v>2020</v>
          </cell>
          <cell r="F138">
            <v>95</v>
          </cell>
          <cell r="G138">
            <v>62.829430000000002</v>
          </cell>
          <cell r="J138">
            <v>171</v>
          </cell>
          <cell r="K138">
            <v>71.27770000000001</v>
          </cell>
          <cell r="L138" t="str">
            <v>13</v>
          </cell>
          <cell r="M138">
            <v>29.411760000000001</v>
          </cell>
          <cell r="N138" t="str">
            <v>33</v>
          </cell>
          <cell r="O138" t="str">
            <v>67.33668</v>
          </cell>
          <cell r="P138" t="str">
            <v>23.3</v>
          </cell>
          <cell r="Q138" t="str">
            <v>88.36234</v>
          </cell>
          <cell r="R138" t="str">
            <v>13</v>
          </cell>
          <cell r="S138" t="str">
            <v>29.41176</v>
          </cell>
          <cell r="T138" t="str">
            <v>33</v>
          </cell>
          <cell r="U138" t="str">
            <v>67.33668</v>
          </cell>
          <cell r="V138" t="str">
            <v>23.3</v>
          </cell>
          <cell r="W138" t="str">
            <v>88.36234</v>
          </cell>
          <cell r="X138" t="str">
            <v>0</v>
          </cell>
          <cell r="Y138" t="str">
            <v>100</v>
          </cell>
          <cell r="Z138">
            <v>85</v>
          </cell>
          <cell r="AA138">
            <v>69.958500000000001</v>
          </cell>
          <cell r="AC138" t="str">
            <v>22</v>
          </cell>
          <cell r="AD138" t="str">
            <v>32</v>
          </cell>
          <cell r="AE138" t="str">
            <v>120</v>
          </cell>
          <cell r="AF138" t="str">
            <v>72.91066</v>
          </cell>
          <cell r="AG138" t="str">
            <v>2.3</v>
          </cell>
          <cell r="AH138" t="str">
            <v>88.25667</v>
          </cell>
          <cell r="AI138" t="str">
            <v>13</v>
          </cell>
          <cell r="AJ138" t="str">
            <v>86.66667</v>
          </cell>
          <cell r="AK138" t="str">
            <v>2</v>
          </cell>
          <cell r="AL138" t="str">
            <v>1</v>
          </cell>
          <cell r="AM138" t="str">
            <v>2</v>
          </cell>
          <cell r="AN138" t="str">
            <v>3</v>
          </cell>
          <cell r="AO138" t="str">
            <v>2</v>
          </cell>
          <cell r="AP138" t="str">
            <v>3</v>
          </cell>
          <cell r="AQ138">
            <v>32</v>
          </cell>
          <cell r="AR138">
            <v>87.443230000000014</v>
          </cell>
          <cell r="AT138" t="str">
            <v>4</v>
          </cell>
          <cell r="AU138" t="str">
            <v>83.33333</v>
          </cell>
          <cell r="AV138" t="str">
            <v>37</v>
          </cell>
          <cell r="AW138" t="str">
            <v>91.73913</v>
          </cell>
          <cell r="AX138" t="str">
            <v>24.3</v>
          </cell>
          <cell r="AY138" t="str">
            <v>99.70046</v>
          </cell>
          <cell r="AZ138" t="str">
            <v>6</v>
          </cell>
          <cell r="BA138" t="str">
            <v>75</v>
          </cell>
          <cell r="BB138" t="str">
            <v>2</v>
          </cell>
          <cell r="BC138" t="str">
            <v>1</v>
          </cell>
          <cell r="BD138" t="str">
            <v>1</v>
          </cell>
          <cell r="BE138" t="str">
            <v>1</v>
          </cell>
          <cell r="BF138" t="str">
            <v>1</v>
          </cell>
          <cell r="BG138" t="str">
            <v>0</v>
          </cell>
          <cell r="BH138" t="str">
            <v>3.57</v>
          </cell>
          <cell r="BI138" t="str">
            <v>2.23</v>
          </cell>
          <cell r="BJ138" t="str">
            <v>5</v>
          </cell>
          <cell r="BK138" t="str">
            <v>18.1</v>
          </cell>
          <cell r="BL138">
            <v>120</v>
          </cell>
          <cell r="BM138">
            <v>57.566560000000003</v>
          </cell>
          <cell r="BO138" t="str">
            <v>9</v>
          </cell>
          <cell r="BP138" t="str">
            <v>33.33333</v>
          </cell>
          <cell r="BQ138" t="str">
            <v>35</v>
          </cell>
          <cell r="BR138" t="str">
            <v>83.73206</v>
          </cell>
          <cell r="BS138" t="str">
            <v>4.3</v>
          </cell>
          <cell r="BT138" t="str">
            <v>71.53418</v>
          </cell>
          <cell r="BU138" t="str">
            <v>12.5</v>
          </cell>
          <cell r="BV138" t="str">
            <v>41.66667</v>
          </cell>
          <cell r="BW138" t="str">
            <v>2</v>
          </cell>
          <cell r="BX138" t="str">
            <v>3</v>
          </cell>
          <cell r="BY138" t="str">
            <v>4</v>
          </cell>
          <cell r="BZ138" t="str">
            <v>4.5</v>
          </cell>
          <cell r="CA138" t="str">
            <v>-1</v>
          </cell>
          <cell r="CB138">
            <v>132</v>
          </cell>
          <cell r="CC138">
            <v>40</v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J138" t="str">
            <v>1</v>
          </cell>
          <cell r="CK138" t="str">
            <v>8.33333</v>
          </cell>
          <cell r="CL138" t="str">
            <v>7</v>
          </cell>
          <cell r="CM138" t="str">
            <v>87.5</v>
          </cell>
          <cell r="CN138">
            <v>8</v>
          </cell>
          <cell r="CO138" t="str">
            <v>0</v>
          </cell>
          <cell r="CP138" t="str">
            <v>13.5</v>
          </cell>
          <cell r="CQ138">
            <v>72</v>
          </cell>
          <cell r="CR138">
            <v>60.000000000000007</v>
          </cell>
          <cell r="CT138" t="str">
            <v>9</v>
          </cell>
          <cell r="CU138" t="str">
            <v>90</v>
          </cell>
          <cell r="CV138" t="str">
            <v>4</v>
          </cell>
          <cell r="CW138" t="str">
            <v>40</v>
          </cell>
          <cell r="CX138" t="str">
            <v/>
          </cell>
          <cell r="CY138" t="str">
            <v/>
          </cell>
          <cell r="CZ138" t="str">
            <v/>
          </cell>
          <cell r="DA138" t="str">
            <v>7</v>
          </cell>
          <cell r="DB138" t="str">
            <v>70</v>
          </cell>
          <cell r="DC138" t="str">
            <v>1</v>
          </cell>
          <cell r="DD138" t="str">
            <v>16.66667</v>
          </cell>
          <cell r="DE138" t="str">
            <v>5</v>
          </cell>
          <cell r="DF138" t="str">
            <v>71.42857</v>
          </cell>
          <cell r="DG138" t="str">
            <v>4</v>
          </cell>
          <cell r="DH138" t="str">
            <v>57.14286</v>
          </cell>
          <cell r="DI138" t="str">
            <v>30</v>
          </cell>
          <cell r="DJ138">
            <v>95</v>
          </cell>
          <cell r="DK138">
            <v>72.556899999999999</v>
          </cell>
          <cell r="DM138" t="str">
            <v>13</v>
          </cell>
          <cell r="DN138" t="str">
            <v>83.33333</v>
          </cell>
          <cell r="DO138" t="str">
            <v>171</v>
          </cell>
          <cell r="DP138" t="str">
            <v>81.14374</v>
          </cell>
          <cell r="DQ138" t="str">
            <v>43.1</v>
          </cell>
          <cell r="DR138" t="str">
            <v>75.75054</v>
          </cell>
          <cell r="DS138" t="str">
            <v>20.2</v>
          </cell>
          <cell r="DT138" t="str">
            <v>8.9</v>
          </cell>
          <cell r="DU138" t="str">
            <v>14</v>
          </cell>
          <cell r="DV138" t="str">
            <v>No VAT refund per case study scenario</v>
          </cell>
          <cell r="DW138" t="str">
            <v>0</v>
          </cell>
          <cell r="DX138" t="str">
            <v>No VAT refund per case study scenario</v>
          </cell>
          <cell r="DY138" t="str">
            <v>0</v>
          </cell>
          <cell r="DZ138" t="str">
            <v>1.5</v>
          </cell>
          <cell r="EA138" t="str">
            <v>100</v>
          </cell>
          <cell r="EB138" t="str">
            <v>0</v>
          </cell>
          <cell r="EC138" t="str">
            <v>100</v>
          </cell>
          <cell r="ED138" t="str">
            <v>50</v>
          </cell>
          <cell r="EE138">
            <v>113</v>
          </cell>
          <cell r="EF138">
            <v>68.445840000000004</v>
          </cell>
          <cell r="EH138" t="str">
            <v>36</v>
          </cell>
          <cell r="EI138" t="str">
            <v>79.28994</v>
          </cell>
          <cell r="EJ138" t="str">
            <v>96</v>
          </cell>
          <cell r="EK138" t="str">
            <v>60.25105</v>
          </cell>
          <cell r="EL138" t="str">
            <v>42.46154</v>
          </cell>
          <cell r="EM138" t="str">
            <v>73.92356</v>
          </cell>
          <cell r="EN138" t="str">
            <v>120</v>
          </cell>
          <cell r="EO138" t="str">
            <v>57.34767</v>
          </cell>
          <cell r="EP138" t="str">
            <v>52.5</v>
          </cell>
          <cell r="EQ138" t="str">
            <v>86.875</v>
          </cell>
          <cell r="ER138" t="str">
            <v>67.5</v>
          </cell>
          <cell r="ES138" t="str">
            <v>90.35714</v>
          </cell>
          <cell r="ET138" t="str">
            <v>456.0048</v>
          </cell>
          <cell r="EU138" t="str">
            <v>56.98068</v>
          </cell>
          <cell r="EV138" t="str">
            <v>689.5</v>
          </cell>
          <cell r="EW138" t="str">
            <v>42.54167</v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 t="str">
            <v/>
          </cell>
          <cell r="FD138" t="str">
            <v/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>
            <v>152</v>
          </cell>
          <cell r="FK138">
            <v>45.964040000000004</v>
          </cell>
          <cell r="FM138" t="str">
            <v/>
          </cell>
          <cell r="FN138" t="str">
            <v/>
          </cell>
          <cell r="FO138" t="str">
            <v>962</v>
          </cell>
          <cell r="FP138" t="str">
            <v>30.98361</v>
          </cell>
          <cell r="FQ138" t="str">
            <v>58</v>
          </cell>
          <cell r="FR138" t="str">
            <v>700</v>
          </cell>
          <cell r="FS138" t="str">
            <v>204</v>
          </cell>
          <cell r="FT138" t="str">
            <v>31</v>
          </cell>
          <cell r="FU138" t="str">
            <v>65.24184</v>
          </cell>
          <cell r="FV138" t="str">
            <v>20</v>
          </cell>
          <cell r="FW138" t="str">
            <v>6</v>
          </cell>
          <cell r="FX138" t="str">
            <v>5</v>
          </cell>
          <cell r="FY138" t="str">
            <v>7.5</v>
          </cell>
          <cell r="FZ138" t="str">
            <v>41.66667</v>
          </cell>
          <cell r="GA138" t="str">
            <v>3.5</v>
          </cell>
          <cell r="GB138" t="str">
            <v>1.5</v>
          </cell>
          <cell r="GC138" t="str">
            <v>0</v>
          </cell>
          <cell r="GD138" t="str">
            <v>2.5</v>
          </cell>
          <cell r="GE138">
            <v>65</v>
          </cell>
          <cell r="GF138">
            <v>55.081530000000008</v>
          </cell>
          <cell r="GG138" t="str">
            <v>0</v>
          </cell>
          <cell r="GH138" t="str">
            <v>2.7</v>
          </cell>
          <cell r="GI138" t="str">
            <v>32</v>
          </cell>
          <cell r="GJ138" t="str">
            <v>21.1</v>
          </cell>
          <cell r="GK138" t="str">
            <v>22.66306</v>
          </cell>
          <cell r="GL138" t="str">
            <v>14</v>
          </cell>
          <cell r="GM138" t="str">
            <v>87.5</v>
          </cell>
          <cell r="GN138" t="str">
            <v>2.5</v>
          </cell>
          <cell r="GO138" t="str">
            <v>5.5</v>
          </cell>
          <cell r="GP138" t="str">
            <v>3</v>
          </cell>
          <cell r="GQ138" t="str">
            <v>3</v>
          </cell>
        </row>
        <row r="139">
          <cell r="A139" t="str">
            <v>POL</v>
          </cell>
          <cell r="B139" t="str">
            <v>Poland</v>
          </cell>
          <cell r="C139" t="str">
            <v>High income: OECD</v>
          </cell>
          <cell r="D139" t="str">
            <v>High income</v>
          </cell>
          <cell r="E139">
            <v>2020</v>
          </cell>
          <cell r="F139">
            <v>40</v>
          </cell>
          <cell r="G139">
            <v>76.381220000000013</v>
          </cell>
          <cell r="J139">
            <v>128</v>
          </cell>
          <cell r="K139">
            <v>82.908590000000004</v>
          </cell>
          <cell r="L139" t="str">
            <v>5</v>
          </cell>
          <cell r="M139">
            <v>76.470590000000001</v>
          </cell>
          <cell r="N139" t="str">
            <v>37</v>
          </cell>
          <cell r="O139" t="str">
            <v>63.31658</v>
          </cell>
          <cell r="P139" t="str">
            <v>11.6</v>
          </cell>
          <cell r="Q139" t="str">
            <v>94.18139</v>
          </cell>
          <cell r="R139" t="str">
            <v>5</v>
          </cell>
          <cell r="S139" t="str">
            <v>76.47059</v>
          </cell>
          <cell r="T139" t="str">
            <v>37</v>
          </cell>
          <cell r="U139" t="str">
            <v>63.31658</v>
          </cell>
          <cell r="V139" t="str">
            <v>11.6</v>
          </cell>
          <cell r="W139" t="str">
            <v>94.18139</v>
          </cell>
          <cell r="X139" t="str">
            <v>9.3</v>
          </cell>
          <cell r="Y139" t="str">
            <v>97.66578</v>
          </cell>
          <cell r="Z139">
            <v>39</v>
          </cell>
          <cell r="AA139">
            <v>76.353360000000009</v>
          </cell>
          <cell r="AC139" t="str">
            <v>12</v>
          </cell>
          <cell r="AD139" t="str">
            <v>72</v>
          </cell>
          <cell r="AE139" t="str">
            <v>137</v>
          </cell>
          <cell r="AF139" t="str">
            <v>68.01153</v>
          </cell>
          <cell r="AG139" t="str">
            <v>.3</v>
          </cell>
          <cell r="AH139" t="str">
            <v>98.73523</v>
          </cell>
          <cell r="AI139" t="str">
            <v>10</v>
          </cell>
          <cell r="AJ139" t="str">
            <v>66.66667</v>
          </cell>
          <cell r="AK139" t="str">
            <v>1</v>
          </cell>
          <cell r="AL139" t="str">
            <v>1</v>
          </cell>
          <cell r="AM139" t="str">
            <v>2</v>
          </cell>
          <cell r="AN139" t="str">
            <v>2</v>
          </cell>
          <cell r="AO139" t="str">
            <v>2</v>
          </cell>
          <cell r="AP139" t="str">
            <v>2</v>
          </cell>
          <cell r="AQ139">
            <v>60</v>
          </cell>
          <cell r="AR139">
            <v>82.332030000000003</v>
          </cell>
          <cell r="AT139" t="str">
            <v>4</v>
          </cell>
          <cell r="AU139" t="str">
            <v>83.33333</v>
          </cell>
          <cell r="AV139" t="str">
            <v>113</v>
          </cell>
          <cell r="AW139" t="str">
            <v>58.69565</v>
          </cell>
          <cell r="AX139" t="str">
            <v>16.3</v>
          </cell>
          <cell r="AY139" t="str">
            <v>99.79915</v>
          </cell>
          <cell r="AZ139" t="str">
            <v>7</v>
          </cell>
          <cell r="BA139" t="str">
            <v>87.5</v>
          </cell>
          <cell r="BB139" t="str">
            <v>2</v>
          </cell>
          <cell r="BC139" t="str">
            <v>1</v>
          </cell>
          <cell r="BD139" t="str">
            <v>1</v>
          </cell>
          <cell r="BE139" t="str">
            <v>1</v>
          </cell>
          <cell r="BF139" t="str">
            <v>1</v>
          </cell>
          <cell r="BG139" t="str">
            <v>1</v>
          </cell>
          <cell r="BH139" t="str">
            <v>1.13</v>
          </cell>
          <cell r="BI139" t="str">
            <v>1.09</v>
          </cell>
          <cell r="BJ139" t="str">
            <v>3</v>
          </cell>
          <cell r="BK139" t="str">
            <v>13.7</v>
          </cell>
          <cell r="BL139">
            <v>92</v>
          </cell>
          <cell r="BM139">
            <v>63.894070000000006</v>
          </cell>
          <cell r="BO139" t="str">
            <v>6</v>
          </cell>
          <cell r="BP139" t="str">
            <v>58.33333</v>
          </cell>
          <cell r="BQ139" t="str">
            <v>135</v>
          </cell>
          <cell r="BR139" t="str">
            <v>35.88517</v>
          </cell>
          <cell r="BS139" t="str">
            <v>.3</v>
          </cell>
          <cell r="BT139" t="str">
            <v>98.02444</v>
          </cell>
          <cell r="BU139" t="str">
            <v>19</v>
          </cell>
          <cell r="BV139" t="str">
            <v>63.33333</v>
          </cell>
          <cell r="BW139" t="str">
            <v>7</v>
          </cell>
          <cell r="BX139" t="str">
            <v>2.5</v>
          </cell>
          <cell r="BY139" t="str">
            <v>4</v>
          </cell>
          <cell r="BZ139" t="str">
            <v>5.5</v>
          </cell>
          <cell r="CA139" t="str">
            <v>0</v>
          </cell>
          <cell r="CB139">
            <v>37</v>
          </cell>
          <cell r="CC139">
            <v>75</v>
          </cell>
          <cell r="CE139" t="str">
            <v/>
          </cell>
          <cell r="CF139" t="str">
            <v/>
          </cell>
          <cell r="CG139" t="str">
            <v/>
          </cell>
          <cell r="CH139" t="str">
            <v/>
          </cell>
          <cell r="CJ139" t="str">
            <v>7</v>
          </cell>
          <cell r="CK139" t="str">
            <v>58.33333</v>
          </cell>
          <cell r="CL139" t="str">
            <v>8</v>
          </cell>
          <cell r="CM139" t="str">
            <v>100</v>
          </cell>
          <cell r="CN139">
            <v>15</v>
          </cell>
          <cell r="CO139" t="str">
            <v>0</v>
          </cell>
          <cell r="CP139" t="str">
            <v>100</v>
          </cell>
          <cell r="CQ139">
            <v>51</v>
          </cell>
          <cell r="CR139">
            <v>66</v>
          </cell>
          <cell r="CT139" t="str">
            <v>7</v>
          </cell>
          <cell r="CU139" t="str">
            <v>70</v>
          </cell>
          <cell r="CV139" t="str">
            <v>2</v>
          </cell>
          <cell r="CW139" t="str">
            <v>20</v>
          </cell>
          <cell r="CX139" t="str">
            <v/>
          </cell>
          <cell r="CY139" t="str">
            <v/>
          </cell>
          <cell r="CZ139" t="str">
            <v/>
          </cell>
          <cell r="DA139" t="str">
            <v>9</v>
          </cell>
          <cell r="DB139" t="str">
            <v>90</v>
          </cell>
          <cell r="DC139" t="str">
            <v>5</v>
          </cell>
          <cell r="DD139" t="str">
            <v>83.33333</v>
          </cell>
          <cell r="DE139" t="str">
            <v>4</v>
          </cell>
          <cell r="DF139" t="str">
            <v>57.14286</v>
          </cell>
          <cell r="DG139" t="str">
            <v>6</v>
          </cell>
          <cell r="DH139" t="str">
            <v>85.71429</v>
          </cell>
          <cell r="DI139" t="str">
            <v>33</v>
          </cell>
          <cell r="DJ139">
            <v>77</v>
          </cell>
          <cell r="DK139">
            <v>76.43225000000001</v>
          </cell>
          <cell r="DM139" t="str">
            <v>7</v>
          </cell>
          <cell r="DN139" t="str">
            <v>93.33333</v>
          </cell>
          <cell r="DO139" t="str">
            <v>334</v>
          </cell>
          <cell r="DP139" t="str">
            <v>55.95054</v>
          </cell>
          <cell r="DQ139" t="str">
            <v>40.8</v>
          </cell>
          <cell r="DR139" t="str">
            <v>79.08049</v>
          </cell>
          <cell r="DS139" t="str">
            <v>14.5</v>
          </cell>
          <cell r="DT139" t="str">
            <v>25.3</v>
          </cell>
          <cell r="DU139" t="str">
            <v>1</v>
          </cell>
          <cell r="DV139" t="str">
            <v>8</v>
          </cell>
          <cell r="DW139" t="str">
            <v>84</v>
          </cell>
          <cell r="DX139" t="str">
            <v>8.166667</v>
          </cell>
          <cell r="DY139" t="str">
            <v>90.41184</v>
          </cell>
          <cell r="DZ139" t="str">
            <v>6</v>
          </cell>
          <cell r="EA139" t="str">
            <v>91.74312</v>
          </cell>
          <cell r="EB139" t="str">
            <v>18.14286</v>
          </cell>
          <cell r="EC139" t="str">
            <v>43.30357</v>
          </cell>
          <cell r="ED139" t="str">
            <v>77.36463</v>
          </cell>
          <cell r="EE139">
            <v>1</v>
          </cell>
          <cell r="EF139">
            <v>100.00000000000001</v>
          </cell>
          <cell r="EH139" t="str">
            <v>.5</v>
          </cell>
          <cell r="EI139" t="str">
            <v>100</v>
          </cell>
          <cell r="EJ139" t="str">
            <v>.5</v>
          </cell>
          <cell r="EK139" t="str">
            <v>100</v>
          </cell>
          <cell r="EL139" t="str">
            <v>0</v>
          </cell>
          <cell r="EM139" t="str">
            <v>100</v>
          </cell>
          <cell r="EN139" t="str">
            <v>0</v>
          </cell>
          <cell r="EO139" t="str">
            <v>100</v>
          </cell>
          <cell r="EP139" t="str">
            <v>0</v>
          </cell>
          <cell r="EQ139" t="str">
            <v>100</v>
          </cell>
          <cell r="ER139" t="str">
            <v>0</v>
          </cell>
          <cell r="ES139" t="str">
            <v>100</v>
          </cell>
          <cell r="ET139" t="str">
            <v>0</v>
          </cell>
          <cell r="EU139" t="str">
            <v>100</v>
          </cell>
          <cell r="EV139" t="str">
            <v>0</v>
          </cell>
          <cell r="EW139" t="str">
            <v>100</v>
          </cell>
          <cell r="EX139" t="str">
            <v/>
          </cell>
          <cell r="EY139" t="str">
            <v/>
          </cell>
          <cell r="EZ139" t="str">
            <v/>
          </cell>
          <cell r="FA139" t="str">
            <v/>
          </cell>
          <cell r="FB139" t="str">
            <v/>
          </cell>
          <cell r="FC139" t="str">
            <v/>
          </cell>
          <cell r="FD139" t="str">
            <v/>
          </cell>
          <cell r="FE139" t="str">
            <v/>
          </cell>
          <cell r="FF139" t="str">
            <v/>
          </cell>
          <cell r="FG139" t="str">
            <v/>
          </cell>
          <cell r="FH139" t="str">
            <v/>
          </cell>
          <cell r="FI139" t="str">
            <v/>
          </cell>
          <cell r="FJ139">
            <v>55</v>
          </cell>
          <cell r="FK139">
            <v>64.363280000000003</v>
          </cell>
          <cell r="FM139" t="str">
            <v/>
          </cell>
          <cell r="FN139" t="str">
            <v/>
          </cell>
          <cell r="FO139" t="str">
            <v>685</v>
          </cell>
          <cell r="FP139" t="str">
            <v>53.68852</v>
          </cell>
          <cell r="FQ139" t="str">
            <v>60</v>
          </cell>
          <cell r="FR139" t="str">
            <v>480</v>
          </cell>
          <cell r="FS139" t="str">
            <v>145</v>
          </cell>
          <cell r="FT139" t="str">
            <v>19.4</v>
          </cell>
          <cell r="FU139" t="str">
            <v>78.29021</v>
          </cell>
          <cell r="FV139" t="str">
            <v>12</v>
          </cell>
          <cell r="FW139" t="str">
            <v>5.4</v>
          </cell>
          <cell r="FX139" t="str">
            <v>2</v>
          </cell>
          <cell r="FY139" t="str">
            <v>11</v>
          </cell>
          <cell r="FZ139" t="str">
            <v>61.11111</v>
          </cell>
          <cell r="GA139" t="str">
            <v>5</v>
          </cell>
          <cell r="GB139" t="str">
            <v>1.5</v>
          </cell>
          <cell r="GC139" t="str">
            <v>1.5</v>
          </cell>
          <cell r="GD139" t="str">
            <v>3</v>
          </cell>
          <cell r="GE139">
            <v>25</v>
          </cell>
          <cell r="GF139">
            <v>76.528590000000008</v>
          </cell>
          <cell r="GG139" t="str">
            <v>1</v>
          </cell>
          <cell r="GH139" t="str">
            <v>3</v>
          </cell>
          <cell r="GI139" t="str">
            <v>15</v>
          </cell>
          <cell r="GJ139" t="str">
            <v>60.9</v>
          </cell>
          <cell r="GK139" t="str">
            <v>65.55718</v>
          </cell>
          <cell r="GL139" t="str">
            <v>14</v>
          </cell>
          <cell r="GM139" t="str">
            <v>87.5</v>
          </cell>
          <cell r="GN139" t="str">
            <v>3</v>
          </cell>
          <cell r="GO139" t="str">
            <v>6</v>
          </cell>
          <cell r="GP139" t="str">
            <v>3</v>
          </cell>
          <cell r="GQ139" t="str">
            <v>2</v>
          </cell>
        </row>
        <row r="140">
          <cell r="A140" t="str">
            <v>PRT</v>
          </cell>
          <cell r="B140" t="str">
            <v>Portugal</v>
          </cell>
          <cell r="C140" t="str">
            <v>High income: OECD</v>
          </cell>
          <cell r="D140" t="str">
            <v>High income</v>
          </cell>
          <cell r="E140">
            <v>2020</v>
          </cell>
          <cell r="F140">
            <v>39</v>
          </cell>
          <cell r="G140">
            <v>76.466160000000002</v>
          </cell>
          <cell r="J140">
            <v>63</v>
          </cell>
          <cell r="K140">
            <v>90.903980000000004</v>
          </cell>
          <cell r="L140" t="str">
            <v>6</v>
          </cell>
          <cell r="M140">
            <v>70.588239999999999</v>
          </cell>
          <cell r="N140" t="str">
            <v>6.5</v>
          </cell>
          <cell r="O140" t="str">
            <v>93.96985</v>
          </cell>
          <cell r="P140" t="str">
            <v>1.9</v>
          </cell>
          <cell r="Q140" t="str">
            <v>99.05783</v>
          </cell>
          <cell r="R140" t="str">
            <v>6</v>
          </cell>
          <cell r="S140" t="str">
            <v>70.58824</v>
          </cell>
          <cell r="T140" t="str">
            <v>6.5</v>
          </cell>
          <cell r="U140" t="str">
            <v>93.96985</v>
          </cell>
          <cell r="V140" t="str">
            <v>1.9</v>
          </cell>
          <cell r="W140" t="str">
            <v>99.05783</v>
          </cell>
          <cell r="X140" t="str">
            <v>0</v>
          </cell>
          <cell r="Y140" t="str">
            <v>100</v>
          </cell>
          <cell r="Z140">
            <v>60</v>
          </cell>
          <cell r="AA140">
            <v>73.228800000000007</v>
          </cell>
          <cell r="AC140" t="str">
            <v>14</v>
          </cell>
          <cell r="AD140" t="str">
            <v>64</v>
          </cell>
          <cell r="AE140" t="str">
            <v>160</v>
          </cell>
          <cell r="AF140" t="str">
            <v>61.38329</v>
          </cell>
          <cell r="AG140" t="str">
            <v>1.2</v>
          </cell>
          <cell r="AH140" t="str">
            <v>94.19858</v>
          </cell>
          <cell r="AI140" t="str">
            <v>11</v>
          </cell>
          <cell r="AJ140" t="str">
            <v>73.33333</v>
          </cell>
          <cell r="AK140" t="str">
            <v>2</v>
          </cell>
          <cell r="AL140" t="str">
            <v>1</v>
          </cell>
          <cell r="AM140" t="str">
            <v>2</v>
          </cell>
          <cell r="AN140" t="str">
            <v>3</v>
          </cell>
          <cell r="AO140" t="str">
            <v>1</v>
          </cell>
          <cell r="AP140" t="str">
            <v>2</v>
          </cell>
          <cell r="AQ140">
            <v>52</v>
          </cell>
          <cell r="AR140">
            <v>83.329120000000003</v>
          </cell>
          <cell r="AT140" t="str">
            <v>5</v>
          </cell>
          <cell r="AU140" t="str">
            <v>66.66667</v>
          </cell>
          <cell r="AV140" t="str">
            <v>65</v>
          </cell>
          <cell r="AW140" t="str">
            <v>79.56522</v>
          </cell>
          <cell r="AX140" t="str">
            <v>33.6</v>
          </cell>
          <cell r="AY140" t="str">
            <v>99.58458</v>
          </cell>
          <cell r="AZ140" t="str">
            <v>7</v>
          </cell>
          <cell r="BA140" t="str">
            <v>87.5</v>
          </cell>
          <cell r="BB140" t="str">
            <v>3</v>
          </cell>
          <cell r="BC140" t="str">
            <v>1</v>
          </cell>
          <cell r="BD140" t="str">
            <v>1</v>
          </cell>
          <cell r="BE140" t="str">
            <v>1</v>
          </cell>
          <cell r="BF140" t="str">
            <v>1</v>
          </cell>
          <cell r="BG140" t="str">
            <v>0</v>
          </cell>
          <cell r="BH140" t="str">
            <v>.54</v>
          </cell>
          <cell r="BI140" t="str">
            <v>.61</v>
          </cell>
          <cell r="BJ140" t="str">
            <v>3</v>
          </cell>
          <cell r="BK140" t="str">
            <v>22.2</v>
          </cell>
          <cell r="BL140">
            <v>35</v>
          </cell>
          <cell r="BM140">
            <v>78.379830000000013</v>
          </cell>
          <cell r="BO140" t="str">
            <v>1</v>
          </cell>
          <cell r="BP140" t="str">
            <v>100</v>
          </cell>
          <cell r="BQ140" t="str">
            <v>10</v>
          </cell>
          <cell r="BR140" t="str">
            <v>95.69378</v>
          </cell>
          <cell r="BS140" t="str">
            <v>7.3</v>
          </cell>
          <cell r="BT140" t="str">
            <v>51.15886</v>
          </cell>
          <cell r="BU140" t="str">
            <v>20</v>
          </cell>
          <cell r="BV140" t="str">
            <v>66.66667</v>
          </cell>
          <cell r="BW140" t="str">
            <v>6</v>
          </cell>
          <cell r="BX140" t="str">
            <v>4.5</v>
          </cell>
          <cell r="BY140" t="str">
            <v>4</v>
          </cell>
          <cell r="BZ140" t="str">
            <v>5.5</v>
          </cell>
          <cell r="CA140" t="str">
            <v>0</v>
          </cell>
          <cell r="CB140">
            <v>119</v>
          </cell>
          <cell r="CC140">
            <v>45.000000000000007</v>
          </cell>
          <cell r="CE140" t="str">
            <v/>
          </cell>
          <cell r="CF140" t="str">
            <v/>
          </cell>
          <cell r="CG140" t="str">
            <v/>
          </cell>
          <cell r="CH140" t="str">
            <v/>
          </cell>
          <cell r="CJ140" t="str">
            <v>2</v>
          </cell>
          <cell r="CK140" t="str">
            <v>16.66667</v>
          </cell>
          <cell r="CL140" t="str">
            <v>7</v>
          </cell>
          <cell r="CM140" t="str">
            <v>87.5</v>
          </cell>
          <cell r="CN140">
            <v>9</v>
          </cell>
          <cell r="CO140" t="str">
            <v>100</v>
          </cell>
          <cell r="CP140" t="str">
            <v>7.9</v>
          </cell>
          <cell r="CQ140">
            <v>61</v>
          </cell>
          <cell r="CR140">
            <v>62.000000000000007</v>
          </cell>
          <cell r="CT140" t="str">
            <v>6</v>
          </cell>
          <cell r="CU140" t="str">
            <v>60</v>
          </cell>
          <cell r="CV140" t="str">
            <v>5</v>
          </cell>
          <cell r="CW140" t="str">
            <v>50</v>
          </cell>
          <cell r="CX140" t="str">
            <v/>
          </cell>
          <cell r="CY140" t="str">
            <v/>
          </cell>
          <cell r="CZ140" t="str">
            <v/>
          </cell>
          <cell r="DA140" t="str">
            <v>7</v>
          </cell>
          <cell r="DB140" t="str">
            <v>70</v>
          </cell>
          <cell r="DC140" t="str">
            <v>3</v>
          </cell>
          <cell r="DD140" t="str">
            <v>50</v>
          </cell>
          <cell r="DE140" t="str">
            <v>4</v>
          </cell>
          <cell r="DF140" t="str">
            <v>57.14286</v>
          </cell>
          <cell r="DG140" t="str">
            <v>6</v>
          </cell>
          <cell r="DH140" t="str">
            <v>85.71429</v>
          </cell>
          <cell r="DI140" t="str">
            <v>31</v>
          </cell>
          <cell r="DJ140">
            <v>43</v>
          </cell>
          <cell r="DK140">
            <v>83.749370000000013</v>
          </cell>
          <cell r="DM140" t="str">
            <v>8</v>
          </cell>
          <cell r="DN140" t="str">
            <v>91.66667</v>
          </cell>
          <cell r="DO140" t="str">
            <v>243</v>
          </cell>
          <cell r="DP140" t="str">
            <v>70.01546</v>
          </cell>
          <cell r="DQ140" t="str">
            <v>39.8</v>
          </cell>
          <cell r="DR140" t="str">
            <v>80.60814</v>
          </cell>
          <cell r="DS140" t="str">
            <v>12.5</v>
          </cell>
          <cell r="DT140" t="str">
            <v>26.8</v>
          </cell>
          <cell r="DU140" t="str">
            <v>.5</v>
          </cell>
          <cell r="DV140" t="str">
            <v>4</v>
          </cell>
          <cell r="DW140" t="str">
            <v>92</v>
          </cell>
          <cell r="DX140" t="str">
            <v>14.16667</v>
          </cell>
          <cell r="DY140" t="str">
            <v>78.82883</v>
          </cell>
          <cell r="DZ140" t="str">
            <v>1</v>
          </cell>
          <cell r="EA140" t="str">
            <v>100</v>
          </cell>
          <cell r="EB140" t="str">
            <v>0</v>
          </cell>
          <cell r="EC140" t="str">
            <v>100</v>
          </cell>
          <cell r="ED140" t="str">
            <v>92.70721</v>
          </cell>
          <cell r="EE140">
            <v>1</v>
          </cell>
          <cell r="EF140">
            <v>100.00000000000001</v>
          </cell>
          <cell r="EH140" t="str">
            <v>.5</v>
          </cell>
          <cell r="EI140" t="str">
            <v>100</v>
          </cell>
          <cell r="EJ140" t="str">
            <v>.5</v>
          </cell>
          <cell r="EK140" t="str">
            <v>100</v>
          </cell>
          <cell r="EL140" t="str">
            <v>0</v>
          </cell>
          <cell r="EM140" t="str">
            <v>100</v>
          </cell>
          <cell r="EN140" t="str">
            <v>0</v>
          </cell>
          <cell r="EO140" t="str">
            <v>100</v>
          </cell>
          <cell r="EP140" t="str">
            <v>0</v>
          </cell>
          <cell r="EQ140" t="str">
            <v>100</v>
          </cell>
          <cell r="ER140" t="str">
            <v>0</v>
          </cell>
          <cell r="ES140" t="str">
            <v>100</v>
          </cell>
          <cell r="ET140" t="str">
            <v>0</v>
          </cell>
          <cell r="EU140" t="str">
            <v>100</v>
          </cell>
          <cell r="EV140" t="str">
            <v>0</v>
          </cell>
          <cell r="EW140" t="str">
            <v>100</v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 t="str">
            <v/>
          </cell>
          <cell r="FC140" t="str">
            <v/>
          </cell>
          <cell r="FD140" t="str">
            <v/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38</v>
          </cell>
          <cell r="FK140">
            <v>67.905240000000006</v>
          </cell>
          <cell r="FM140" t="str">
            <v/>
          </cell>
          <cell r="FN140" t="str">
            <v/>
          </cell>
          <cell r="FO140" t="str">
            <v>755</v>
          </cell>
          <cell r="FP140" t="str">
            <v>47.95082</v>
          </cell>
          <cell r="FQ140" t="str">
            <v>30</v>
          </cell>
          <cell r="FR140" t="str">
            <v>545</v>
          </cell>
          <cell r="FS140" t="str">
            <v>180</v>
          </cell>
          <cell r="FT140" t="str">
            <v>17.2</v>
          </cell>
          <cell r="FU140" t="str">
            <v>80.7649</v>
          </cell>
          <cell r="FV140" t="str">
            <v>10.7</v>
          </cell>
          <cell r="FW140" t="str">
            <v>6</v>
          </cell>
          <cell r="FX140" t="str">
            <v>.5</v>
          </cell>
          <cell r="FY140" t="str">
            <v>13.5</v>
          </cell>
          <cell r="FZ140" t="str">
            <v>75</v>
          </cell>
          <cell r="GA140" t="str">
            <v>3.5</v>
          </cell>
          <cell r="GB140" t="str">
            <v>5</v>
          </cell>
          <cell r="GC140" t="str">
            <v>2.5</v>
          </cell>
          <cell r="GD140" t="str">
            <v>2.5</v>
          </cell>
          <cell r="GE140">
            <v>15</v>
          </cell>
          <cell r="GF140">
            <v>80.165240000000011</v>
          </cell>
          <cell r="GG140" t="str">
            <v>1</v>
          </cell>
          <cell r="GH140" t="str">
            <v>3</v>
          </cell>
          <cell r="GI140" t="str">
            <v>9</v>
          </cell>
          <cell r="GJ140" t="str">
            <v>64.8</v>
          </cell>
          <cell r="GK140" t="str">
            <v>69.70548</v>
          </cell>
          <cell r="GL140" t="str">
            <v>14.5</v>
          </cell>
          <cell r="GM140" t="str">
            <v>90.625</v>
          </cell>
          <cell r="GN140" t="str">
            <v>3</v>
          </cell>
          <cell r="GO140" t="str">
            <v>5.5</v>
          </cell>
          <cell r="GP140" t="str">
            <v>3</v>
          </cell>
          <cell r="GQ140" t="str">
            <v>3</v>
          </cell>
        </row>
        <row r="141">
          <cell r="A141" t="str">
            <v>PRI</v>
          </cell>
          <cell r="B141" t="str">
            <v>Puerto Rico</v>
          </cell>
          <cell r="C141" t="str">
            <v>Latin America &amp; Caribbean</v>
          </cell>
          <cell r="D141" t="str">
            <v>High income</v>
          </cell>
          <cell r="E141">
            <v>2020</v>
          </cell>
          <cell r="F141">
            <v>65</v>
          </cell>
          <cell r="G141">
            <v>70.06962</v>
          </cell>
          <cell r="J141">
            <v>59</v>
          </cell>
          <cell r="K141">
            <v>91.244060000000005</v>
          </cell>
          <cell r="L141" t="str">
            <v>6</v>
          </cell>
          <cell r="M141">
            <v>70.588239999999999</v>
          </cell>
          <cell r="N141" t="str">
            <v>5.5</v>
          </cell>
          <cell r="O141" t="str">
            <v>94.97487</v>
          </cell>
          <cell r="P141" t="str">
            <v>1.2</v>
          </cell>
          <cell r="Q141" t="str">
            <v>99.41313</v>
          </cell>
          <cell r="R141" t="str">
            <v>6</v>
          </cell>
          <cell r="S141" t="str">
            <v>70.58824</v>
          </cell>
          <cell r="T141" t="str">
            <v>5.5</v>
          </cell>
          <cell r="U141" t="str">
            <v>94.97487</v>
          </cell>
          <cell r="V141" t="str">
            <v>1.2</v>
          </cell>
          <cell r="W141" t="str">
            <v>99.41313</v>
          </cell>
          <cell r="X141" t="str">
            <v>0</v>
          </cell>
          <cell r="Y141" t="str">
            <v>100</v>
          </cell>
          <cell r="Z141">
            <v>143</v>
          </cell>
          <cell r="AA141">
            <v>59.597020000000008</v>
          </cell>
          <cell r="AC141" t="str">
            <v>22</v>
          </cell>
          <cell r="AD141" t="str">
            <v>32</v>
          </cell>
          <cell r="AE141" t="str">
            <v>165</v>
          </cell>
          <cell r="AF141" t="str">
            <v>59.94236</v>
          </cell>
          <cell r="AG141" t="str">
            <v>6.7</v>
          </cell>
          <cell r="AH141" t="str">
            <v>66.44573</v>
          </cell>
          <cell r="AI141" t="str">
            <v>12</v>
          </cell>
          <cell r="AJ141" t="str">
            <v>80</v>
          </cell>
          <cell r="AK141" t="str">
            <v>2</v>
          </cell>
          <cell r="AL141" t="str">
            <v>1</v>
          </cell>
          <cell r="AM141" t="str">
            <v>2</v>
          </cell>
          <cell r="AN141" t="str">
            <v>3</v>
          </cell>
          <cell r="AO141" t="str">
            <v>1</v>
          </cell>
          <cell r="AP141" t="str">
            <v>3</v>
          </cell>
          <cell r="AQ141">
            <v>92</v>
          </cell>
          <cell r="AR141">
            <v>73.53746000000001</v>
          </cell>
          <cell r="AT141" t="str">
            <v>5</v>
          </cell>
          <cell r="AU141" t="str">
            <v>66.66667</v>
          </cell>
          <cell r="AV141" t="str">
            <v>32</v>
          </cell>
          <cell r="AW141" t="str">
            <v>93.91304</v>
          </cell>
          <cell r="AX141" t="str">
            <v>318.3</v>
          </cell>
          <cell r="AY141" t="str">
            <v>96.07011</v>
          </cell>
          <cell r="AZ141" t="str">
            <v>3</v>
          </cell>
          <cell r="BA141" t="str">
            <v>37.5</v>
          </cell>
          <cell r="BB141" t="str">
            <v>0</v>
          </cell>
          <cell r="BC141" t="str">
            <v>1</v>
          </cell>
          <cell r="BD141" t="str">
            <v>1</v>
          </cell>
          <cell r="BE141" t="str">
            <v>0</v>
          </cell>
          <cell r="BF141" t="str">
            <v>0</v>
          </cell>
          <cell r="BG141" t="str">
            <v>1</v>
          </cell>
          <cell r="BH141" t="str">
            <v>14.35</v>
          </cell>
          <cell r="BI141" t="str">
            <v>4.83</v>
          </cell>
          <cell r="BJ141" t="str">
            <v>5</v>
          </cell>
          <cell r="BK141" t="str">
            <v>24.3</v>
          </cell>
          <cell r="BL141">
            <v>161</v>
          </cell>
          <cell r="BM141">
            <v>46.312640000000002</v>
          </cell>
          <cell r="BO141" t="str">
            <v>8</v>
          </cell>
          <cell r="BP141" t="str">
            <v>41.66667</v>
          </cell>
          <cell r="BQ141" t="str">
            <v>190</v>
          </cell>
          <cell r="BR141" t="str">
            <v>9.56938</v>
          </cell>
          <cell r="BS141" t="str">
            <v>1.6</v>
          </cell>
          <cell r="BT141" t="str">
            <v>89.0145</v>
          </cell>
          <cell r="BU141" t="str">
            <v>13.5</v>
          </cell>
          <cell r="BV141" t="str">
            <v>45</v>
          </cell>
          <cell r="BW141" t="str">
            <v>7</v>
          </cell>
          <cell r="BX141" t="str">
            <v>3</v>
          </cell>
          <cell r="BY141" t="str">
            <v>0</v>
          </cell>
          <cell r="BZ141" t="str">
            <v>3.5</v>
          </cell>
          <cell r="CA141" t="str">
            <v>0</v>
          </cell>
          <cell r="CB141">
            <v>4</v>
          </cell>
          <cell r="CC141">
            <v>95.000000000000014</v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J141" t="str">
            <v>12</v>
          </cell>
          <cell r="CK141" t="str">
            <v>100</v>
          </cell>
          <cell r="CL141" t="str">
            <v>7</v>
          </cell>
          <cell r="CM141" t="str">
            <v>87.5</v>
          </cell>
          <cell r="CN141">
            <v>19</v>
          </cell>
          <cell r="CO141" t="str">
            <v>0</v>
          </cell>
          <cell r="CP141" t="str">
            <v>100</v>
          </cell>
          <cell r="CQ141">
            <v>88</v>
          </cell>
          <cell r="CR141">
            <v>56.000000000000007</v>
          </cell>
          <cell r="CT141" t="str">
            <v>7</v>
          </cell>
          <cell r="CU141" t="str">
            <v>70</v>
          </cell>
          <cell r="CV141" t="str">
            <v>6</v>
          </cell>
          <cell r="CW141" t="str">
            <v>60</v>
          </cell>
          <cell r="CX141" t="str">
            <v/>
          </cell>
          <cell r="CY141" t="str">
            <v/>
          </cell>
          <cell r="CZ141" t="str">
            <v/>
          </cell>
          <cell r="DA141" t="str">
            <v>8</v>
          </cell>
          <cell r="DB141" t="str">
            <v>80</v>
          </cell>
          <cell r="DC141" t="str">
            <v>1</v>
          </cell>
          <cell r="DD141" t="str">
            <v>16.66667</v>
          </cell>
          <cell r="DE141" t="str">
            <v>1</v>
          </cell>
          <cell r="DF141" t="str">
            <v>14.28571</v>
          </cell>
          <cell r="DG141" t="str">
            <v>5</v>
          </cell>
          <cell r="DH141" t="str">
            <v>71.42857</v>
          </cell>
          <cell r="DI141" t="str">
            <v>28</v>
          </cell>
          <cell r="DJ141">
            <v>163</v>
          </cell>
          <cell r="DK141">
            <v>52.008450000000003</v>
          </cell>
          <cell r="DM141" t="str">
            <v>16</v>
          </cell>
          <cell r="DN141" t="str">
            <v>78.33333</v>
          </cell>
          <cell r="DO141" t="str">
            <v>218</v>
          </cell>
          <cell r="DP141" t="str">
            <v>73.87944</v>
          </cell>
          <cell r="DQ141" t="str">
            <v>64.4</v>
          </cell>
          <cell r="DR141" t="str">
            <v>42.05957</v>
          </cell>
          <cell r="DS141" t="str">
            <v>30.8</v>
          </cell>
          <cell r="DT141" t="str">
            <v>13.4</v>
          </cell>
          <cell r="DU141" t="str">
            <v>20.2</v>
          </cell>
          <cell r="DV141" t="str">
            <v>No VAT</v>
          </cell>
          <cell r="DW141" t="str">
            <v>No VAT</v>
          </cell>
          <cell r="DX141" t="str">
            <v>No VAT</v>
          </cell>
          <cell r="DY141" t="str">
            <v>No VAT</v>
          </cell>
          <cell r="DZ141" t="str">
            <v>41</v>
          </cell>
          <cell r="EA141" t="str">
            <v>27.52294</v>
          </cell>
          <cell r="EB141" t="str">
            <v>104.8571</v>
          </cell>
          <cell r="EC141" t="str">
            <v>0</v>
          </cell>
          <cell r="ED141" t="str">
            <v>13.76147</v>
          </cell>
          <cell r="EE141">
            <v>70</v>
          </cell>
          <cell r="EF141">
            <v>81.859700000000004</v>
          </cell>
          <cell r="EH141" t="str">
            <v>1.714286</v>
          </cell>
          <cell r="EI141" t="str">
            <v>99.57735</v>
          </cell>
          <cell r="EJ141" t="str">
            <v>1.714286</v>
          </cell>
          <cell r="EK141" t="str">
            <v>99.70114</v>
          </cell>
          <cell r="EL141" t="str">
            <v>48</v>
          </cell>
          <cell r="EM141" t="str">
            <v>70.44025</v>
          </cell>
          <cell r="EN141" t="str">
            <v>48</v>
          </cell>
          <cell r="EO141" t="str">
            <v>83.15412</v>
          </cell>
          <cell r="EP141" t="str">
            <v>75</v>
          </cell>
          <cell r="EQ141" t="str">
            <v>81.25</v>
          </cell>
          <cell r="ER141" t="str">
            <v>75</v>
          </cell>
          <cell r="ES141" t="str">
            <v>89.28571</v>
          </cell>
          <cell r="ET141" t="str">
            <v>385.7143</v>
          </cell>
          <cell r="EU141" t="str">
            <v>63.61186</v>
          </cell>
          <cell r="EV141" t="str">
            <v>385.7143</v>
          </cell>
          <cell r="EW141" t="str">
            <v>67.85714</v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 t="str">
            <v/>
          </cell>
          <cell r="FD141" t="str">
            <v/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>
            <v>70</v>
          </cell>
          <cell r="FK141">
            <v>61.816520000000004</v>
          </cell>
          <cell r="FM141" t="str">
            <v/>
          </cell>
          <cell r="FN141" t="str">
            <v/>
          </cell>
          <cell r="FO141" t="str">
            <v>630</v>
          </cell>
          <cell r="FP141" t="str">
            <v>58.19672</v>
          </cell>
          <cell r="FQ141" t="str">
            <v>40</v>
          </cell>
          <cell r="FR141" t="str">
            <v>500</v>
          </cell>
          <cell r="FS141" t="str">
            <v>90</v>
          </cell>
          <cell r="FT141" t="str">
            <v>30.2</v>
          </cell>
          <cell r="FU141" t="str">
            <v>66.14173</v>
          </cell>
          <cell r="FV141" t="str">
            <v>23</v>
          </cell>
          <cell r="FW141" t="str">
            <v>5.6</v>
          </cell>
          <cell r="FX141" t="str">
            <v>1.6</v>
          </cell>
          <cell r="FY141" t="str">
            <v>11</v>
          </cell>
          <cell r="FZ141" t="str">
            <v>61.11111</v>
          </cell>
          <cell r="GA141" t="str">
            <v>3</v>
          </cell>
          <cell r="GB141" t="str">
            <v>3.5</v>
          </cell>
          <cell r="GC141" t="str">
            <v>2.5</v>
          </cell>
          <cell r="GD141" t="str">
            <v>2</v>
          </cell>
          <cell r="GE141">
            <v>10</v>
          </cell>
          <cell r="GF141">
            <v>83.32038</v>
          </cell>
          <cell r="GG141" t="str">
            <v>1</v>
          </cell>
          <cell r="GH141" t="str">
            <v>2.5</v>
          </cell>
          <cell r="GI141" t="str">
            <v>11</v>
          </cell>
          <cell r="GJ141" t="str">
            <v>67.7</v>
          </cell>
          <cell r="GK141" t="str">
            <v>72.89076</v>
          </cell>
          <cell r="GL141" t="str">
            <v>15</v>
          </cell>
          <cell r="GM141" t="str">
            <v>93.75</v>
          </cell>
          <cell r="GN141" t="str">
            <v>3</v>
          </cell>
          <cell r="GO141" t="str">
            <v>6</v>
          </cell>
          <cell r="GP141" t="str">
            <v>3</v>
          </cell>
          <cell r="GQ141" t="str">
            <v>3</v>
          </cell>
        </row>
        <row r="142">
          <cell r="A142" t="str">
            <v>QAT</v>
          </cell>
          <cell r="B142" t="str">
            <v>Qatar</v>
          </cell>
          <cell r="C142" t="str">
            <v>Middle East &amp; North Africa</v>
          </cell>
          <cell r="D142" t="str">
            <v>High income</v>
          </cell>
          <cell r="E142">
            <v>2020</v>
          </cell>
          <cell r="F142">
            <v>77</v>
          </cell>
          <cell r="G142">
            <v>68.665730000000011</v>
          </cell>
          <cell r="J142">
            <v>108</v>
          </cell>
          <cell r="K142">
            <v>86.052710000000005</v>
          </cell>
          <cell r="L142" t="str">
            <v>8</v>
          </cell>
          <cell r="M142">
            <v>58.823529999999998</v>
          </cell>
          <cell r="N142" t="str">
            <v>8.5</v>
          </cell>
          <cell r="O142" t="str">
            <v>91.9598</v>
          </cell>
          <cell r="P142" t="str">
            <v>6.3</v>
          </cell>
          <cell r="Q142" t="str">
            <v>96.8712</v>
          </cell>
          <cell r="R142" t="str">
            <v>9</v>
          </cell>
          <cell r="S142" t="str">
            <v>52.94118</v>
          </cell>
          <cell r="T142" t="str">
            <v>9.5</v>
          </cell>
          <cell r="U142" t="str">
            <v>90.95477</v>
          </cell>
          <cell r="V142" t="str">
            <v>6.3</v>
          </cell>
          <cell r="W142" t="str">
            <v>96.8712</v>
          </cell>
          <cell r="X142" t="str">
            <v>0</v>
          </cell>
          <cell r="Y142" t="str">
            <v>100</v>
          </cell>
          <cell r="Z142">
            <v>13</v>
          </cell>
          <cell r="AA142">
            <v>84.157440000000008</v>
          </cell>
          <cell r="AC142" t="str">
            <v>13</v>
          </cell>
          <cell r="AD142" t="str">
            <v>68</v>
          </cell>
          <cell r="AE142" t="str">
            <v>87.5</v>
          </cell>
          <cell r="AF142" t="str">
            <v>82.27666</v>
          </cell>
          <cell r="AG142" t="str">
            <v>.1</v>
          </cell>
          <cell r="AH142" t="str">
            <v>99.68643</v>
          </cell>
          <cell r="AI142" t="str">
            <v>13</v>
          </cell>
          <cell r="AJ142" t="str">
            <v>86.66667</v>
          </cell>
          <cell r="AK142" t="str">
            <v>2</v>
          </cell>
          <cell r="AL142" t="str">
            <v>1</v>
          </cell>
          <cell r="AM142" t="str">
            <v>2</v>
          </cell>
          <cell r="AN142" t="str">
            <v>3</v>
          </cell>
          <cell r="AO142" t="str">
            <v>1</v>
          </cell>
          <cell r="AP142" t="str">
            <v>4</v>
          </cell>
          <cell r="AQ142">
            <v>49</v>
          </cell>
          <cell r="AR142">
            <v>83.603850000000008</v>
          </cell>
          <cell r="AT142" t="str">
            <v>4</v>
          </cell>
          <cell r="AU142" t="str">
            <v>83.33333</v>
          </cell>
          <cell r="AV142" t="str">
            <v>44</v>
          </cell>
          <cell r="AW142" t="str">
            <v>88.69565</v>
          </cell>
          <cell r="AX142" t="str">
            <v>9.2</v>
          </cell>
          <cell r="AY142" t="str">
            <v>99.88641</v>
          </cell>
          <cell r="AZ142" t="str">
            <v>5</v>
          </cell>
          <cell r="BA142" t="str">
            <v>62.5</v>
          </cell>
          <cell r="BB142" t="str">
            <v>3</v>
          </cell>
          <cell r="BC142" t="str">
            <v>1</v>
          </cell>
          <cell r="BD142" t="str">
            <v>1</v>
          </cell>
          <cell r="BE142" t="str">
            <v>0</v>
          </cell>
          <cell r="BF142" t="str">
            <v>0</v>
          </cell>
          <cell r="BG142" t="str">
            <v>0</v>
          </cell>
          <cell r="BH142" t="str">
            <v>.07</v>
          </cell>
          <cell r="BI142" t="str">
            <v>.04</v>
          </cell>
          <cell r="BJ142" t="str">
            <v>5</v>
          </cell>
          <cell r="BK142" t="str">
            <v>3.7</v>
          </cell>
          <cell r="BL142">
            <v>1</v>
          </cell>
          <cell r="BM142">
            <v>96.245940000000004</v>
          </cell>
          <cell r="BO142" t="str">
            <v>1</v>
          </cell>
          <cell r="BP142" t="str">
            <v>100</v>
          </cell>
          <cell r="BQ142" t="str">
            <v>1</v>
          </cell>
          <cell r="BR142" t="str">
            <v>100</v>
          </cell>
          <cell r="BS142" t="str">
            <v>.3</v>
          </cell>
          <cell r="BT142" t="str">
            <v>98.3171</v>
          </cell>
          <cell r="BU142" t="str">
            <v>26</v>
          </cell>
          <cell r="BV142" t="str">
            <v>86.66667</v>
          </cell>
          <cell r="BW142" t="str">
            <v>8</v>
          </cell>
          <cell r="BX142" t="str">
            <v>3.5</v>
          </cell>
          <cell r="BY142" t="str">
            <v>8</v>
          </cell>
          <cell r="BZ142" t="str">
            <v>6.5</v>
          </cell>
          <cell r="CA142" t="str">
            <v>0</v>
          </cell>
          <cell r="CB142">
            <v>119</v>
          </cell>
          <cell r="CC142">
            <v>45.000000000000007</v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J142" t="str">
            <v>1</v>
          </cell>
          <cell r="CK142" t="str">
            <v>8.33333</v>
          </cell>
          <cell r="CL142" t="str">
            <v>8</v>
          </cell>
          <cell r="CM142" t="str">
            <v>100</v>
          </cell>
          <cell r="CN142">
            <v>9</v>
          </cell>
          <cell r="CO142" t="str">
            <v>34.7</v>
          </cell>
          <cell r="CP142" t="str">
            <v>0</v>
          </cell>
          <cell r="CQ142">
            <v>157</v>
          </cell>
          <cell r="CR142">
            <v>28.000000000000004</v>
          </cell>
          <cell r="CT142" t="str">
            <v>2</v>
          </cell>
          <cell r="CU142" t="str">
            <v>20</v>
          </cell>
          <cell r="CV142" t="str">
            <v>2</v>
          </cell>
          <cell r="CW142" t="str">
            <v>20</v>
          </cell>
          <cell r="CX142" t="str">
            <v/>
          </cell>
          <cell r="CY142" t="str">
            <v/>
          </cell>
          <cell r="CZ142" t="str">
            <v/>
          </cell>
          <cell r="DA142" t="str">
            <v>2</v>
          </cell>
          <cell r="DB142" t="str">
            <v>20</v>
          </cell>
          <cell r="DC142" t="str">
            <v>3</v>
          </cell>
          <cell r="DD142" t="str">
            <v>50</v>
          </cell>
          <cell r="DE142" t="str">
            <v>2</v>
          </cell>
          <cell r="DF142" t="str">
            <v>28.57143</v>
          </cell>
          <cell r="DG142" t="str">
            <v>3</v>
          </cell>
          <cell r="DH142" t="str">
            <v>42.85714</v>
          </cell>
          <cell r="DI142" t="str">
            <v>14</v>
          </cell>
          <cell r="DJ142">
            <v>3</v>
          </cell>
          <cell r="DK142">
            <v>99.444440000000014</v>
          </cell>
          <cell r="DM142" t="str">
            <v>4</v>
          </cell>
          <cell r="DN142" t="str">
            <v>98.33333</v>
          </cell>
          <cell r="DO142" t="str">
            <v>41</v>
          </cell>
          <cell r="DP142" t="str">
            <v>100</v>
          </cell>
          <cell r="DQ142" t="str">
            <v>11.3</v>
          </cell>
          <cell r="DR142" t="str">
            <v>100</v>
          </cell>
          <cell r="DS142" t="str">
            <v>0</v>
          </cell>
          <cell r="DT142" t="str">
            <v>11.3</v>
          </cell>
          <cell r="DU142" t="str">
            <v>0</v>
          </cell>
          <cell r="DV142" t="str">
            <v>No VAT</v>
          </cell>
          <cell r="DW142" t="str">
            <v>No VAT</v>
          </cell>
          <cell r="DX142" t="str">
            <v>No VAT</v>
          </cell>
          <cell r="DY142" t="str">
            <v>No VAT</v>
          </cell>
          <cell r="DZ142" t="str">
            <v>No corporate income tax</v>
          </cell>
          <cell r="EA142" t="str">
            <v>No corporate income tax</v>
          </cell>
          <cell r="EB142" t="str">
            <v>No corporate income tax</v>
          </cell>
          <cell r="EC142" t="str">
            <v>No corporate income tax</v>
          </cell>
          <cell r="ED142" t="str">
            <v xml:space="preserve"> </v>
          </cell>
          <cell r="EE142">
            <v>101</v>
          </cell>
          <cell r="EF142">
            <v>71.507110000000011</v>
          </cell>
          <cell r="EH142" t="str">
            <v>9.777778</v>
          </cell>
          <cell r="EI142" t="str">
            <v>94.80605</v>
          </cell>
          <cell r="EJ142" t="str">
            <v>72</v>
          </cell>
          <cell r="EK142" t="str">
            <v>70.29289</v>
          </cell>
          <cell r="EL142" t="str">
            <v>24.5</v>
          </cell>
          <cell r="EM142" t="str">
            <v>85.22013</v>
          </cell>
          <cell r="EN142" t="str">
            <v>48</v>
          </cell>
          <cell r="EO142" t="str">
            <v>83.15412</v>
          </cell>
          <cell r="EP142" t="str">
            <v>150</v>
          </cell>
          <cell r="EQ142" t="str">
            <v>62.5</v>
          </cell>
          <cell r="ER142" t="str">
            <v>290</v>
          </cell>
          <cell r="ES142" t="str">
            <v>58.57143</v>
          </cell>
          <cell r="ET142" t="str">
            <v>381.6667</v>
          </cell>
          <cell r="EU142" t="str">
            <v>63.99371</v>
          </cell>
          <cell r="EV142" t="str">
            <v>557.7778</v>
          </cell>
          <cell r="EW142" t="str">
            <v>53.51852</v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 t="str">
            <v/>
          </cell>
          <cell r="FD142" t="str">
            <v/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>
            <v>115</v>
          </cell>
          <cell r="FK142">
            <v>54.643430000000002</v>
          </cell>
          <cell r="FM142" t="str">
            <v/>
          </cell>
          <cell r="FN142" t="str">
            <v/>
          </cell>
          <cell r="FO142" t="str">
            <v>570</v>
          </cell>
          <cell r="FP142" t="str">
            <v>63.11475</v>
          </cell>
          <cell r="FQ142" t="str">
            <v>60</v>
          </cell>
          <cell r="FR142" t="str">
            <v>450</v>
          </cell>
          <cell r="FS142" t="str">
            <v>60</v>
          </cell>
          <cell r="FT142" t="str">
            <v>21.6</v>
          </cell>
          <cell r="FU142" t="str">
            <v>75.81552</v>
          </cell>
          <cell r="FV142" t="str">
            <v>15.5</v>
          </cell>
          <cell r="FW142" t="str">
            <v>2.5</v>
          </cell>
          <cell r="FX142" t="str">
            <v>3.6</v>
          </cell>
          <cell r="FY142" t="str">
            <v>4.5</v>
          </cell>
          <cell r="FZ142" t="str">
            <v>25</v>
          </cell>
          <cell r="GA142" t="str">
            <v>2.5</v>
          </cell>
          <cell r="GB142" t="str">
            <v>0</v>
          </cell>
          <cell r="GC142" t="str">
            <v>0</v>
          </cell>
          <cell r="GD142" t="str">
            <v>2</v>
          </cell>
          <cell r="GE142">
            <v>123</v>
          </cell>
          <cell r="GF142">
            <v>38.002400000000002</v>
          </cell>
          <cell r="GG142" t="str">
            <v>0</v>
          </cell>
          <cell r="GH142" t="str">
            <v>2.8</v>
          </cell>
          <cell r="GI142" t="str">
            <v>22</v>
          </cell>
          <cell r="GJ142" t="str">
            <v>30</v>
          </cell>
          <cell r="GK142" t="str">
            <v>32.25481</v>
          </cell>
          <cell r="GL142" t="str">
            <v>7</v>
          </cell>
          <cell r="GM142" t="str">
            <v>43.75</v>
          </cell>
          <cell r="GN142" t="str">
            <v>2</v>
          </cell>
          <cell r="GO142" t="str">
            <v>4</v>
          </cell>
          <cell r="GP142" t="str">
            <v>0</v>
          </cell>
          <cell r="GQ142" t="str">
            <v>1</v>
          </cell>
        </row>
        <row r="143">
          <cell r="A143" t="str">
            <v>ROM</v>
          </cell>
          <cell r="B143" t="str">
            <v>Romania</v>
          </cell>
          <cell r="C143" t="str">
            <v>Europe &amp; Central Asia</v>
          </cell>
          <cell r="D143" t="str">
            <v>Upper middle income</v>
          </cell>
          <cell r="E143">
            <v>2020</v>
          </cell>
          <cell r="F143">
            <v>55</v>
          </cell>
          <cell r="G143">
            <v>73.333200000000005</v>
          </cell>
          <cell r="J143">
            <v>91</v>
          </cell>
          <cell r="K143">
            <v>87.680680000000009</v>
          </cell>
          <cell r="L143" t="str">
            <v>6</v>
          </cell>
          <cell r="M143">
            <v>70.588239999999999</v>
          </cell>
          <cell r="N143" t="str">
            <v>20</v>
          </cell>
          <cell r="O143" t="str">
            <v>80.40201</v>
          </cell>
          <cell r="P143" t="str">
            <v>.3</v>
          </cell>
          <cell r="Q143" t="str">
            <v>99.83822</v>
          </cell>
          <cell r="R143" t="str">
            <v>6</v>
          </cell>
          <cell r="S143" t="str">
            <v>70.58824</v>
          </cell>
          <cell r="T143" t="str">
            <v>20</v>
          </cell>
          <cell r="U143" t="str">
            <v>80.40201</v>
          </cell>
          <cell r="V143" t="str">
            <v>.3</v>
          </cell>
          <cell r="W143" t="str">
            <v>99.83822</v>
          </cell>
          <cell r="X143" t="str">
            <v>.4</v>
          </cell>
          <cell r="Y143" t="str">
            <v>99.89426</v>
          </cell>
          <cell r="Z143">
            <v>147</v>
          </cell>
          <cell r="AA143">
            <v>58.354490000000006</v>
          </cell>
          <cell r="AC143" t="str">
            <v>24</v>
          </cell>
          <cell r="AD143" t="str">
            <v>24</v>
          </cell>
          <cell r="AE143" t="str">
            <v>260</v>
          </cell>
          <cell r="AF143" t="str">
            <v>32.56484</v>
          </cell>
          <cell r="AG143" t="str">
            <v>2</v>
          </cell>
          <cell r="AH143" t="str">
            <v>90.18647</v>
          </cell>
          <cell r="AI143" t="str">
            <v>13</v>
          </cell>
          <cell r="AJ143" t="str">
            <v>86.66667</v>
          </cell>
          <cell r="AK143" t="str">
            <v>2</v>
          </cell>
          <cell r="AL143" t="str">
            <v>1</v>
          </cell>
          <cell r="AM143" t="str">
            <v>2</v>
          </cell>
          <cell r="AN143" t="str">
            <v>3</v>
          </cell>
          <cell r="AO143" t="str">
            <v>1</v>
          </cell>
          <cell r="AP143" t="str">
            <v>4</v>
          </cell>
          <cell r="AQ143">
            <v>157</v>
          </cell>
          <cell r="AR143">
            <v>53.666130000000003</v>
          </cell>
          <cell r="AT143" t="str">
            <v>9</v>
          </cell>
          <cell r="AU143" t="str">
            <v>0</v>
          </cell>
          <cell r="AV143" t="str">
            <v>174</v>
          </cell>
          <cell r="AW143" t="str">
            <v>32.17391</v>
          </cell>
          <cell r="AX143" t="str">
            <v>405.8</v>
          </cell>
          <cell r="AY143" t="str">
            <v>94.99062</v>
          </cell>
          <cell r="AZ143" t="str">
            <v>7</v>
          </cell>
          <cell r="BA143" t="str">
            <v>87.5</v>
          </cell>
          <cell r="BB143" t="str">
            <v>2</v>
          </cell>
          <cell r="BC143" t="str">
            <v>1</v>
          </cell>
          <cell r="BD143" t="str">
            <v>1</v>
          </cell>
          <cell r="BE143" t="str">
            <v>1</v>
          </cell>
          <cell r="BF143" t="str">
            <v>1</v>
          </cell>
          <cell r="BG143" t="str">
            <v>1</v>
          </cell>
          <cell r="BH143" t="str">
            <v>3.08</v>
          </cell>
          <cell r="BI143" t="str">
            <v>3.35</v>
          </cell>
          <cell r="BJ143" t="str">
            <v>3</v>
          </cell>
          <cell r="BK143" t="str">
            <v>9.2</v>
          </cell>
          <cell r="BL143">
            <v>46</v>
          </cell>
          <cell r="BM143">
            <v>75.034880000000001</v>
          </cell>
          <cell r="BO143" t="str">
            <v>6</v>
          </cell>
          <cell r="BP143" t="str">
            <v>58.33333</v>
          </cell>
          <cell r="BQ143" t="str">
            <v>14.5</v>
          </cell>
          <cell r="BR143" t="str">
            <v>93.54067</v>
          </cell>
          <cell r="BS143" t="str">
            <v>1.3</v>
          </cell>
          <cell r="BT143" t="str">
            <v>91.59887</v>
          </cell>
          <cell r="BU143" t="str">
            <v>17</v>
          </cell>
          <cell r="BV143" t="str">
            <v>56.66667</v>
          </cell>
          <cell r="BW143" t="str">
            <v>5</v>
          </cell>
          <cell r="BX143" t="str">
            <v>6</v>
          </cell>
          <cell r="BY143" t="str">
            <v>0</v>
          </cell>
          <cell r="BZ143" t="str">
            <v>6</v>
          </cell>
          <cell r="CA143" t="str">
            <v>0</v>
          </cell>
          <cell r="CB143">
            <v>25</v>
          </cell>
          <cell r="CC143">
            <v>80</v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J143" t="str">
            <v>9</v>
          </cell>
          <cell r="CK143" t="str">
            <v>75</v>
          </cell>
          <cell r="CL143" t="str">
            <v>7</v>
          </cell>
          <cell r="CM143" t="str">
            <v>87.5</v>
          </cell>
          <cell r="CN143">
            <v>16</v>
          </cell>
          <cell r="CO143" t="str">
            <v>19.4</v>
          </cell>
          <cell r="CP143" t="str">
            <v>54.5</v>
          </cell>
          <cell r="CQ143">
            <v>61</v>
          </cell>
          <cell r="CR143">
            <v>62.000000000000007</v>
          </cell>
          <cell r="CT143" t="str">
            <v>9</v>
          </cell>
          <cell r="CU143" t="str">
            <v>90</v>
          </cell>
          <cell r="CV143" t="str">
            <v>4</v>
          </cell>
          <cell r="CW143" t="str">
            <v>40</v>
          </cell>
          <cell r="CX143" t="str">
            <v/>
          </cell>
          <cell r="CY143" t="str">
            <v/>
          </cell>
          <cell r="CZ143" t="str">
            <v/>
          </cell>
          <cell r="DA143" t="str">
            <v>5</v>
          </cell>
          <cell r="DB143" t="str">
            <v>50</v>
          </cell>
          <cell r="DC143" t="str">
            <v>5</v>
          </cell>
          <cell r="DD143" t="str">
            <v>83.33333</v>
          </cell>
          <cell r="DE143" t="str">
            <v>3</v>
          </cell>
          <cell r="DF143" t="str">
            <v>42.85714</v>
          </cell>
          <cell r="DG143" t="str">
            <v>5</v>
          </cell>
          <cell r="DH143" t="str">
            <v>71.42857</v>
          </cell>
          <cell r="DI143" t="str">
            <v>31</v>
          </cell>
          <cell r="DJ143">
            <v>32</v>
          </cell>
          <cell r="DK143">
            <v>85.215680000000006</v>
          </cell>
          <cell r="DM143" t="str">
            <v>14</v>
          </cell>
          <cell r="DN143" t="str">
            <v>81.66667</v>
          </cell>
          <cell r="DO143" t="str">
            <v>163</v>
          </cell>
          <cell r="DP143" t="str">
            <v>82.38022</v>
          </cell>
          <cell r="DQ143" t="str">
            <v>20</v>
          </cell>
          <cell r="DR143" t="str">
            <v>100</v>
          </cell>
          <cell r="DS143" t="str">
            <v>15.6</v>
          </cell>
          <cell r="DT143" t="str">
            <v>3.4</v>
          </cell>
          <cell r="DU143" t="str">
            <v>1</v>
          </cell>
          <cell r="DV143" t="str">
            <v>22.5</v>
          </cell>
          <cell r="DW143" t="str">
            <v>55</v>
          </cell>
          <cell r="DX143" t="str">
            <v>27.45238</v>
          </cell>
          <cell r="DY143" t="str">
            <v>53.18073</v>
          </cell>
          <cell r="DZ143" t="str">
            <v>2</v>
          </cell>
          <cell r="EA143" t="str">
            <v>99.08257</v>
          </cell>
          <cell r="EB143" t="str">
            <v>0</v>
          </cell>
          <cell r="EC143" t="str">
            <v>100</v>
          </cell>
          <cell r="ED143" t="str">
            <v>76.81583</v>
          </cell>
          <cell r="EE143">
            <v>1</v>
          </cell>
          <cell r="EF143">
            <v>100.00000000000001</v>
          </cell>
          <cell r="EH143" t="str">
            <v>.5</v>
          </cell>
          <cell r="EI143" t="str">
            <v>100</v>
          </cell>
          <cell r="EJ143" t="str">
            <v>.5</v>
          </cell>
          <cell r="EK143" t="str">
            <v>100</v>
          </cell>
          <cell r="EL143" t="str">
            <v>.375</v>
          </cell>
          <cell r="EM143" t="str">
            <v>100</v>
          </cell>
          <cell r="EN143" t="str">
            <v>.375</v>
          </cell>
          <cell r="EO143" t="str">
            <v>100</v>
          </cell>
          <cell r="EP143" t="str">
            <v>0</v>
          </cell>
          <cell r="EQ143" t="str">
            <v>100</v>
          </cell>
          <cell r="ER143" t="str">
            <v>0</v>
          </cell>
          <cell r="ES143" t="str">
            <v>100</v>
          </cell>
          <cell r="ET143" t="str">
            <v>0</v>
          </cell>
          <cell r="EU143" t="str">
            <v>100</v>
          </cell>
          <cell r="EV143" t="str">
            <v>0</v>
          </cell>
          <cell r="EW143" t="str">
            <v>100</v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 t="str">
            <v/>
          </cell>
          <cell r="FD143" t="str">
            <v/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>
            <v>19</v>
          </cell>
          <cell r="FK143">
            <v>72.245910000000009</v>
          </cell>
          <cell r="FM143" t="str">
            <v/>
          </cell>
          <cell r="FN143" t="str">
            <v/>
          </cell>
          <cell r="FO143" t="str">
            <v>512</v>
          </cell>
          <cell r="FP143" t="str">
            <v>67.86885</v>
          </cell>
          <cell r="FQ143" t="str">
            <v>52</v>
          </cell>
          <cell r="FR143" t="str">
            <v>365</v>
          </cell>
          <cell r="FS143" t="str">
            <v>95</v>
          </cell>
          <cell r="FT143" t="str">
            <v>25.8</v>
          </cell>
          <cell r="FU143" t="str">
            <v>71.09111</v>
          </cell>
          <cell r="FV143" t="str">
            <v>7.7</v>
          </cell>
          <cell r="FW143" t="str">
            <v>8.1</v>
          </cell>
          <cell r="FX143" t="str">
            <v>10</v>
          </cell>
          <cell r="FY143" t="str">
            <v>14</v>
          </cell>
          <cell r="FZ143" t="str">
            <v>77.77778</v>
          </cell>
          <cell r="GA143" t="str">
            <v>5</v>
          </cell>
          <cell r="GB143" t="str">
            <v>4</v>
          </cell>
          <cell r="GC143" t="str">
            <v>2</v>
          </cell>
          <cell r="GD143" t="str">
            <v>3</v>
          </cell>
          <cell r="GE143">
            <v>56</v>
          </cell>
          <cell r="GF143">
            <v>59.134190000000004</v>
          </cell>
          <cell r="GG143" t="str">
            <v>0</v>
          </cell>
          <cell r="GH143" t="str">
            <v>3.3</v>
          </cell>
          <cell r="GI143" t="str">
            <v>10.5</v>
          </cell>
          <cell r="GJ143" t="str">
            <v>34.4</v>
          </cell>
          <cell r="GK143" t="str">
            <v>37.01839</v>
          </cell>
          <cell r="GL143" t="str">
            <v>13</v>
          </cell>
          <cell r="GM143" t="str">
            <v>81.25</v>
          </cell>
          <cell r="GN143" t="str">
            <v>2.5</v>
          </cell>
          <cell r="GO143" t="str">
            <v>6</v>
          </cell>
          <cell r="GP143" t="str">
            <v>2.5</v>
          </cell>
          <cell r="GQ143" t="str">
            <v>2</v>
          </cell>
        </row>
        <row r="144">
          <cell r="A144" t="str">
            <v>RUSS</v>
          </cell>
          <cell r="B144" t="str">
            <v>Russian Federation</v>
          </cell>
          <cell r="C144" t="str">
            <v>Europe &amp; Central Asia</v>
          </cell>
          <cell r="D144" t="str">
            <v>Upper middle income</v>
          </cell>
          <cell r="E144">
            <v>2020</v>
          </cell>
          <cell r="F144">
            <v>28</v>
          </cell>
          <cell r="G144">
            <v>78.162840000000003</v>
          </cell>
          <cell r="J144">
            <v>40</v>
          </cell>
          <cell r="K144">
            <v>93.057340000000011</v>
          </cell>
          <cell r="L144" t="str">
            <v>4</v>
          </cell>
          <cell r="M144">
            <v>82.352940000000004</v>
          </cell>
          <cell r="N144" t="str">
            <v>10.1</v>
          </cell>
          <cell r="O144" t="str">
            <v>90.35176</v>
          </cell>
          <cell r="P144" t="str">
            <v>1</v>
          </cell>
          <cell r="Q144" t="str">
            <v>99.52465</v>
          </cell>
          <cell r="R144" t="str">
            <v>4</v>
          </cell>
          <cell r="S144" t="str">
            <v>82.35294</v>
          </cell>
          <cell r="T144" t="str">
            <v>10.1</v>
          </cell>
          <cell r="U144" t="str">
            <v>90.35176</v>
          </cell>
          <cell r="V144" t="str">
            <v>1</v>
          </cell>
          <cell r="W144" t="str">
            <v>99.52465</v>
          </cell>
          <cell r="X144" t="str">
            <v>0</v>
          </cell>
          <cell r="Y144" t="str">
            <v>100</v>
          </cell>
          <cell r="Z144">
            <v>26</v>
          </cell>
          <cell r="AA144">
            <v>78.895810000000012</v>
          </cell>
          <cell r="AC144" t="str">
            <v>13.1</v>
          </cell>
          <cell r="AD144" t="str">
            <v>67.6</v>
          </cell>
          <cell r="AE144" t="str">
            <v>164.5</v>
          </cell>
          <cell r="AF144" t="str">
            <v>60.08646</v>
          </cell>
          <cell r="AG144" t="str">
            <v>1.1</v>
          </cell>
          <cell r="AH144" t="str">
            <v>94.56344</v>
          </cell>
          <cell r="AI144" t="str">
            <v>14</v>
          </cell>
          <cell r="AJ144" t="str">
            <v>93.33333</v>
          </cell>
          <cell r="AK144" t="str">
            <v>2</v>
          </cell>
          <cell r="AL144" t="str">
            <v>1</v>
          </cell>
          <cell r="AM144" t="str">
            <v>3</v>
          </cell>
          <cell r="AN144" t="str">
            <v>3</v>
          </cell>
          <cell r="AO144" t="str">
            <v>1</v>
          </cell>
          <cell r="AP144" t="str">
            <v>4</v>
          </cell>
          <cell r="AQ144">
            <v>7</v>
          </cell>
          <cell r="AR144">
            <v>97.517150000000001</v>
          </cell>
          <cell r="AT144" t="str">
            <v>2</v>
          </cell>
          <cell r="AU144" t="str">
            <v>100</v>
          </cell>
          <cell r="AV144" t="str">
            <v>40.7</v>
          </cell>
          <cell r="AW144" t="str">
            <v>90.13043</v>
          </cell>
          <cell r="AX144" t="str">
            <v>5</v>
          </cell>
          <cell r="AY144" t="str">
            <v>99.93817</v>
          </cell>
          <cell r="AZ144" t="str">
            <v>8</v>
          </cell>
          <cell r="BA144" t="str">
            <v>100</v>
          </cell>
          <cell r="BB144" t="str">
            <v>3</v>
          </cell>
          <cell r="BC144" t="str">
            <v>1</v>
          </cell>
          <cell r="BD144" t="str">
            <v>1</v>
          </cell>
          <cell r="BE144" t="str">
            <v>1</v>
          </cell>
          <cell r="BF144" t="str">
            <v>1</v>
          </cell>
          <cell r="BG144" t="str">
            <v>1</v>
          </cell>
          <cell r="BH144" t="str">
            <v>.182</v>
          </cell>
          <cell r="BI144" t="str">
            <v>.053</v>
          </cell>
          <cell r="BJ144" t="str">
            <v>1</v>
          </cell>
          <cell r="BK144" t="str">
            <v>8.4</v>
          </cell>
          <cell r="BL144">
            <v>12</v>
          </cell>
          <cell r="BM144">
            <v>88.646190000000004</v>
          </cell>
          <cell r="BO144" t="str">
            <v>4</v>
          </cell>
          <cell r="BP144" t="str">
            <v>75</v>
          </cell>
          <cell r="BQ144" t="str">
            <v>14</v>
          </cell>
          <cell r="BR144" t="str">
            <v>93.7799</v>
          </cell>
          <cell r="BS144" t="str">
            <v>.1</v>
          </cell>
          <cell r="BT144" t="str">
            <v>99.13818</v>
          </cell>
          <cell r="BU144" t="str">
            <v>26</v>
          </cell>
          <cell r="BV144" t="str">
            <v>86.66667</v>
          </cell>
          <cell r="BW144" t="str">
            <v>8</v>
          </cell>
          <cell r="BX144" t="str">
            <v>6</v>
          </cell>
          <cell r="BY144" t="str">
            <v>4</v>
          </cell>
          <cell r="BZ144" t="str">
            <v>8</v>
          </cell>
          <cell r="CA144" t="str">
            <v>0</v>
          </cell>
          <cell r="CB144">
            <v>25</v>
          </cell>
          <cell r="CC144">
            <v>80</v>
          </cell>
          <cell r="CE144" t="str">
            <v/>
          </cell>
          <cell r="CF144" t="str">
            <v/>
          </cell>
          <cell r="CG144" t="str">
            <v/>
          </cell>
          <cell r="CH144" t="str">
            <v/>
          </cell>
          <cell r="CJ144" t="str">
            <v>9</v>
          </cell>
          <cell r="CK144" t="str">
            <v>75</v>
          </cell>
          <cell r="CL144" t="str">
            <v>7</v>
          </cell>
          <cell r="CM144" t="str">
            <v>87.5</v>
          </cell>
          <cell r="CN144">
            <v>16</v>
          </cell>
          <cell r="CO144" t="str">
            <v>0</v>
          </cell>
          <cell r="CP144" t="str">
            <v>100</v>
          </cell>
          <cell r="CQ144">
            <v>72</v>
          </cell>
          <cell r="CR144">
            <v>60.000000000000007</v>
          </cell>
          <cell r="CT144" t="str">
            <v>6</v>
          </cell>
          <cell r="CU144" t="str">
            <v>60</v>
          </cell>
          <cell r="CV144" t="str">
            <v>2</v>
          </cell>
          <cell r="CW144" t="str">
            <v>20</v>
          </cell>
          <cell r="CX144" t="str">
            <v/>
          </cell>
          <cell r="CY144" t="str">
            <v/>
          </cell>
          <cell r="CZ144" t="str">
            <v/>
          </cell>
          <cell r="DA144" t="str">
            <v>7</v>
          </cell>
          <cell r="DB144" t="str">
            <v>70</v>
          </cell>
          <cell r="DC144" t="str">
            <v>5</v>
          </cell>
          <cell r="DD144" t="str">
            <v>83.33333</v>
          </cell>
          <cell r="DE144" t="str">
            <v>4</v>
          </cell>
          <cell r="DF144" t="str">
            <v>57.14286</v>
          </cell>
          <cell r="DG144" t="str">
            <v>6</v>
          </cell>
          <cell r="DH144" t="str">
            <v>85.71429</v>
          </cell>
          <cell r="DI144" t="str">
            <v>30</v>
          </cell>
          <cell r="DJ144">
            <v>58</v>
          </cell>
          <cell r="DK144">
            <v>80.472660000000005</v>
          </cell>
          <cell r="DM144" t="str">
            <v>9</v>
          </cell>
          <cell r="DN144" t="str">
            <v>90</v>
          </cell>
          <cell r="DO144" t="str">
            <v>159</v>
          </cell>
          <cell r="DP144" t="str">
            <v>82.99845</v>
          </cell>
          <cell r="DQ144" t="str">
            <v>46.2</v>
          </cell>
          <cell r="DR144" t="str">
            <v>71.10424</v>
          </cell>
          <cell r="DS144" t="str">
            <v>7.4</v>
          </cell>
          <cell r="DT144" t="str">
            <v>36.6</v>
          </cell>
          <cell r="DU144" t="str">
            <v>2.2</v>
          </cell>
          <cell r="DV144" t="str">
            <v>7.2</v>
          </cell>
          <cell r="DW144" t="str">
            <v>85.6</v>
          </cell>
          <cell r="DX144" t="str">
            <v>19.35714</v>
          </cell>
          <cell r="DY144" t="str">
            <v>68.8086</v>
          </cell>
          <cell r="DZ144" t="str">
            <v>6</v>
          </cell>
          <cell r="EA144" t="str">
            <v>91.74312</v>
          </cell>
          <cell r="EB144" t="str">
            <v>11.2</v>
          </cell>
          <cell r="EC144" t="str">
            <v>65</v>
          </cell>
          <cell r="ED144" t="str">
            <v>77.78793</v>
          </cell>
          <cell r="EE144">
            <v>99</v>
          </cell>
          <cell r="EF144">
            <v>71.76091000000001</v>
          </cell>
          <cell r="EH144" t="str">
            <v>25.4</v>
          </cell>
          <cell r="EI144" t="str">
            <v>85.56213</v>
          </cell>
          <cell r="EJ144" t="str">
            <v>42.5</v>
          </cell>
          <cell r="EK144" t="str">
            <v>82.63598</v>
          </cell>
          <cell r="EL144" t="str">
            <v>66</v>
          </cell>
          <cell r="EM144" t="str">
            <v>59.1195</v>
          </cell>
          <cell r="EN144" t="str">
            <v>30</v>
          </cell>
          <cell r="EO144" t="str">
            <v>89.60573</v>
          </cell>
          <cell r="EP144" t="str">
            <v>92</v>
          </cell>
          <cell r="EQ144" t="str">
            <v>77</v>
          </cell>
          <cell r="ER144" t="str">
            <v>152.5</v>
          </cell>
          <cell r="ES144" t="str">
            <v>78.21429</v>
          </cell>
          <cell r="ET144" t="str">
            <v>580</v>
          </cell>
          <cell r="EU144" t="str">
            <v>45.28302</v>
          </cell>
          <cell r="EV144" t="str">
            <v>520</v>
          </cell>
          <cell r="EW144" t="str">
            <v>56.66667</v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 t="str">
            <v/>
          </cell>
          <cell r="FC144" t="str">
            <v/>
          </cell>
          <cell r="FD144" t="str">
            <v/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21</v>
          </cell>
          <cell r="FK144">
            <v>72.181070000000005</v>
          </cell>
          <cell r="FM144" t="str">
            <v/>
          </cell>
          <cell r="FN144" t="str">
            <v/>
          </cell>
          <cell r="FO144" t="str">
            <v>337</v>
          </cell>
          <cell r="FP144" t="str">
            <v>82.21311</v>
          </cell>
          <cell r="FQ144" t="str">
            <v>60</v>
          </cell>
          <cell r="FR144" t="str">
            <v>157</v>
          </cell>
          <cell r="FS144" t="str">
            <v>120</v>
          </cell>
          <cell r="FT144" t="str">
            <v>16.5</v>
          </cell>
          <cell r="FU144" t="str">
            <v>81.55231</v>
          </cell>
          <cell r="FV144" t="str">
            <v>11.5</v>
          </cell>
          <cell r="FW144" t="str">
            <v>5</v>
          </cell>
          <cell r="FX144" t="str">
            <v>0</v>
          </cell>
          <cell r="FY144" t="str">
            <v>9.5</v>
          </cell>
          <cell r="FZ144" t="str">
            <v>52.77778</v>
          </cell>
          <cell r="GA144" t="str">
            <v>3</v>
          </cell>
          <cell r="GB144" t="str">
            <v>4</v>
          </cell>
          <cell r="GC144" t="str">
            <v>0</v>
          </cell>
          <cell r="GD144" t="str">
            <v>2.5</v>
          </cell>
          <cell r="GE144">
            <v>57</v>
          </cell>
          <cell r="GF144">
            <v>59.097290000000008</v>
          </cell>
          <cell r="GG144" t="str">
            <v>0</v>
          </cell>
          <cell r="GH144" t="str">
            <v>2</v>
          </cell>
          <cell r="GI144" t="str">
            <v>9</v>
          </cell>
          <cell r="GJ144" t="str">
            <v>43</v>
          </cell>
          <cell r="GK144" t="str">
            <v>46.31958</v>
          </cell>
          <cell r="GL144" t="str">
            <v>11.5</v>
          </cell>
          <cell r="GM144" t="str">
            <v>71.875</v>
          </cell>
          <cell r="GN144" t="str">
            <v>2.5</v>
          </cell>
          <cell r="GO144" t="str">
            <v>5</v>
          </cell>
          <cell r="GP144" t="str">
            <v>1</v>
          </cell>
          <cell r="GQ144" t="str">
            <v>3</v>
          </cell>
        </row>
        <row r="145">
          <cell r="A145" t="str">
            <v>RWA</v>
          </cell>
          <cell r="B145" t="str">
            <v>Rwanda</v>
          </cell>
          <cell r="C145" t="str">
            <v>Sub-Saharan Africa</v>
          </cell>
          <cell r="D145" t="str">
            <v>Low income</v>
          </cell>
          <cell r="E145">
            <v>2020</v>
          </cell>
          <cell r="F145">
            <v>38</v>
          </cell>
          <cell r="G145">
            <v>76.482820000000004</v>
          </cell>
          <cell r="J145">
            <v>35</v>
          </cell>
          <cell r="K145">
            <v>93.238250000000008</v>
          </cell>
          <cell r="L145" t="str">
            <v>5</v>
          </cell>
          <cell r="M145">
            <v>76.470590000000001</v>
          </cell>
          <cell r="N145" t="str">
            <v>4</v>
          </cell>
          <cell r="O145" t="str">
            <v>96.48241</v>
          </cell>
          <cell r="P145" t="str">
            <v>0</v>
          </cell>
          <cell r="Q145" t="str">
            <v>100</v>
          </cell>
          <cell r="R145" t="str">
            <v>5</v>
          </cell>
          <cell r="S145" t="str">
            <v>76.47059</v>
          </cell>
          <cell r="T145" t="str">
            <v>4</v>
          </cell>
          <cell r="U145" t="str">
            <v>96.48241</v>
          </cell>
          <cell r="V145" t="str">
            <v>0</v>
          </cell>
          <cell r="W145" t="str">
            <v>100</v>
          </cell>
          <cell r="X145" t="str">
            <v>0</v>
          </cell>
          <cell r="Y145" t="str">
            <v>100</v>
          </cell>
          <cell r="Z145">
            <v>81</v>
          </cell>
          <cell r="AA145">
            <v>70.638360000000006</v>
          </cell>
          <cell r="AC145" t="str">
            <v>15</v>
          </cell>
          <cell r="AD145" t="str">
            <v>60</v>
          </cell>
          <cell r="AE145" t="str">
            <v>97</v>
          </cell>
          <cell r="AF145" t="str">
            <v>79.5389</v>
          </cell>
          <cell r="AG145" t="str">
            <v>11.4</v>
          </cell>
          <cell r="AH145" t="str">
            <v>43.01454</v>
          </cell>
          <cell r="AI145" t="str">
            <v>15</v>
          </cell>
          <cell r="AJ145" t="str">
            <v>100</v>
          </cell>
          <cell r="AK145" t="str">
            <v>2</v>
          </cell>
          <cell r="AL145" t="str">
            <v>1</v>
          </cell>
          <cell r="AM145" t="str">
            <v>3</v>
          </cell>
          <cell r="AN145" t="str">
            <v>3</v>
          </cell>
          <cell r="AO145" t="str">
            <v>2</v>
          </cell>
          <cell r="AP145" t="str">
            <v>4</v>
          </cell>
          <cell r="AQ145">
            <v>59</v>
          </cell>
          <cell r="AR145">
            <v>82.343560000000011</v>
          </cell>
          <cell r="AT145" t="str">
            <v>4</v>
          </cell>
          <cell r="AU145" t="str">
            <v>83.33333</v>
          </cell>
          <cell r="AV145" t="str">
            <v>30</v>
          </cell>
          <cell r="AW145" t="str">
            <v>94.78261</v>
          </cell>
          <cell r="AX145" t="str">
            <v>1923.1</v>
          </cell>
          <cell r="AY145" t="str">
            <v>76.25831</v>
          </cell>
          <cell r="AZ145" t="str">
            <v>6</v>
          </cell>
          <cell r="BA145" t="str">
            <v>75</v>
          </cell>
          <cell r="BB145" t="str">
            <v>1</v>
          </cell>
          <cell r="BC145" t="str">
            <v>1</v>
          </cell>
          <cell r="BD145" t="str">
            <v>1</v>
          </cell>
          <cell r="BE145" t="str">
            <v>1</v>
          </cell>
          <cell r="BF145" t="str">
            <v>1</v>
          </cell>
          <cell r="BG145" t="str">
            <v>1</v>
          </cell>
          <cell r="BH145" t="str">
            <v>2.8</v>
          </cell>
          <cell r="BI145" t="str">
            <v>10.4</v>
          </cell>
          <cell r="BJ145" t="str">
            <v>5</v>
          </cell>
          <cell r="BK145" t="str">
            <v>13.7</v>
          </cell>
          <cell r="BL145">
            <v>3</v>
          </cell>
          <cell r="BM145">
            <v>93.71135000000001</v>
          </cell>
          <cell r="BO145" t="str">
            <v>3</v>
          </cell>
          <cell r="BP145" t="str">
            <v>83.33333</v>
          </cell>
          <cell r="BQ145" t="str">
            <v>7</v>
          </cell>
          <cell r="BR145" t="str">
            <v>97.12919</v>
          </cell>
          <cell r="BS145" t="str">
            <v>.1</v>
          </cell>
          <cell r="BT145" t="str">
            <v>99.38289</v>
          </cell>
          <cell r="BU145" t="str">
            <v>28.5</v>
          </cell>
          <cell r="BV145" t="str">
            <v>95</v>
          </cell>
          <cell r="BW145" t="str">
            <v>8</v>
          </cell>
          <cell r="BX145" t="str">
            <v>4.5</v>
          </cell>
          <cell r="BY145" t="str">
            <v>8</v>
          </cell>
          <cell r="BZ145" t="str">
            <v>8</v>
          </cell>
          <cell r="CA145" t="str">
            <v>0</v>
          </cell>
          <cell r="CB145">
            <v>4</v>
          </cell>
          <cell r="CC145">
            <v>95.000000000000014</v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J145" t="str">
            <v>11</v>
          </cell>
          <cell r="CK145" t="str">
            <v>91.66667</v>
          </cell>
          <cell r="CL145" t="str">
            <v>8</v>
          </cell>
          <cell r="CM145" t="str">
            <v>100</v>
          </cell>
          <cell r="CN145">
            <v>19</v>
          </cell>
          <cell r="CO145" t="str">
            <v>10.4</v>
          </cell>
          <cell r="CP145" t="str">
            <v>15.8</v>
          </cell>
          <cell r="CQ145">
            <v>114</v>
          </cell>
          <cell r="CR145">
            <v>44.000000000000007</v>
          </cell>
          <cell r="CT145" t="str">
            <v>8</v>
          </cell>
          <cell r="CU145" t="str">
            <v>80</v>
          </cell>
          <cell r="CV145" t="str">
            <v>9</v>
          </cell>
          <cell r="CW145" t="str">
            <v>90</v>
          </cell>
          <cell r="CX145" t="str">
            <v/>
          </cell>
          <cell r="CY145" t="str">
            <v/>
          </cell>
          <cell r="CZ145" t="str">
            <v/>
          </cell>
          <cell r="DA145" t="str">
            <v>5</v>
          </cell>
          <cell r="DB145" t="str">
            <v>50</v>
          </cell>
          <cell r="DC145" t="str">
            <v>0</v>
          </cell>
          <cell r="DD145" t="str">
            <v>0</v>
          </cell>
          <cell r="DE145" t="str">
            <v>0</v>
          </cell>
          <cell r="DF145" t="str">
            <v>0</v>
          </cell>
          <cell r="DG145" t="str">
            <v>0</v>
          </cell>
          <cell r="DH145" t="str">
            <v>0</v>
          </cell>
          <cell r="DI145" t="str">
            <v>22</v>
          </cell>
          <cell r="DJ145">
            <v>38</v>
          </cell>
          <cell r="DK145">
            <v>84.568640000000002</v>
          </cell>
          <cell r="DM145" t="str">
            <v>9</v>
          </cell>
          <cell r="DN145" t="str">
            <v>90</v>
          </cell>
          <cell r="DO145" t="str">
            <v>90.5</v>
          </cell>
          <cell r="DP145" t="str">
            <v>93.58578</v>
          </cell>
          <cell r="DQ145" t="str">
            <v>33.2</v>
          </cell>
          <cell r="DR145" t="str">
            <v>90.0435</v>
          </cell>
          <cell r="DS145" t="str">
            <v>25.7</v>
          </cell>
          <cell r="DT145" t="str">
            <v>6</v>
          </cell>
          <cell r="DU145" t="str">
            <v>1.5</v>
          </cell>
          <cell r="DV145" t="str">
            <v>9</v>
          </cell>
          <cell r="DW145" t="str">
            <v>82</v>
          </cell>
          <cell r="DX145" t="str">
            <v>39.16667</v>
          </cell>
          <cell r="DY145" t="str">
            <v>30.56628</v>
          </cell>
          <cell r="DZ145" t="str">
            <v>19</v>
          </cell>
          <cell r="EA145" t="str">
            <v>67.88991</v>
          </cell>
          <cell r="EB145" t="str">
            <v>7</v>
          </cell>
          <cell r="EC145" t="str">
            <v>78.125</v>
          </cell>
          <cell r="ED145" t="str">
            <v>64.6453</v>
          </cell>
          <cell r="EE145">
            <v>88</v>
          </cell>
          <cell r="EF145">
            <v>74.975490000000008</v>
          </cell>
          <cell r="EH145" t="str">
            <v>30</v>
          </cell>
          <cell r="EI145" t="str">
            <v>82.84024</v>
          </cell>
          <cell r="EJ145" t="str">
            <v>48</v>
          </cell>
          <cell r="EK145" t="str">
            <v>80.33473</v>
          </cell>
          <cell r="EL145" t="str">
            <v>83.33333</v>
          </cell>
          <cell r="EM145" t="str">
            <v>48.21803</v>
          </cell>
          <cell r="EN145" t="str">
            <v>73.5</v>
          </cell>
          <cell r="EO145" t="str">
            <v>74.01434</v>
          </cell>
          <cell r="EP145" t="str">
            <v>110</v>
          </cell>
          <cell r="EQ145" t="str">
            <v>72.5</v>
          </cell>
          <cell r="ER145" t="str">
            <v>121.0714</v>
          </cell>
          <cell r="ES145" t="str">
            <v>82.70408</v>
          </cell>
          <cell r="ET145" t="str">
            <v>183.3333</v>
          </cell>
          <cell r="EU145" t="str">
            <v>82.7044</v>
          </cell>
          <cell r="EV145" t="str">
            <v>282.1429</v>
          </cell>
          <cell r="EW145" t="str">
            <v>76.4881</v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 t="str">
            <v/>
          </cell>
          <cell r="FD145" t="str">
            <v/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>
            <v>32</v>
          </cell>
          <cell r="FK145">
            <v>69.106350000000006</v>
          </cell>
          <cell r="FM145" t="str">
            <v/>
          </cell>
          <cell r="FN145" t="str">
            <v/>
          </cell>
          <cell r="FO145" t="str">
            <v>230</v>
          </cell>
          <cell r="FP145" t="str">
            <v>90.98361</v>
          </cell>
          <cell r="FQ145" t="str">
            <v>20</v>
          </cell>
          <cell r="FR145" t="str">
            <v>120</v>
          </cell>
          <cell r="FS145" t="str">
            <v>90</v>
          </cell>
          <cell r="FT145" t="str">
            <v>64.6</v>
          </cell>
          <cell r="FU145" t="str">
            <v>27.44657</v>
          </cell>
          <cell r="FV145" t="str">
            <v>28</v>
          </cell>
          <cell r="FW145" t="str">
            <v>13.3</v>
          </cell>
          <cell r="FX145" t="str">
            <v>23.3</v>
          </cell>
          <cell r="FY145" t="str">
            <v>16</v>
          </cell>
          <cell r="FZ145" t="str">
            <v>88.88889</v>
          </cell>
          <cell r="GA145" t="str">
            <v>4.5</v>
          </cell>
          <cell r="GB145" t="str">
            <v>5</v>
          </cell>
          <cell r="GC145" t="str">
            <v>4</v>
          </cell>
          <cell r="GD145" t="str">
            <v>2.5</v>
          </cell>
          <cell r="GE145">
            <v>62</v>
          </cell>
          <cell r="GF145">
            <v>57.246210000000005</v>
          </cell>
          <cell r="GG145" t="str">
            <v>0</v>
          </cell>
          <cell r="GH145" t="str">
            <v>2.5</v>
          </cell>
          <cell r="GI145" t="str">
            <v>29</v>
          </cell>
          <cell r="GJ145" t="str">
            <v>19.3</v>
          </cell>
          <cell r="GK145" t="str">
            <v>20.74242</v>
          </cell>
          <cell r="GL145" t="str">
            <v>15</v>
          </cell>
          <cell r="GM145" t="str">
            <v>93.75</v>
          </cell>
          <cell r="GN145" t="str">
            <v>3</v>
          </cell>
          <cell r="GO145" t="str">
            <v>5</v>
          </cell>
          <cell r="GP145" t="str">
            <v>3</v>
          </cell>
          <cell r="GQ145" t="str">
            <v>4</v>
          </cell>
        </row>
        <row r="146">
          <cell r="A146" t="str">
            <v>WSM</v>
          </cell>
          <cell r="B146" t="str">
            <v>Samoa</v>
          </cell>
          <cell r="C146" t="str">
            <v>East Asia &amp; Pacific</v>
          </cell>
          <cell r="D146" t="str">
            <v>Upper middle income</v>
          </cell>
          <cell r="E146">
            <v>2020</v>
          </cell>
          <cell r="F146">
            <v>98</v>
          </cell>
          <cell r="G146">
            <v>62.074040000000004</v>
          </cell>
          <cell r="J146">
            <v>46</v>
          </cell>
          <cell r="K146">
            <v>92.591080000000005</v>
          </cell>
          <cell r="L146" t="str">
            <v>4</v>
          </cell>
          <cell r="M146">
            <v>82.352940000000004</v>
          </cell>
          <cell r="N146" t="str">
            <v>9</v>
          </cell>
          <cell r="O146" t="str">
            <v>91.45729</v>
          </cell>
          <cell r="P146" t="str">
            <v>6.9</v>
          </cell>
          <cell r="Q146" t="str">
            <v>96.55411</v>
          </cell>
          <cell r="R146" t="str">
            <v>4</v>
          </cell>
          <cell r="S146" t="str">
            <v>82.35294</v>
          </cell>
          <cell r="T146" t="str">
            <v>9</v>
          </cell>
          <cell r="U146" t="str">
            <v>91.45729</v>
          </cell>
          <cell r="V146" t="str">
            <v>6.9</v>
          </cell>
          <cell r="W146" t="str">
            <v>96.55411</v>
          </cell>
          <cell r="X146" t="str">
            <v>0</v>
          </cell>
          <cell r="Y146" t="str">
            <v>100</v>
          </cell>
          <cell r="Z146">
            <v>94</v>
          </cell>
          <cell r="AA146">
            <v>68.812060000000002</v>
          </cell>
          <cell r="AC146" t="str">
            <v>18</v>
          </cell>
          <cell r="AD146" t="str">
            <v>48</v>
          </cell>
          <cell r="AE146" t="str">
            <v>57</v>
          </cell>
          <cell r="AF146" t="str">
            <v>91.06628</v>
          </cell>
          <cell r="AG146" t="str">
            <v>.8</v>
          </cell>
          <cell r="AH146" t="str">
            <v>96.18195</v>
          </cell>
          <cell r="AI146" t="str">
            <v>6</v>
          </cell>
          <cell r="AJ146" t="str">
            <v>40</v>
          </cell>
          <cell r="AK146" t="str">
            <v>1</v>
          </cell>
          <cell r="AL146" t="str">
            <v>1</v>
          </cell>
          <cell r="AM146" t="str">
            <v>0</v>
          </cell>
          <cell r="AN146" t="str">
            <v>0</v>
          </cell>
          <cell r="AO146" t="str">
            <v>0</v>
          </cell>
          <cell r="AP146" t="str">
            <v>4</v>
          </cell>
          <cell r="AQ146">
            <v>71</v>
          </cell>
          <cell r="AR146">
            <v>79.736740000000012</v>
          </cell>
          <cell r="AT146" t="str">
            <v>4</v>
          </cell>
          <cell r="AU146" t="str">
            <v>83.33333</v>
          </cell>
          <cell r="AV146" t="str">
            <v>34</v>
          </cell>
          <cell r="AW146" t="str">
            <v>93.04348</v>
          </cell>
          <cell r="AX146" t="str">
            <v>601.8</v>
          </cell>
          <cell r="AY146" t="str">
            <v>92.57013</v>
          </cell>
          <cell r="AZ146" t="str">
            <v>4</v>
          </cell>
          <cell r="BA146" t="str">
            <v>50</v>
          </cell>
          <cell r="BB146" t="str">
            <v>0</v>
          </cell>
          <cell r="BC146" t="str">
            <v>1</v>
          </cell>
          <cell r="BD146" t="str">
            <v>1</v>
          </cell>
          <cell r="BE146" t="str">
            <v>1</v>
          </cell>
          <cell r="BF146" t="str">
            <v>0</v>
          </cell>
          <cell r="BG146" t="str">
            <v>1</v>
          </cell>
          <cell r="BH146" t="str">
            <v>35.88</v>
          </cell>
          <cell r="BI146" t="str">
            <v>15.77</v>
          </cell>
          <cell r="BJ146" t="str">
            <v>5</v>
          </cell>
          <cell r="BK146" t="str">
            <v>38.5</v>
          </cell>
          <cell r="BL146">
            <v>68</v>
          </cell>
          <cell r="BM146">
            <v>69.077430000000007</v>
          </cell>
          <cell r="BO146" t="str">
            <v>5</v>
          </cell>
          <cell r="BP146" t="str">
            <v>66.66667</v>
          </cell>
          <cell r="BQ146" t="str">
            <v>15</v>
          </cell>
          <cell r="BR146" t="str">
            <v>93.30144</v>
          </cell>
          <cell r="BS146" t="str">
            <v>3.8</v>
          </cell>
          <cell r="BT146" t="str">
            <v>74.67493</v>
          </cell>
          <cell r="BU146" t="str">
            <v>12.5</v>
          </cell>
          <cell r="BV146" t="str">
            <v>41.66667</v>
          </cell>
          <cell r="BW146" t="str">
            <v>6</v>
          </cell>
          <cell r="BX146" t="str">
            <v>1.5</v>
          </cell>
          <cell r="BY146" t="str">
            <v>0</v>
          </cell>
          <cell r="BZ146" t="str">
            <v>5</v>
          </cell>
          <cell r="CA146" t="str">
            <v>0</v>
          </cell>
          <cell r="CB146">
            <v>119</v>
          </cell>
          <cell r="CC146">
            <v>45.000000000000007</v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J146" t="str">
            <v>9</v>
          </cell>
          <cell r="CK146" t="str">
            <v>75</v>
          </cell>
          <cell r="CL146" t="str">
            <v>0</v>
          </cell>
          <cell r="CM146" t="str">
            <v>0</v>
          </cell>
          <cell r="CN146">
            <v>9</v>
          </cell>
          <cell r="CO146" t="str">
            <v>0</v>
          </cell>
          <cell r="CP146" t="str">
            <v>0</v>
          </cell>
          <cell r="CQ146">
            <v>128</v>
          </cell>
          <cell r="CR146">
            <v>40</v>
          </cell>
          <cell r="CT146" t="str">
            <v>5</v>
          </cell>
          <cell r="CU146" t="str">
            <v>50</v>
          </cell>
          <cell r="CV146" t="str">
            <v>6</v>
          </cell>
          <cell r="CW146" t="str">
            <v>60</v>
          </cell>
          <cell r="CX146" t="str">
            <v/>
          </cell>
          <cell r="CY146" t="str">
            <v/>
          </cell>
          <cell r="CZ146" t="str">
            <v/>
          </cell>
          <cell r="DA146" t="str">
            <v>9</v>
          </cell>
          <cell r="DB146" t="str">
            <v>90</v>
          </cell>
          <cell r="DC146" t="str">
            <v>0</v>
          </cell>
          <cell r="DD146" t="str">
            <v>0</v>
          </cell>
          <cell r="DE146" t="str">
            <v>0</v>
          </cell>
          <cell r="DF146" t="str">
            <v>0</v>
          </cell>
          <cell r="DG146" t="str">
            <v>0</v>
          </cell>
          <cell r="DH146" t="str">
            <v>0</v>
          </cell>
          <cell r="DI146" t="str">
            <v>20</v>
          </cell>
          <cell r="DJ146">
            <v>82</v>
          </cell>
          <cell r="DK146">
            <v>75.709770000000006</v>
          </cell>
          <cell r="DM146" t="str">
            <v>37</v>
          </cell>
          <cell r="DN146" t="str">
            <v>43.33333</v>
          </cell>
          <cell r="DO146" t="str">
            <v>224</v>
          </cell>
          <cell r="DP146" t="str">
            <v>72.95209</v>
          </cell>
          <cell r="DQ146" t="str">
            <v>19.3</v>
          </cell>
          <cell r="DR146" t="str">
            <v>100</v>
          </cell>
          <cell r="DS146" t="str">
            <v>10.9</v>
          </cell>
          <cell r="DT146" t="str">
            <v>8.5</v>
          </cell>
          <cell r="DU146" t="str">
            <v>0</v>
          </cell>
          <cell r="DV146" t="str">
            <v>10</v>
          </cell>
          <cell r="DW146" t="str">
            <v>80</v>
          </cell>
          <cell r="DX146" t="str">
            <v>14.04762</v>
          </cell>
          <cell r="DY146" t="str">
            <v>79.05865</v>
          </cell>
          <cell r="DZ146" t="str">
            <v>8.5</v>
          </cell>
          <cell r="EA146" t="str">
            <v>87.15596</v>
          </cell>
          <cell r="EB146" t="str">
            <v>0</v>
          </cell>
          <cell r="EC146" t="str">
            <v>100</v>
          </cell>
          <cell r="ED146" t="str">
            <v>86.55365</v>
          </cell>
          <cell r="EE146">
            <v>154</v>
          </cell>
          <cell r="EF146">
            <v>57.813140000000004</v>
          </cell>
          <cell r="EH146" t="str">
            <v>24</v>
          </cell>
          <cell r="EI146" t="str">
            <v>86.39053</v>
          </cell>
          <cell r="EJ146" t="str">
            <v>24.5</v>
          </cell>
          <cell r="EK146" t="str">
            <v>90.16736</v>
          </cell>
          <cell r="EL146" t="str">
            <v>51</v>
          </cell>
          <cell r="EM146" t="str">
            <v>68.55346</v>
          </cell>
          <cell r="EN146" t="str">
            <v>84</v>
          </cell>
          <cell r="EO146" t="str">
            <v>70.2509</v>
          </cell>
          <cell r="EP146" t="str">
            <v>180</v>
          </cell>
          <cell r="EQ146" t="str">
            <v>55</v>
          </cell>
          <cell r="ER146" t="str">
            <v>230</v>
          </cell>
          <cell r="ES146" t="str">
            <v>67.14286</v>
          </cell>
          <cell r="ET146" t="str">
            <v>1400</v>
          </cell>
          <cell r="EU146" t="str">
            <v>0</v>
          </cell>
          <cell r="EV146" t="str">
            <v>900</v>
          </cell>
          <cell r="EW146" t="str">
            <v>25</v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 t="str">
            <v/>
          </cell>
          <cell r="FD146" t="str">
            <v/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>
            <v>86</v>
          </cell>
          <cell r="FK146">
            <v>58.587490000000003</v>
          </cell>
          <cell r="FM146" t="str">
            <v/>
          </cell>
          <cell r="FN146" t="str">
            <v/>
          </cell>
          <cell r="FO146" t="str">
            <v>455</v>
          </cell>
          <cell r="FP146" t="str">
            <v>72.54098</v>
          </cell>
          <cell r="FQ146" t="str">
            <v>35</v>
          </cell>
          <cell r="FR146" t="str">
            <v>240</v>
          </cell>
          <cell r="FS146" t="str">
            <v>180</v>
          </cell>
          <cell r="FT146" t="str">
            <v>24.4</v>
          </cell>
          <cell r="FU146" t="str">
            <v>72.66592</v>
          </cell>
          <cell r="FV146" t="str">
            <v>15</v>
          </cell>
          <cell r="FW146" t="str">
            <v>5</v>
          </cell>
          <cell r="FX146" t="str">
            <v>4.4</v>
          </cell>
          <cell r="FY146" t="str">
            <v>5.5</v>
          </cell>
          <cell r="FZ146" t="str">
            <v>30.55556</v>
          </cell>
          <cell r="GA146" t="str">
            <v>2.5</v>
          </cell>
          <cell r="GB146" t="str">
            <v>0</v>
          </cell>
          <cell r="GC146" t="str">
            <v>.5</v>
          </cell>
          <cell r="GD146" t="str">
            <v>2.5</v>
          </cell>
          <cell r="GE146">
            <v>140</v>
          </cell>
          <cell r="GF146">
            <v>33.412700000000001</v>
          </cell>
          <cell r="GG146" t="str">
            <v>0</v>
          </cell>
          <cell r="GH146" t="str">
            <v>2</v>
          </cell>
          <cell r="GI146" t="str">
            <v>38</v>
          </cell>
          <cell r="GJ146" t="str">
            <v>18.5</v>
          </cell>
          <cell r="GK146" t="str">
            <v>19.9504</v>
          </cell>
          <cell r="GL146" t="str">
            <v>7.5</v>
          </cell>
          <cell r="GM146" t="str">
            <v>46.875</v>
          </cell>
          <cell r="GN146" t="str">
            <v>2.5</v>
          </cell>
          <cell r="GO146" t="str">
            <v>3</v>
          </cell>
          <cell r="GP146" t="str">
            <v>1</v>
          </cell>
          <cell r="GQ146" t="str">
            <v>1</v>
          </cell>
        </row>
        <row r="147">
          <cell r="A147" t="str">
            <v>SMR</v>
          </cell>
          <cell r="B147" t="str">
            <v>San Marino</v>
          </cell>
          <cell r="C147" t="str">
            <v>Europe &amp; Central Asia</v>
          </cell>
          <cell r="D147" t="str">
            <v>High income</v>
          </cell>
          <cell r="E147">
            <v>2020</v>
          </cell>
          <cell r="F147">
            <v>92</v>
          </cell>
          <cell r="G147">
            <v>64.191330000000008</v>
          </cell>
          <cell r="J147">
            <v>92</v>
          </cell>
          <cell r="K147">
            <v>87.311000000000007</v>
          </cell>
          <cell r="L147" t="str">
            <v>7</v>
          </cell>
          <cell r="M147">
            <v>64.705879999999993</v>
          </cell>
          <cell r="N147" t="str">
            <v>11.5</v>
          </cell>
          <cell r="O147" t="str">
            <v>88.94472</v>
          </cell>
          <cell r="P147" t="str">
            <v>8.8</v>
          </cell>
          <cell r="Q147" t="str">
            <v>95.59341</v>
          </cell>
          <cell r="R147" t="str">
            <v>7</v>
          </cell>
          <cell r="S147" t="str">
            <v>64.70588</v>
          </cell>
          <cell r="T147" t="str">
            <v>11.5</v>
          </cell>
          <cell r="U147" t="str">
            <v>88.94472</v>
          </cell>
          <cell r="V147" t="str">
            <v>8.8</v>
          </cell>
          <cell r="W147" t="str">
            <v>95.59341</v>
          </cell>
          <cell r="X147" t="str">
            <v>0</v>
          </cell>
          <cell r="Y147" t="str">
            <v>100</v>
          </cell>
          <cell r="Z147">
            <v>92</v>
          </cell>
          <cell r="AA147">
            <v>68.910270000000011</v>
          </cell>
          <cell r="AC147" t="str">
            <v>15</v>
          </cell>
          <cell r="AD147" t="str">
            <v>60</v>
          </cell>
          <cell r="AE147" t="str">
            <v>145.5</v>
          </cell>
          <cell r="AF147" t="str">
            <v>65.56196</v>
          </cell>
          <cell r="AG147" t="str">
            <v>7.3</v>
          </cell>
          <cell r="AH147" t="str">
            <v>63.41246</v>
          </cell>
          <cell r="AI147" t="str">
            <v>13</v>
          </cell>
          <cell r="AJ147" t="str">
            <v>86.66667</v>
          </cell>
          <cell r="AK147" t="str">
            <v>2</v>
          </cell>
          <cell r="AL147" t="str">
            <v>1</v>
          </cell>
          <cell r="AM147" t="str">
            <v>2</v>
          </cell>
          <cell r="AN147" t="str">
            <v>3</v>
          </cell>
          <cell r="AO147" t="str">
            <v>1</v>
          </cell>
          <cell r="AP147" t="str">
            <v>4</v>
          </cell>
          <cell r="AQ147">
            <v>26</v>
          </cell>
          <cell r="AR147">
            <v>88.326350000000005</v>
          </cell>
          <cell r="AT147" t="str">
            <v>3</v>
          </cell>
          <cell r="AU147" t="str">
            <v>100</v>
          </cell>
          <cell r="AV147" t="str">
            <v>38</v>
          </cell>
          <cell r="AW147" t="str">
            <v>91.30435</v>
          </cell>
          <cell r="AX147" t="str">
            <v>40.4</v>
          </cell>
          <cell r="AY147" t="str">
            <v>99.50104</v>
          </cell>
          <cell r="AZ147" t="str">
            <v>5</v>
          </cell>
          <cell r="BA147" t="str">
            <v>62.5</v>
          </cell>
          <cell r="BB147" t="str">
            <v>1</v>
          </cell>
          <cell r="BC147" t="str">
            <v>1</v>
          </cell>
          <cell r="BD147" t="str">
            <v>1</v>
          </cell>
          <cell r="BE147" t="str">
            <v>1</v>
          </cell>
          <cell r="BF147" t="str">
            <v>0</v>
          </cell>
          <cell r="BG147" t="str">
            <v>1</v>
          </cell>
          <cell r="BH147" t="str">
            <v>.6</v>
          </cell>
          <cell r="BI147" t="str">
            <v>4.67</v>
          </cell>
          <cell r="BJ147" t="str">
            <v>1</v>
          </cell>
          <cell r="BK147" t="str">
            <v>15.5</v>
          </cell>
          <cell r="BL147">
            <v>102</v>
          </cell>
          <cell r="BM147">
            <v>61.522510000000004</v>
          </cell>
          <cell r="BO147" t="str">
            <v>9</v>
          </cell>
          <cell r="BP147" t="str">
            <v>33.33333</v>
          </cell>
          <cell r="BQ147" t="str">
            <v>42.5</v>
          </cell>
          <cell r="BR147" t="str">
            <v>80.14354</v>
          </cell>
          <cell r="BS147" t="str">
            <v>6.6</v>
          </cell>
          <cell r="BT147" t="str">
            <v>55.94648</v>
          </cell>
          <cell r="BU147" t="str">
            <v>23</v>
          </cell>
          <cell r="BV147" t="str">
            <v>76.66667</v>
          </cell>
          <cell r="BW147" t="str">
            <v>5</v>
          </cell>
          <cell r="BX147" t="str">
            <v>4</v>
          </cell>
          <cell r="BY147" t="str">
            <v>8</v>
          </cell>
          <cell r="BZ147" t="str">
            <v>6</v>
          </cell>
          <cell r="CA147" t="str">
            <v>0</v>
          </cell>
          <cell r="CB147">
            <v>152</v>
          </cell>
          <cell r="CC147">
            <v>30.000000000000004</v>
          </cell>
          <cell r="CE147" t="str">
            <v/>
          </cell>
          <cell r="CF147" t="str">
            <v/>
          </cell>
          <cell r="CG147" t="str">
            <v/>
          </cell>
          <cell r="CH147" t="str">
            <v/>
          </cell>
          <cell r="CJ147" t="str">
            <v>1</v>
          </cell>
          <cell r="CK147" t="str">
            <v>8.33333</v>
          </cell>
          <cell r="CL147" t="str">
            <v>5</v>
          </cell>
          <cell r="CM147" t="str">
            <v>62.5</v>
          </cell>
          <cell r="CN147">
            <v>6</v>
          </cell>
          <cell r="CO147" t="str">
            <v>92.6</v>
          </cell>
          <cell r="CP147" t="str">
            <v>0</v>
          </cell>
          <cell r="CQ147">
            <v>162</v>
          </cell>
          <cell r="CR147">
            <v>26.000000000000004</v>
          </cell>
          <cell r="CT147" t="str">
            <v>3</v>
          </cell>
          <cell r="CU147" t="str">
            <v>30</v>
          </cell>
          <cell r="CV147" t="str">
            <v>2</v>
          </cell>
          <cell r="CW147" t="str">
            <v>20</v>
          </cell>
          <cell r="CX147" t="str">
            <v/>
          </cell>
          <cell r="CY147" t="str">
            <v/>
          </cell>
          <cell r="CZ147" t="str">
            <v/>
          </cell>
          <cell r="DA147" t="str">
            <v>8</v>
          </cell>
          <cell r="DB147" t="str">
            <v>80</v>
          </cell>
          <cell r="DC147" t="str">
            <v>0</v>
          </cell>
          <cell r="DD147" t="str">
            <v>0</v>
          </cell>
          <cell r="DE147" t="str">
            <v>0</v>
          </cell>
          <cell r="DF147" t="str">
            <v>0</v>
          </cell>
          <cell r="DG147" t="str">
            <v>0</v>
          </cell>
          <cell r="DH147" t="str">
            <v>0</v>
          </cell>
          <cell r="DI147" t="str">
            <v>13</v>
          </cell>
          <cell r="DJ147">
            <v>47</v>
          </cell>
          <cell r="DK147">
            <v>82.022500000000008</v>
          </cell>
          <cell r="DM147" t="str">
            <v>18</v>
          </cell>
          <cell r="DN147" t="str">
            <v>75</v>
          </cell>
          <cell r="DO147" t="str">
            <v>52</v>
          </cell>
          <cell r="DP147" t="str">
            <v>99.53632</v>
          </cell>
          <cell r="DQ147" t="str">
            <v>36.2</v>
          </cell>
          <cell r="DR147" t="str">
            <v>85.75592</v>
          </cell>
          <cell r="DS147" t="str">
            <v>5</v>
          </cell>
          <cell r="DT147" t="str">
            <v>30.9</v>
          </cell>
          <cell r="DU147" t="str">
            <v>.3</v>
          </cell>
          <cell r="DV147" t="str">
            <v>No VAT</v>
          </cell>
          <cell r="DW147" t="str">
            <v>No VAT</v>
          </cell>
          <cell r="DX147" t="str">
            <v>No VAT</v>
          </cell>
          <cell r="DY147" t="str">
            <v>No VAT</v>
          </cell>
          <cell r="DZ147" t="str">
            <v>13</v>
          </cell>
          <cell r="EA147" t="str">
            <v>78.89908</v>
          </cell>
          <cell r="EB147" t="str">
            <v>13.85714</v>
          </cell>
          <cell r="EC147" t="str">
            <v>56.69643</v>
          </cell>
          <cell r="ED147" t="str">
            <v>67.79776</v>
          </cell>
          <cell r="EE147">
            <v>20</v>
          </cell>
          <cell r="EF147">
            <v>97.480590000000007</v>
          </cell>
          <cell r="EH147" t="str">
            <v>.5</v>
          </cell>
          <cell r="EI147" t="str">
            <v>100</v>
          </cell>
          <cell r="EJ147" t="str">
            <v>2.5</v>
          </cell>
          <cell r="EK147" t="str">
            <v>99.37238</v>
          </cell>
          <cell r="EL147" t="str">
            <v>0</v>
          </cell>
          <cell r="EM147" t="str">
            <v>100</v>
          </cell>
          <cell r="EN147" t="str">
            <v>4</v>
          </cell>
          <cell r="EO147" t="str">
            <v>98.92473</v>
          </cell>
          <cell r="EP147" t="str">
            <v>0</v>
          </cell>
          <cell r="EQ147" t="str">
            <v>100</v>
          </cell>
          <cell r="ER147" t="str">
            <v>100</v>
          </cell>
          <cell r="ES147" t="str">
            <v>85.71429</v>
          </cell>
          <cell r="ET147" t="str">
            <v>0</v>
          </cell>
          <cell r="EU147" t="str">
            <v>100</v>
          </cell>
          <cell r="EV147" t="str">
            <v>50</v>
          </cell>
          <cell r="EW147" t="str">
            <v>95.83333</v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 t="str">
            <v/>
          </cell>
          <cell r="FC147" t="str">
            <v/>
          </cell>
          <cell r="FD147" t="str">
            <v/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81</v>
          </cell>
          <cell r="FK147">
            <v>59.245800000000003</v>
          </cell>
          <cell r="FM147" t="str">
            <v/>
          </cell>
          <cell r="FN147" t="str">
            <v/>
          </cell>
          <cell r="FO147" t="str">
            <v>575</v>
          </cell>
          <cell r="FP147" t="str">
            <v>62.70492</v>
          </cell>
          <cell r="FQ147" t="str">
            <v>45</v>
          </cell>
          <cell r="FR147" t="str">
            <v>350</v>
          </cell>
          <cell r="FS147" t="str">
            <v>180</v>
          </cell>
          <cell r="FT147" t="str">
            <v>13.9</v>
          </cell>
          <cell r="FU147" t="str">
            <v>84.47694</v>
          </cell>
          <cell r="FV147" t="str">
            <v>10.5</v>
          </cell>
          <cell r="FW147" t="str">
            <v>2.9</v>
          </cell>
          <cell r="FX147" t="str">
            <v>.5</v>
          </cell>
          <cell r="FY147" t="str">
            <v>5.5</v>
          </cell>
          <cell r="FZ147" t="str">
            <v>30.55556</v>
          </cell>
          <cell r="GA147" t="str">
            <v>1.5</v>
          </cell>
          <cell r="GB147" t="str">
            <v>1</v>
          </cell>
          <cell r="GC147" t="str">
            <v>1.5</v>
          </cell>
          <cell r="GD147" t="str">
            <v>1.5</v>
          </cell>
          <cell r="GE147">
            <v>106</v>
          </cell>
          <cell r="GF147">
            <v>41.094290000000001</v>
          </cell>
          <cell r="GG147" t="str">
            <v>0</v>
          </cell>
          <cell r="GH147" t="str">
            <v>2.3</v>
          </cell>
          <cell r="GI147" t="str">
            <v>5</v>
          </cell>
          <cell r="GJ147" t="str">
            <v>50.2</v>
          </cell>
          <cell r="GK147" t="str">
            <v>54.06359</v>
          </cell>
          <cell r="GL147" t="str">
            <v>4.5</v>
          </cell>
          <cell r="GM147" t="str">
            <v>28.125</v>
          </cell>
          <cell r="GN147" t="str">
            <v>1.5</v>
          </cell>
          <cell r="GO147" t="str">
            <v>2</v>
          </cell>
          <cell r="GP147" t="str">
            <v>1</v>
          </cell>
          <cell r="GQ147" t="str">
            <v>0</v>
          </cell>
        </row>
        <row r="148">
          <cell r="A148" t="str">
            <v>STP</v>
          </cell>
          <cell r="B148" t="str">
            <v>São Tomé and Príncipe</v>
          </cell>
          <cell r="C148" t="str">
            <v>Sub-Saharan Africa</v>
          </cell>
          <cell r="D148" t="str">
            <v>Lower middle income</v>
          </cell>
          <cell r="E148">
            <v>2020</v>
          </cell>
          <cell r="F148">
            <v>170</v>
          </cell>
          <cell r="G148">
            <v>44.971100000000007</v>
          </cell>
          <cell r="J148">
            <v>150</v>
          </cell>
          <cell r="K148">
            <v>78.243830000000003</v>
          </cell>
          <cell r="L148" t="str">
            <v>6</v>
          </cell>
          <cell r="M148">
            <v>70.588239999999999</v>
          </cell>
          <cell r="N148" t="str">
            <v>7</v>
          </cell>
          <cell r="O148" t="str">
            <v>93.46734</v>
          </cell>
          <cell r="P148" t="str">
            <v>12.4</v>
          </cell>
          <cell r="Q148" t="str">
            <v>93.81878</v>
          </cell>
          <cell r="R148" t="str">
            <v>6</v>
          </cell>
          <cell r="S148" t="str">
            <v>70.58824</v>
          </cell>
          <cell r="T148" t="str">
            <v>7</v>
          </cell>
          <cell r="U148" t="str">
            <v>93.46734</v>
          </cell>
          <cell r="V148" t="str">
            <v>12.4</v>
          </cell>
          <cell r="W148" t="str">
            <v>93.81878</v>
          </cell>
          <cell r="X148" t="str">
            <v>179.6</v>
          </cell>
          <cell r="Y148" t="str">
            <v>55.10096</v>
          </cell>
          <cell r="Z148">
            <v>111</v>
          </cell>
          <cell r="AA148">
            <v>66.640460000000004</v>
          </cell>
          <cell r="AC148" t="str">
            <v>16</v>
          </cell>
          <cell r="AD148" t="str">
            <v>56</v>
          </cell>
          <cell r="AE148" t="str">
            <v>67</v>
          </cell>
          <cell r="AF148" t="str">
            <v>88.18444</v>
          </cell>
          <cell r="AG148" t="str">
            <v>2.2</v>
          </cell>
          <cell r="AH148" t="str">
            <v>89.04406</v>
          </cell>
          <cell r="AI148" t="str">
            <v>5</v>
          </cell>
          <cell r="AJ148" t="str">
            <v>33.33333</v>
          </cell>
          <cell r="AK148" t="str">
            <v>.5</v>
          </cell>
          <cell r="AL148" t="str">
            <v>0</v>
          </cell>
          <cell r="AM148" t="str">
            <v>2</v>
          </cell>
          <cell r="AN148" t="str">
            <v>2</v>
          </cell>
          <cell r="AO148" t="str">
            <v>.5</v>
          </cell>
          <cell r="AP148" t="str">
            <v>0</v>
          </cell>
          <cell r="AQ148">
            <v>130</v>
          </cell>
          <cell r="AR148">
            <v>62.068360000000006</v>
          </cell>
          <cell r="AT148" t="str">
            <v>4</v>
          </cell>
          <cell r="AU148" t="str">
            <v>83.33333</v>
          </cell>
          <cell r="AV148" t="str">
            <v>89</v>
          </cell>
          <cell r="AW148" t="str">
            <v>69.13043</v>
          </cell>
          <cell r="AX148" t="str">
            <v>339.4</v>
          </cell>
          <cell r="AY148" t="str">
            <v>95.80969</v>
          </cell>
          <cell r="AZ148" t="str">
            <v>0</v>
          </cell>
          <cell r="BA148" t="str">
            <v>0</v>
          </cell>
          <cell r="BB148" t="str">
            <v>0</v>
          </cell>
          <cell r="BC148" t="str">
            <v>0</v>
          </cell>
          <cell r="BD148" t="str">
            <v>0</v>
          </cell>
          <cell r="BE148" t="str">
            <v>0</v>
          </cell>
          <cell r="BF148" t="str">
            <v>1</v>
          </cell>
          <cell r="BG148" t="str">
            <v>0</v>
          </cell>
          <cell r="BH148" t="str">
            <v>..</v>
          </cell>
          <cell r="BI148" t="str">
            <v>..</v>
          </cell>
          <cell r="BJ148" t="str">
            <v>N/A</v>
          </cell>
          <cell r="BK148" t="str">
            <v>18.3</v>
          </cell>
          <cell r="BL148">
            <v>172</v>
          </cell>
          <cell r="BM148">
            <v>41.079040000000006</v>
          </cell>
          <cell r="BO148" t="str">
            <v>8</v>
          </cell>
          <cell r="BP148" t="str">
            <v>41.66667</v>
          </cell>
          <cell r="BQ148" t="str">
            <v>52</v>
          </cell>
          <cell r="BR148" t="str">
            <v>75.59809</v>
          </cell>
          <cell r="BS148" t="str">
            <v>10.2</v>
          </cell>
          <cell r="BT148" t="str">
            <v>32.05141</v>
          </cell>
          <cell r="BU148" t="str">
            <v>4.5</v>
          </cell>
          <cell r="BV148" t="str">
            <v>15</v>
          </cell>
          <cell r="BW148" t="str">
            <v>0</v>
          </cell>
          <cell r="BX148" t="str">
            <v>1.5</v>
          </cell>
          <cell r="BY148" t="str">
            <v>0</v>
          </cell>
          <cell r="BZ148" t="str">
            <v>3</v>
          </cell>
          <cell r="CA148" t="str">
            <v>0</v>
          </cell>
          <cell r="CB148">
            <v>165</v>
          </cell>
          <cell r="CC148">
            <v>25.000000000000004</v>
          </cell>
          <cell r="CE148" t="str">
            <v/>
          </cell>
          <cell r="CF148" t="str">
            <v/>
          </cell>
          <cell r="CG148" t="str">
            <v/>
          </cell>
          <cell r="CH148" t="str">
            <v/>
          </cell>
          <cell r="CJ148" t="str">
            <v>0</v>
          </cell>
          <cell r="CK148" t="str">
            <v>0</v>
          </cell>
          <cell r="CL148" t="str">
            <v>5</v>
          </cell>
          <cell r="CM148" t="str">
            <v>62.5</v>
          </cell>
          <cell r="CN148">
            <v>5</v>
          </cell>
          <cell r="CO148" t="str">
            <v>21.5</v>
          </cell>
          <cell r="CP148" t="str">
            <v>0</v>
          </cell>
          <cell r="CQ148">
            <v>179</v>
          </cell>
          <cell r="CR148">
            <v>20</v>
          </cell>
          <cell r="CT148" t="str">
            <v>3</v>
          </cell>
          <cell r="CU148" t="str">
            <v>30</v>
          </cell>
          <cell r="CV148" t="str">
            <v>1</v>
          </cell>
          <cell r="CW148" t="str">
            <v>10</v>
          </cell>
          <cell r="CX148" t="str">
            <v/>
          </cell>
          <cell r="CY148" t="str">
            <v/>
          </cell>
          <cell r="CZ148" t="str">
            <v/>
          </cell>
          <cell r="DA148" t="str">
            <v>6</v>
          </cell>
          <cell r="DB148" t="str">
            <v>60</v>
          </cell>
          <cell r="DC148" t="str">
            <v>0</v>
          </cell>
          <cell r="DD148" t="str">
            <v>0</v>
          </cell>
          <cell r="DE148" t="str">
            <v>0</v>
          </cell>
          <cell r="DF148" t="str">
            <v>0</v>
          </cell>
          <cell r="DG148" t="str">
            <v>0</v>
          </cell>
          <cell r="DH148" t="str">
            <v>0</v>
          </cell>
          <cell r="DI148" t="str">
            <v>10</v>
          </cell>
          <cell r="DJ148">
            <v>137</v>
          </cell>
          <cell r="DK148">
            <v>61.803410000000007</v>
          </cell>
          <cell r="DM148" t="str">
            <v>46</v>
          </cell>
          <cell r="DN148" t="str">
            <v>28.33333</v>
          </cell>
          <cell r="DO148" t="str">
            <v>424</v>
          </cell>
          <cell r="DP148" t="str">
            <v>42.04019</v>
          </cell>
          <cell r="DQ148" t="str">
            <v>37</v>
          </cell>
          <cell r="DR148" t="str">
            <v>84.63828</v>
          </cell>
          <cell r="DS148" t="str">
            <v>19.4</v>
          </cell>
          <cell r="DT148" t="str">
            <v>6.8</v>
          </cell>
          <cell r="DU148" t="str">
            <v>10.8</v>
          </cell>
          <cell r="DV148" t="str">
            <v>No VAT</v>
          </cell>
          <cell r="DW148" t="str">
            <v>No VAT</v>
          </cell>
          <cell r="DX148" t="str">
            <v>No VAT</v>
          </cell>
          <cell r="DY148" t="str">
            <v>No VAT</v>
          </cell>
          <cell r="DZ148" t="str">
            <v>10</v>
          </cell>
          <cell r="EA148" t="str">
            <v>84.40367</v>
          </cell>
          <cell r="EB148" t="str">
            <v>0</v>
          </cell>
          <cell r="EC148" t="str">
            <v>100</v>
          </cell>
          <cell r="ED148" t="str">
            <v>92.20183</v>
          </cell>
          <cell r="EE148">
            <v>124</v>
          </cell>
          <cell r="EF148">
            <v>66.034620000000004</v>
          </cell>
          <cell r="EH148" t="str">
            <v>46.25</v>
          </cell>
          <cell r="EI148" t="str">
            <v>73.22485</v>
          </cell>
          <cell r="EJ148" t="str">
            <v>17</v>
          </cell>
          <cell r="EK148" t="str">
            <v>93.30544</v>
          </cell>
          <cell r="EL148" t="str">
            <v>83.125</v>
          </cell>
          <cell r="EM148" t="str">
            <v>48.34906</v>
          </cell>
          <cell r="EN148" t="str">
            <v>150</v>
          </cell>
          <cell r="EO148" t="str">
            <v>46.59498</v>
          </cell>
          <cell r="EP148" t="str">
            <v>193.75</v>
          </cell>
          <cell r="EQ148" t="str">
            <v>51.5625</v>
          </cell>
          <cell r="ER148" t="str">
            <v>75</v>
          </cell>
          <cell r="ES148" t="str">
            <v>89.28571</v>
          </cell>
          <cell r="ET148" t="str">
            <v>426.25</v>
          </cell>
          <cell r="EU148" t="str">
            <v>59.78774</v>
          </cell>
          <cell r="EV148" t="str">
            <v>406</v>
          </cell>
          <cell r="EW148" t="str">
            <v>66.16667</v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 t="str">
            <v/>
          </cell>
          <cell r="FC148" t="str">
            <v/>
          </cell>
          <cell r="FD148" t="str">
            <v/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185</v>
          </cell>
          <cell r="FK148">
            <v>28.841270000000002</v>
          </cell>
          <cell r="FM148" t="str">
            <v/>
          </cell>
          <cell r="FN148" t="str">
            <v/>
          </cell>
          <cell r="FO148" t="str">
            <v>1185</v>
          </cell>
          <cell r="FP148" t="str">
            <v>12.70492</v>
          </cell>
          <cell r="FQ148" t="str">
            <v>90</v>
          </cell>
          <cell r="FR148" t="str">
            <v>730</v>
          </cell>
          <cell r="FS148" t="str">
            <v>365</v>
          </cell>
          <cell r="FT148" t="str">
            <v>45.6</v>
          </cell>
          <cell r="FU148" t="str">
            <v>48.8189</v>
          </cell>
          <cell r="FV148" t="str">
            <v>23.4</v>
          </cell>
          <cell r="FW148" t="str">
            <v>6.5</v>
          </cell>
          <cell r="FX148" t="str">
            <v>15.7</v>
          </cell>
          <cell r="FY148" t="str">
            <v>4.5</v>
          </cell>
          <cell r="FZ148" t="str">
            <v>25</v>
          </cell>
          <cell r="GA148" t="str">
            <v>1.5</v>
          </cell>
          <cell r="GB148" t="str">
            <v>1.5</v>
          </cell>
          <cell r="GC148" t="str">
            <v>0</v>
          </cell>
          <cell r="GD148" t="str">
            <v>1.5</v>
          </cell>
          <cell r="GE148">
            <v>168</v>
          </cell>
          <cell r="GF148">
            <v>0</v>
          </cell>
          <cell r="GG148" t="str">
            <v>0</v>
          </cell>
          <cell r="GH148" t="str">
            <v>No Practice</v>
          </cell>
          <cell r="GI148" t="str">
            <v>No Practice</v>
          </cell>
          <cell r="GJ148" t="str">
            <v>0</v>
          </cell>
          <cell r="GK148" t="str">
            <v>0</v>
          </cell>
          <cell r="GL148" t="str">
            <v>0</v>
          </cell>
          <cell r="GM148" t="str">
            <v>0</v>
          </cell>
          <cell r="GN148" t="str">
            <v>2</v>
          </cell>
          <cell r="GO148" t="str">
            <v>4</v>
          </cell>
          <cell r="GP148" t="str">
            <v>0</v>
          </cell>
          <cell r="GQ148" t="str">
            <v>0</v>
          </cell>
        </row>
        <row r="149">
          <cell r="A149" t="str">
            <v>SAU</v>
          </cell>
          <cell r="B149" t="str">
            <v>Saudi Arabia</v>
          </cell>
          <cell r="C149" t="str">
            <v>Middle East &amp; North Africa</v>
          </cell>
          <cell r="D149" t="str">
            <v>High income</v>
          </cell>
          <cell r="E149">
            <v>2020</v>
          </cell>
          <cell r="F149">
            <v>62</v>
          </cell>
          <cell r="G149">
            <v>71.557220000000001</v>
          </cell>
          <cell r="J149">
            <v>38</v>
          </cell>
          <cell r="K149">
            <v>93.135470000000012</v>
          </cell>
          <cell r="L149" t="str">
            <v>3</v>
          </cell>
          <cell r="M149">
            <v>88.235290000000006</v>
          </cell>
          <cell r="N149" t="str">
            <v>10</v>
          </cell>
          <cell r="O149" t="str">
            <v>90.45226</v>
          </cell>
          <cell r="P149" t="str">
            <v>5.4</v>
          </cell>
          <cell r="Q149" t="str">
            <v>97.29801</v>
          </cell>
          <cell r="R149" t="str">
            <v>4</v>
          </cell>
          <cell r="S149" t="str">
            <v>82.35294</v>
          </cell>
          <cell r="T149" t="str">
            <v>11</v>
          </cell>
          <cell r="U149" t="str">
            <v>89.44724</v>
          </cell>
          <cell r="V149" t="str">
            <v>5.4</v>
          </cell>
          <cell r="W149" t="str">
            <v>97.29801</v>
          </cell>
          <cell r="X149" t="str">
            <v>0</v>
          </cell>
          <cell r="Y149" t="str">
            <v>100</v>
          </cell>
          <cell r="Z149">
            <v>28</v>
          </cell>
          <cell r="AA149">
            <v>78.34836</v>
          </cell>
          <cell r="AC149" t="str">
            <v>14</v>
          </cell>
          <cell r="AD149" t="str">
            <v>64</v>
          </cell>
          <cell r="AE149" t="str">
            <v>100</v>
          </cell>
          <cell r="AF149" t="str">
            <v>78.67435</v>
          </cell>
          <cell r="AG149" t="str">
            <v>1.9</v>
          </cell>
          <cell r="AH149" t="str">
            <v>90.71908</v>
          </cell>
          <cell r="AI149" t="str">
            <v>12</v>
          </cell>
          <cell r="AJ149" t="str">
            <v>80</v>
          </cell>
          <cell r="AK149" t="str">
            <v>2</v>
          </cell>
          <cell r="AL149" t="str">
            <v>1</v>
          </cell>
          <cell r="AM149" t="str">
            <v>2</v>
          </cell>
          <cell r="AN149" t="str">
            <v>3</v>
          </cell>
          <cell r="AO149" t="str">
            <v>0</v>
          </cell>
          <cell r="AP149" t="str">
            <v>4</v>
          </cell>
          <cell r="AQ149">
            <v>18</v>
          </cell>
          <cell r="AR149">
            <v>91.816150000000007</v>
          </cell>
          <cell r="AT149" t="str">
            <v>2</v>
          </cell>
          <cell r="AU149" t="str">
            <v>100</v>
          </cell>
          <cell r="AV149" t="str">
            <v>35</v>
          </cell>
          <cell r="AW149" t="str">
            <v>92.6087</v>
          </cell>
          <cell r="AX149" t="str">
            <v>27.9</v>
          </cell>
          <cell r="AY149" t="str">
            <v>99.65589</v>
          </cell>
          <cell r="AZ149" t="str">
            <v>6</v>
          </cell>
          <cell r="BA149" t="str">
            <v>75</v>
          </cell>
          <cell r="BB149" t="str">
            <v>2</v>
          </cell>
          <cell r="BC149" t="str">
            <v>1</v>
          </cell>
          <cell r="BD149" t="str">
            <v>1</v>
          </cell>
          <cell r="BE149" t="str">
            <v>1</v>
          </cell>
          <cell r="BF149" t="str">
            <v>1</v>
          </cell>
          <cell r="BG149" t="str">
            <v>0</v>
          </cell>
          <cell r="BH149" t="str">
            <v>1.98</v>
          </cell>
          <cell r="BI149" t="str">
            <v>1.56</v>
          </cell>
          <cell r="BJ149" t="str">
            <v>5</v>
          </cell>
          <cell r="BK149" t="str">
            <v>7.4</v>
          </cell>
          <cell r="BL149">
            <v>19</v>
          </cell>
          <cell r="BM149">
            <v>84.523520000000005</v>
          </cell>
          <cell r="BO149" t="str">
            <v>2</v>
          </cell>
          <cell r="BP149" t="str">
            <v>91.66667</v>
          </cell>
          <cell r="BQ149" t="str">
            <v>1.5</v>
          </cell>
          <cell r="BR149" t="str">
            <v>99.76077</v>
          </cell>
          <cell r="BS149" t="str">
            <v>0</v>
          </cell>
          <cell r="BT149" t="str">
            <v>100</v>
          </cell>
          <cell r="BU149" t="str">
            <v>14</v>
          </cell>
          <cell r="BV149" t="str">
            <v>46.66667</v>
          </cell>
          <cell r="BW149" t="str">
            <v>5</v>
          </cell>
          <cell r="BX149" t="str">
            <v>2.5</v>
          </cell>
          <cell r="BY149" t="str">
            <v>0</v>
          </cell>
          <cell r="BZ149" t="str">
            <v>6.5</v>
          </cell>
          <cell r="CA149" t="str">
            <v>0</v>
          </cell>
          <cell r="CB149">
            <v>80</v>
          </cell>
          <cell r="CC149">
            <v>60.000000000000007</v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J149" t="str">
            <v>4</v>
          </cell>
          <cell r="CK149" t="str">
            <v>33.33333</v>
          </cell>
          <cell r="CL149" t="str">
            <v>8</v>
          </cell>
          <cell r="CM149" t="str">
            <v>100</v>
          </cell>
          <cell r="CN149">
            <v>12</v>
          </cell>
          <cell r="CO149" t="str">
            <v>0</v>
          </cell>
          <cell r="CP149" t="str">
            <v>56.7</v>
          </cell>
          <cell r="CQ149">
            <v>3</v>
          </cell>
          <cell r="CR149">
            <v>86</v>
          </cell>
          <cell r="CT149" t="str">
            <v>9</v>
          </cell>
          <cell r="CU149" t="str">
            <v>90</v>
          </cell>
          <cell r="CV149" t="str">
            <v>9</v>
          </cell>
          <cell r="CW149" t="str">
            <v>90</v>
          </cell>
          <cell r="CX149" t="str">
            <v/>
          </cell>
          <cell r="CY149" t="str">
            <v/>
          </cell>
          <cell r="CZ149" t="str">
            <v/>
          </cell>
          <cell r="DA149" t="str">
            <v>7</v>
          </cell>
          <cell r="DB149" t="str">
            <v>70</v>
          </cell>
          <cell r="DC149" t="str">
            <v>5</v>
          </cell>
          <cell r="DD149" t="str">
            <v>83.33333</v>
          </cell>
          <cell r="DE149" t="str">
            <v>6</v>
          </cell>
          <cell r="DF149" t="str">
            <v>85.71429</v>
          </cell>
          <cell r="DG149" t="str">
            <v>7</v>
          </cell>
          <cell r="DH149" t="str">
            <v>100</v>
          </cell>
          <cell r="DI149" t="str">
            <v>43</v>
          </cell>
          <cell r="DJ149">
            <v>57</v>
          </cell>
          <cell r="DK149">
            <v>80.512390000000011</v>
          </cell>
          <cell r="DM149" t="str">
            <v>4</v>
          </cell>
          <cell r="DN149" t="str">
            <v>98.33333</v>
          </cell>
          <cell r="DO149" t="str">
            <v>104</v>
          </cell>
          <cell r="DP149" t="str">
            <v>91.49923</v>
          </cell>
          <cell r="DQ149" t="str">
            <v>15.7</v>
          </cell>
          <cell r="DR149" t="str">
            <v>100</v>
          </cell>
          <cell r="DS149" t="str">
            <v>2.2</v>
          </cell>
          <cell r="DT149" t="str">
            <v>13.5</v>
          </cell>
          <cell r="DU149" t="str">
            <v>0</v>
          </cell>
          <cell r="DV149" t="str">
            <v>16.5</v>
          </cell>
          <cell r="DW149" t="str">
            <v>67</v>
          </cell>
          <cell r="DX149" t="str">
            <v>22.95238</v>
          </cell>
          <cell r="DY149" t="str">
            <v>61.86799</v>
          </cell>
          <cell r="DZ149" t="str">
            <v>69</v>
          </cell>
          <cell r="EA149" t="str">
            <v>0</v>
          </cell>
          <cell r="EB149" t="str">
            <v>33.57143</v>
          </cell>
          <cell r="EC149" t="str">
            <v>0</v>
          </cell>
          <cell r="ED149" t="str">
            <v>32.217</v>
          </cell>
          <cell r="EE149">
            <v>86</v>
          </cell>
          <cell r="EF149">
            <v>75.97878</v>
          </cell>
          <cell r="EH149" t="str">
            <v>11</v>
          </cell>
          <cell r="EI149" t="str">
            <v>94.08284</v>
          </cell>
          <cell r="EJ149" t="str">
            <v>32</v>
          </cell>
          <cell r="EK149" t="str">
            <v>87.02929</v>
          </cell>
          <cell r="EL149" t="str">
            <v>37</v>
          </cell>
          <cell r="EM149" t="str">
            <v>77.35849</v>
          </cell>
          <cell r="EN149" t="str">
            <v>72</v>
          </cell>
          <cell r="EO149" t="str">
            <v>74.55197</v>
          </cell>
          <cell r="EP149" t="str">
            <v>73</v>
          </cell>
          <cell r="EQ149" t="str">
            <v>81.75</v>
          </cell>
          <cell r="ER149" t="str">
            <v>267</v>
          </cell>
          <cell r="ES149" t="str">
            <v>61.85714</v>
          </cell>
          <cell r="ET149" t="str">
            <v>319</v>
          </cell>
          <cell r="EU149" t="str">
            <v>69.90566</v>
          </cell>
          <cell r="EV149" t="str">
            <v>464.4615</v>
          </cell>
          <cell r="EW149" t="str">
            <v>61.29487</v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 t="str">
            <v/>
          </cell>
          <cell r="FD149" t="str">
            <v/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>
            <v>51</v>
          </cell>
          <cell r="FK149">
            <v>65.257550000000009</v>
          </cell>
          <cell r="FM149" t="str">
            <v/>
          </cell>
          <cell r="FN149" t="str">
            <v/>
          </cell>
          <cell r="FO149" t="str">
            <v>575</v>
          </cell>
          <cell r="FP149" t="str">
            <v>62.70492</v>
          </cell>
          <cell r="FQ149" t="str">
            <v>30</v>
          </cell>
          <cell r="FR149" t="str">
            <v>365</v>
          </cell>
          <cell r="FS149" t="str">
            <v>180</v>
          </cell>
          <cell r="FT149" t="str">
            <v>27.5</v>
          </cell>
          <cell r="FU149" t="str">
            <v>69.17885</v>
          </cell>
          <cell r="FV149" t="str">
            <v>20</v>
          </cell>
          <cell r="FW149" t="str">
            <v>7.5</v>
          </cell>
          <cell r="FX149" t="str">
            <v>0</v>
          </cell>
          <cell r="FY149" t="str">
            <v>11.5</v>
          </cell>
          <cell r="FZ149" t="str">
            <v>63.88889</v>
          </cell>
          <cell r="GA149" t="str">
            <v>4</v>
          </cell>
          <cell r="GB149" t="str">
            <v>3.5</v>
          </cell>
          <cell r="GC149" t="str">
            <v>2</v>
          </cell>
          <cell r="GD149" t="str">
            <v>2</v>
          </cell>
          <cell r="GE149">
            <v>168</v>
          </cell>
          <cell r="GF149">
            <v>0</v>
          </cell>
          <cell r="GG149" t="str">
            <v>0</v>
          </cell>
          <cell r="GH149" t="str">
            <v>No Practice</v>
          </cell>
          <cell r="GI149" t="str">
            <v>No Practice</v>
          </cell>
          <cell r="GJ149" t="str">
            <v>0</v>
          </cell>
          <cell r="GK149" t="str">
            <v>0</v>
          </cell>
          <cell r="GL149" t="str">
            <v>0</v>
          </cell>
          <cell r="GM149" t="str">
            <v>0</v>
          </cell>
          <cell r="GN149" t="str">
            <v>3</v>
          </cell>
          <cell r="GO149" t="str">
            <v>3.5</v>
          </cell>
          <cell r="GP149" t="str">
            <v>2</v>
          </cell>
          <cell r="GQ149" t="str">
            <v>2</v>
          </cell>
        </row>
        <row r="150">
          <cell r="A150" t="str">
            <v>SEN</v>
          </cell>
          <cell r="B150" t="str">
            <v>Senegal</v>
          </cell>
          <cell r="C150" t="str">
            <v>Sub-Saharan Africa</v>
          </cell>
          <cell r="D150" t="str">
            <v>Lower middle income</v>
          </cell>
          <cell r="E150">
            <v>2020</v>
          </cell>
          <cell r="F150">
            <v>123</v>
          </cell>
          <cell r="G150">
            <v>59.275000000000006</v>
          </cell>
          <cell r="J150">
            <v>60</v>
          </cell>
          <cell r="K150">
            <v>91.185420000000008</v>
          </cell>
          <cell r="L150" t="str">
            <v>4</v>
          </cell>
          <cell r="M150">
            <v>82.352940000000004</v>
          </cell>
          <cell r="N150" t="str">
            <v>6</v>
          </cell>
          <cell r="O150" t="str">
            <v>94.47236</v>
          </cell>
          <cell r="P150" t="str">
            <v>22.6</v>
          </cell>
          <cell r="Q150" t="str">
            <v>88.67839</v>
          </cell>
          <cell r="R150" t="str">
            <v>4</v>
          </cell>
          <cell r="S150" t="str">
            <v>82.35294</v>
          </cell>
          <cell r="T150" t="str">
            <v>6</v>
          </cell>
          <cell r="U150" t="str">
            <v>94.47236</v>
          </cell>
          <cell r="V150" t="str">
            <v>22.6</v>
          </cell>
          <cell r="W150" t="str">
            <v>88.67839</v>
          </cell>
          <cell r="X150" t="str">
            <v>3</v>
          </cell>
          <cell r="Y150" t="str">
            <v>99.23799</v>
          </cell>
          <cell r="Z150">
            <v>131</v>
          </cell>
          <cell r="AA150">
            <v>62.064350000000005</v>
          </cell>
          <cell r="AC150" t="str">
            <v>14</v>
          </cell>
          <cell r="AD150" t="str">
            <v>64</v>
          </cell>
          <cell r="AE150" t="str">
            <v>177</v>
          </cell>
          <cell r="AF150" t="str">
            <v>56.48415</v>
          </cell>
          <cell r="AG150" t="str">
            <v>7.8</v>
          </cell>
          <cell r="AH150" t="str">
            <v>61.1066</v>
          </cell>
          <cell r="AI150" t="str">
            <v>10</v>
          </cell>
          <cell r="AJ150" t="str">
            <v>66.66667</v>
          </cell>
          <cell r="AK150" t="str">
            <v>2</v>
          </cell>
          <cell r="AL150" t="str">
            <v>1</v>
          </cell>
          <cell r="AM150" t="str">
            <v>2</v>
          </cell>
          <cell r="AN150" t="str">
            <v>2</v>
          </cell>
          <cell r="AO150" t="str">
            <v>2</v>
          </cell>
          <cell r="AP150" t="str">
            <v>1</v>
          </cell>
          <cell r="AQ150">
            <v>119</v>
          </cell>
          <cell r="AR150">
            <v>65.217830000000006</v>
          </cell>
          <cell r="AT150" t="str">
            <v>6</v>
          </cell>
          <cell r="AU150" t="str">
            <v>50</v>
          </cell>
          <cell r="AV150" t="str">
            <v>68</v>
          </cell>
          <cell r="AW150" t="str">
            <v>78.26087</v>
          </cell>
          <cell r="AX150" t="str">
            <v>2421.1</v>
          </cell>
          <cell r="AY150" t="str">
            <v>70.11046</v>
          </cell>
          <cell r="AZ150" t="str">
            <v>5</v>
          </cell>
          <cell r="BA150" t="str">
            <v>62.5</v>
          </cell>
          <cell r="BB150" t="str">
            <v>0</v>
          </cell>
          <cell r="BC150" t="str">
            <v>1</v>
          </cell>
          <cell r="BD150" t="str">
            <v>1</v>
          </cell>
          <cell r="BE150" t="str">
            <v>1</v>
          </cell>
          <cell r="BF150" t="str">
            <v>1</v>
          </cell>
          <cell r="BG150" t="str">
            <v>1</v>
          </cell>
          <cell r="BH150" t="str">
            <v>17.38</v>
          </cell>
          <cell r="BI150" t="str">
            <v>19.03</v>
          </cell>
          <cell r="BJ150" t="str">
            <v>5</v>
          </cell>
          <cell r="BK150" t="str">
            <v>18.2</v>
          </cell>
          <cell r="BL150">
            <v>116</v>
          </cell>
          <cell r="BM150">
            <v>58.321510000000004</v>
          </cell>
          <cell r="BO150" t="str">
            <v>5</v>
          </cell>
          <cell r="BP150" t="str">
            <v>66.66667</v>
          </cell>
          <cell r="BQ150" t="str">
            <v>41</v>
          </cell>
          <cell r="BR150" t="str">
            <v>80.86124</v>
          </cell>
          <cell r="BS150" t="str">
            <v>7.1</v>
          </cell>
          <cell r="BT150" t="str">
            <v>52.42479</v>
          </cell>
          <cell r="BU150" t="str">
            <v>10</v>
          </cell>
          <cell r="BV150" t="str">
            <v>33.33333</v>
          </cell>
          <cell r="BW150" t="str">
            <v>0</v>
          </cell>
          <cell r="BX150" t="str">
            <v>4</v>
          </cell>
          <cell r="BY150" t="str">
            <v>0</v>
          </cell>
          <cell r="BZ150" t="str">
            <v>6</v>
          </cell>
          <cell r="CA150" t="str">
            <v>0</v>
          </cell>
          <cell r="CB150">
            <v>67</v>
          </cell>
          <cell r="CC150">
            <v>65</v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J150" t="str">
            <v>6</v>
          </cell>
          <cell r="CK150" t="str">
            <v>50</v>
          </cell>
          <cell r="CL150" t="str">
            <v>7</v>
          </cell>
          <cell r="CM150" t="str">
            <v>87.5</v>
          </cell>
          <cell r="CN150">
            <v>13</v>
          </cell>
          <cell r="CO150" t="str">
            <v>0</v>
          </cell>
          <cell r="CP150" t="str">
            <v>8.2</v>
          </cell>
          <cell r="CQ150">
            <v>114</v>
          </cell>
          <cell r="CR150">
            <v>44.000000000000007</v>
          </cell>
          <cell r="CT150" t="str">
            <v>7</v>
          </cell>
          <cell r="CU150" t="str">
            <v>70</v>
          </cell>
          <cell r="CV150" t="str">
            <v>1</v>
          </cell>
          <cell r="CW150" t="str">
            <v>10</v>
          </cell>
          <cell r="CX150" t="str">
            <v/>
          </cell>
          <cell r="CY150" t="str">
            <v/>
          </cell>
          <cell r="CZ150" t="str">
            <v/>
          </cell>
          <cell r="DA150" t="str">
            <v>6</v>
          </cell>
          <cell r="DB150" t="str">
            <v>60</v>
          </cell>
          <cell r="DC150" t="str">
            <v>4</v>
          </cell>
          <cell r="DD150" t="str">
            <v>66.66667</v>
          </cell>
          <cell r="DE150" t="str">
            <v>2</v>
          </cell>
          <cell r="DF150" t="str">
            <v>28.57143</v>
          </cell>
          <cell r="DG150" t="str">
            <v>2</v>
          </cell>
          <cell r="DH150" t="str">
            <v>28.57143</v>
          </cell>
          <cell r="DI150" t="str">
            <v>22</v>
          </cell>
          <cell r="DJ150">
            <v>166</v>
          </cell>
          <cell r="DK150">
            <v>51.238350000000004</v>
          </cell>
          <cell r="DM150" t="str">
            <v>53</v>
          </cell>
          <cell r="DN150" t="str">
            <v>16.66667</v>
          </cell>
          <cell r="DO150" t="str">
            <v>416</v>
          </cell>
          <cell r="DP150" t="str">
            <v>43.27666</v>
          </cell>
          <cell r="DQ150" t="str">
            <v>44.8</v>
          </cell>
          <cell r="DR150" t="str">
            <v>73.19999</v>
          </cell>
          <cell r="DS150" t="str">
            <v>16.2</v>
          </cell>
          <cell r="DT150" t="str">
            <v>23.6</v>
          </cell>
          <cell r="DU150" t="str">
            <v>5</v>
          </cell>
          <cell r="DV150" t="str">
            <v>34</v>
          </cell>
          <cell r="DW150" t="str">
            <v>32</v>
          </cell>
          <cell r="DX150" t="str">
            <v>16.88095</v>
          </cell>
          <cell r="DY150" t="str">
            <v>73.5889</v>
          </cell>
          <cell r="DZ150" t="str">
            <v>11.5</v>
          </cell>
          <cell r="EA150" t="str">
            <v>81.65138</v>
          </cell>
          <cell r="EB150" t="str">
            <v>0</v>
          </cell>
          <cell r="EC150" t="str">
            <v>100</v>
          </cell>
          <cell r="ED150" t="str">
            <v>71.81007</v>
          </cell>
          <cell r="EE150">
            <v>142</v>
          </cell>
          <cell r="EF150">
            <v>60.851670000000006</v>
          </cell>
          <cell r="EH150" t="str">
            <v>26</v>
          </cell>
          <cell r="EI150" t="str">
            <v>85.2071</v>
          </cell>
          <cell r="EJ150" t="str">
            <v>72</v>
          </cell>
          <cell r="EK150" t="str">
            <v>70.29289</v>
          </cell>
          <cell r="EL150" t="str">
            <v>61.45455</v>
          </cell>
          <cell r="EM150" t="str">
            <v>61.97827</v>
          </cell>
          <cell r="EN150" t="str">
            <v>53.33333</v>
          </cell>
          <cell r="EO150" t="str">
            <v>81.24253</v>
          </cell>
          <cell r="EP150" t="str">
            <v>96</v>
          </cell>
          <cell r="EQ150" t="str">
            <v>76</v>
          </cell>
          <cell r="ER150" t="str">
            <v>545</v>
          </cell>
          <cell r="ES150" t="str">
            <v>22.14286</v>
          </cell>
          <cell r="ET150" t="str">
            <v>546.7273</v>
          </cell>
          <cell r="EU150" t="str">
            <v>48.42196</v>
          </cell>
          <cell r="EV150" t="str">
            <v>701.6667</v>
          </cell>
          <cell r="EW150" t="str">
            <v>41.52778</v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 t="str">
            <v/>
          </cell>
          <cell r="FD150" t="str">
            <v/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>
            <v>132</v>
          </cell>
          <cell r="FK150">
            <v>50.612030000000004</v>
          </cell>
          <cell r="FM150" t="str">
            <v/>
          </cell>
          <cell r="FN150" t="str">
            <v/>
          </cell>
          <cell r="FO150" t="str">
            <v>650</v>
          </cell>
          <cell r="FP150" t="str">
            <v>56.55738</v>
          </cell>
          <cell r="FQ150" t="str">
            <v>35</v>
          </cell>
          <cell r="FR150" t="str">
            <v>300</v>
          </cell>
          <cell r="FS150" t="str">
            <v>315</v>
          </cell>
          <cell r="FT150" t="str">
            <v>36.4</v>
          </cell>
          <cell r="FU150" t="str">
            <v>59.1676</v>
          </cell>
          <cell r="FV150" t="str">
            <v>28</v>
          </cell>
          <cell r="FW150" t="str">
            <v>8</v>
          </cell>
          <cell r="FX150" t="str">
            <v>.4</v>
          </cell>
          <cell r="FY150" t="str">
            <v>6.5</v>
          </cell>
          <cell r="FZ150" t="str">
            <v>36.11111</v>
          </cell>
          <cell r="GA150" t="str">
            <v>3</v>
          </cell>
          <cell r="GB150" t="str">
            <v>1</v>
          </cell>
          <cell r="GC150" t="str">
            <v>0</v>
          </cell>
          <cell r="GD150" t="str">
            <v>2.5</v>
          </cell>
          <cell r="GE150">
            <v>96</v>
          </cell>
          <cell r="GF150">
            <v>44.258820000000007</v>
          </cell>
          <cell r="GG150" t="str">
            <v>0</v>
          </cell>
          <cell r="GH150" t="str">
            <v>3</v>
          </cell>
          <cell r="GI150" t="str">
            <v>20</v>
          </cell>
          <cell r="GJ150" t="str">
            <v>30</v>
          </cell>
          <cell r="GK150" t="str">
            <v>32.26764</v>
          </cell>
          <cell r="GL150" t="str">
            <v>9</v>
          </cell>
          <cell r="GM150" t="str">
            <v>56.25</v>
          </cell>
          <cell r="GN150" t="str">
            <v>2</v>
          </cell>
          <cell r="GO150" t="str">
            <v>5.5</v>
          </cell>
          <cell r="GP150" t="str">
            <v>.5</v>
          </cell>
          <cell r="GQ150" t="str">
            <v>1</v>
          </cell>
        </row>
        <row r="151">
          <cell r="A151" t="str">
            <v>SRB</v>
          </cell>
          <cell r="B151" t="str">
            <v>Serbia</v>
          </cell>
          <cell r="C151" t="str">
            <v>Europe &amp; Central Asia</v>
          </cell>
          <cell r="D151" t="str">
            <v>Upper middle income</v>
          </cell>
          <cell r="E151">
            <v>2020</v>
          </cell>
          <cell r="F151">
            <v>44</v>
          </cell>
          <cell r="G151">
            <v>75.653450000000007</v>
          </cell>
          <cell r="J151">
            <v>73</v>
          </cell>
          <cell r="K151">
            <v>89.254310000000004</v>
          </cell>
          <cell r="L151" t="str">
            <v>7</v>
          </cell>
          <cell r="M151">
            <v>64.705879999999993</v>
          </cell>
          <cell r="N151" t="str">
            <v>7</v>
          </cell>
          <cell r="O151" t="str">
            <v>93.46734</v>
          </cell>
          <cell r="P151" t="str">
            <v>2.3</v>
          </cell>
          <cell r="Q151" t="str">
            <v>98.84403</v>
          </cell>
          <cell r="R151" t="str">
            <v>7</v>
          </cell>
          <cell r="S151" t="str">
            <v>64.70588</v>
          </cell>
          <cell r="T151" t="str">
            <v>7</v>
          </cell>
          <cell r="U151" t="str">
            <v>93.46734</v>
          </cell>
          <cell r="V151" t="str">
            <v>2.3</v>
          </cell>
          <cell r="W151" t="str">
            <v>98.84403</v>
          </cell>
          <cell r="X151" t="str">
            <v>0</v>
          </cell>
          <cell r="Y151" t="str">
            <v>100</v>
          </cell>
          <cell r="Z151">
            <v>9</v>
          </cell>
          <cell r="AA151">
            <v>85.289270000000002</v>
          </cell>
          <cell r="AC151" t="str">
            <v>11</v>
          </cell>
          <cell r="AD151" t="str">
            <v>76</v>
          </cell>
          <cell r="AE151" t="str">
            <v>99.5</v>
          </cell>
          <cell r="AF151" t="str">
            <v>78.81844</v>
          </cell>
          <cell r="AG151" t="str">
            <v>1.4</v>
          </cell>
          <cell r="AH151" t="str">
            <v>93.00529</v>
          </cell>
          <cell r="AI151" t="str">
            <v>14</v>
          </cell>
          <cell r="AJ151" t="str">
            <v>93.33333</v>
          </cell>
          <cell r="AK151" t="str">
            <v>2</v>
          </cell>
          <cell r="AL151" t="str">
            <v>1</v>
          </cell>
          <cell r="AM151" t="str">
            <v>2</v>
          </cell>
          <cell r="AN151" t="str">
            <v>3</v>
          </cell>
          <cell r="AO151" t="str">
            <v>2</v>
          </cell>
          <cell r="AP151" t="str">
            <v>4</v>
          </cell>
          <cell r="AQ151">
            <v>94</v>
          </cell>
          <cell r="AR151">
            <v>73.223269999999999</v>
          </cell>
          <cell r="AT151" t="str">
            <v>5</v>
          </cell>
          <cell r="AU151" t="str">
            <v>66.66667</v>
          </cell>
          <cell r="AV151" t="str">
            <v>125</v>
          </cell>
          <cell r="AW151" t="str">
            <v>53.47826</v>
          </cell>
          <cell r="AX151" t="str">
            <v>182.4</v>
          </cell>
          <cell r="AY151" t="str">
            <v>97.74816</v>
          </cell>
          <cell r="AZ151" t="str">
            <v>6</v>
          </cell>
          <cell r="BA151" t="str">
            <v>75</v>
          </cell>
          <cell r="BB151" t="str">
            <v>2</v>
          </cell>
          <cell r="BC151" t="str">
            <v>1</v>
          </cell>
          <cell r="BD151" t="str">
            <v>1</v>
          </cell>
          <cell r="BE151" t="str">
            <v>1</v>
          </cell>
          <cell r="BF151" t="str">
            <v>0</v>
          </cell>
          <cell r="BG151" t="str">
            <v>1</v>
          </cell>
          <cell r="BH151" t="str">
            <v>3.85</v>
          </cell>
          <cell r="BI151" t="str">
            <v>3.11</v>
          </cell>
          <cell r="BJ151" t="str">
            <v>3</v>
          </cell>
          <cell r="BK151" t="str">
            <v>10.7</v>
          </cell>
          <cell r="BL151">
            <v>58</v>
          </cell>
          <cell r="BM151">
            <v>71.761500000000012</v>
          </cell>
          <cell r="BO151" t="str">
            <v>6</v>
          </cell>
          <cell r="BP151" t="str">
            <v>58.33333</v>
          </cell>
          <cell r="BQ151" t="str">
            <v>33</v>
          </cell>
          <cell r="BR151" t="str">
            <v>84.689</v>
          </cell>
          <cell r="BS151" t="str">
            <v>2.6</v>
          </cell>
          <cell r="BT151" t="str">
            <v>82.35699</v>
          </cell>
          <cell r="BU151" t="str">
            <v>18.5</v>
          </cell>
          <cell r="BV151" t="str">
            <v>61.66667</v>
          </cell>
          <cell r="BW151" t="str">
            <v>5</v>
          </cell>
          <cell r="BX151" t="str">
            <v>4.5</v>
          </cell>
          <cell r="BY151" t="str">
            <v>4</v>
          </cell>
          <cell r="BZ151" t="str">
            <v>5</v>
          </cell>
          <cell r="CA151" t="str">
            <v>0</v>
          </cell>
          <cell r="CB151">
            <v>67</v>
          </cell>
          <cell r="CC151">
            <v>65</v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J151" t="str">
            <v>6</v>
          </cell>
          <cell r="CK151" t="str">
            <v>50</v>
          </cell>
          <cell r="CL151" t="str">
            <v>7</v>
          </cell>
          <cell r="CM151" t="str">
            <v>87.5</v>
          </cell>
          <cell r="CN151">
            <v>13</v>
          </cell>
          <cell r="CO151" t="str">
            <v>0</v>
          </cell>
          <cell r="CP151" t="str">
            <v>100</v>
          </cell>
          <cell r="CQ151">
            <v>37</v>
          </cell>
          <cell r="CR151">
            <v>70</v>
          </cell>
          <cell r="CT151" t="str">
            <v>6</v>
          </cell>
          <cell r="CU151" t="str">
            <v>60</v>
          </cell>
          <cell r="CV151" t="str">
            <v>6</v>
          </cell>
          <cell r="CW151" t="str">
            <v>60</v>
          </cell>
          <cell r="CX151" t="str">
            <v/>
          </cell>
          <cell r="CY151" t="str">
            <v/>
          </cell>
          <cell r="CZ151" t="str">
            <v/>
          </cell>
          <cell r="DA151" t="str">
            <v>5</v>
          </cell>
          <cell r="DB151" t="str">
            <v>50</v>
          </cell>
          <cell r="DC151" t="str">
            <v>5</v>
          </cell>
          <cell r="DD151" t="str">
            <v>83.33333</v>
          </cell>
          <cell r="DE151" t="str">
            <v>7</v>
          </cell>
          <cell r="DF151" t="str">
            <v>100</v>
          </cell>
          <cell r="DG151" t="str">
            <v>6</v>
          </cell>
          <cell r="DH151" t="str">
            <v>85.71429</v>
          </cell>
          <cell r="DI151" t="str">
            <v>35</v>
          </cell>
          <cell r="DJ151">
            <v>85</v>
          </cell>
          <cell r="DK151">
            <v>75.296490000000006</v>
          </cell>
          <cell r="DM151" t="str">
            <v>33</v>
          </cell>
          <cell r="DN151" t="str">
            <v>50</v>
          </cell>
          <cell r="DO151" t="str">
            <v>225.5</v>
          </cell>
          <cell r="DP151" t="str">
            <v>72.72025</v>
          </cell>
          <cell r="DQ151" t="str">
            <v>36.6</v>
          </cell>
          <cell r="DR151" t="str">
            <v>85.23861</v>
          </cell>
          <cell r="DS151" t="str">
            <v>13</v>
          </cell>
          <cell r="DT151" t="str">
            <v>20.2</v>
          </cell>
          <cell r="DU151" t="str">
            <v>3.4</v>
          </cell>
          <cell r="DV151" t="str">
            <v>4</v>
          </cell>
          <cell r="DW151" t="str">
            <v>92</v>
          </cell>
          <cell r="DX151" t="str">
            <v>10.2381</v>
          </cell>
          <cell r="DY151" t="str">
            <v>86.41294</v>
          </cell>
          <cell r="DZ151" t="str">
            <v>4.5</v>
          </cell>
          <cell r="EA151" t="str">
            <v>94.49541</v>
          </cell>
          <cell r="EB151" t="str">
            <v>0</v>
          </cell>
          <cell r="EC151" t="str">
            <v>100</v>
          </cell>
          <cell r="ED151" t="str">
            <v>93.22709</v>
          </cell>
          <cell r="EE151">
            <v>23</v>
          </cell>
          <cell r="EF151">
            <v>96.571810000000013</v>
          </cell>
          <cell r="EH151" t="str">
            <v>2.333333</v>
          </cell>
          <cell r="EI151" t="str">
            <v>99.21105</v>
          </cell>
          <cell r="EJ151" t="str">
            <v>3</v>
          </cell>
          <cell r="EK151" t="str">
            <v>99.16318</v>
          </cell>
          <cell r="EL151" t="str">
            <v>4.13</v>
          </cell>
          <cell r="EM151" t="str">
            <v>98.03145</v>
          </cell>
          <cell r="EN151" t="str">
            <v>4.6</v>
          </cell>
          <cell r="EO151" t="str">
            <v>98.70968</v>
          </cell>
          <cell r="EP151" t="str">
            <v>35</v>
          </cell>
          <cell r="EQ151" t="str">
            <v>91.25</v>
          </cell>
          <cell r="ER151" t="str">
            <v>35</v>
          </cell>
          <cell r="ES151" t="str">
            <v>95</v>
          </cell>
          <cell r="ET151" t="str">
            <v>47.25</v>
          </cell>
          <cell r="EU151" t="str">
            <v>95.54245</v>
          </cell>
          <cell r="EV151" t="str">
            <v>52</v>
          </cell>
          <cell r="EW151" t="str">
            <v>95.66667</v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 t="str">
            <v/>
          </cell>
          <cell r="FD151" t="str">
            <v/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>
            <v>65</v>
          </cell>
          <cell r="FK151">
            <v>63.140170000000005</v>
          </cell>
          <cell r="FM151" t="str">
            <v/>
          </cell>
          <cell r="FN151" t="str">
            <v/>
          </cell>
          <cell r="FO151" t="str">
            <v>622</v>
          </cell>
          <cell r="FP151" t="str">
            <v>58.85246</v>
          </cell>
          <cell r="FQ151" t="str">
            <v>30</v>
          </cell>
          <cell r="FR151" t="str">
            <v>495</v>
          </cell>
          <cell r="FS151" t="str">
            <v>97</v>
          </cell>
          <cell r="FT151" t="str">
            <v>39.6</v>
          </cell>
          <cell r="FU151" t="str">
            <v>55.56805</v>
          </cell>
          <cell r="FV151" t="str">
            <v>14.5</v>
          </cell>
          <cell r="FW151" t="str">
            <v>13.9</v>
          </cell>
          <cell r="FX151" t="str">
            <v>11.2</v>
          </cell>
          <cell r="FY151" t="str">
            <v>13.5</v>
          </cell>
          <cell r="FZ151" t="str">
            <v>75</v>
          </cell>
          <cell r="GA151" t="str">
            <v>5</v>
          </cell>
          <cell r="GB151" t="str">
            <v>4.5</v>
          </cell>
          <cell r="GC151" t="str">
            <v>1.5</v>
          </cell>
          <cell r="GD151" t="str">
            <v>2.5</v>
          </cell>
          <cell r="GE151">
            <v>41</v>
          </cell>
          <cell r="GF151">
            <v>66.997710000000012</v>
          </cell>
          <cell r="GG151" t="str">
            <v>0</v>
          </cell>
          <cell r="GH151" t="str">
            <v>2</v>
          </cell>
          <cell r="GI151" t="str">
            <v>20</v>
          </cell>
          <cell r="GJ151" t="str">
            <v>34.5</v>
          </cell>
          <cell r="GK151" t="str">
            <v>37.12042</v>
          </cell>
          <cell r="GL151" t="str">
            <v>15.5</v>
          </cell>
          <cell r="GM151" t="str">
            <v>96.875</v>
          </cell>
          <cell r="GN151" t="str">
            <v>2.5</v>
          </cell>
          <cell r="GO151" t="str">
            <v>6</v>
          </cell>
          <cell r="GP151" t="str">
            <v>3</v>
          </cell>
          <cell r="GQ151" t="str">
            <v>4</v>
          </cell>
        </row>
        <row r="152">
          <cell r="A152" t="str">
            <v>SYC</v>
          </cell>
          <cell r="B152" t="str">
            <v>Seychelles</v>
          </cell>
          <cell r="C152" t="str">
            <v>Sub-Saharan Africa</v>
          </cell>
          <cell r="D152" t="str">
            <v>High income</v>
          </cell>
          <cell r="E152">
            <v>2020</v>
          </cell>
          <cell r="F152">
            <v>100</v>
          </cell>
          <cell r="G152">
            <v>61.704970000000003</v>
          </cell>
          <cell r="J152">
            <v>147</v>
          </cell>
          <cell r="K152">
            <v>78.755010000000013</v>
          </cell>
          <cell r="L152" t="str">
            <v>9</v>
          </cell>
          <cell r="M152">
            <v>52.941180000000003</v>
          </cell>
          <cell r="N152" t="str">
            <v>32</v>
          </cell>
          <cell r="O152" t="str">
            <v>68.34171</v>
          </cell>
          <cell r="P152" t="str">
            <v>12.5</v>
          </cell>
          <cell r="Q152" t="str">
            <v>93.73716</v>
          </cell>
          <cell r="R152" t="str">
            <v>9</v>
          </cell>
          <cell r="S152" t="str">
            <v>52.94118</v>
          </cell>
          <cell r="T152" t="str">
            <v>32</v>
          </cell>
          <cell r="U152" t="str">
            <v>68.34171</v>
          </cell>
          <cell r="V152" t="str">
            <v>12.5</v>
          </cell>
          <cell r="W152" t="str">
            <v>93.73716</v>
          </cell>
          <cell r="X152" t="str">
            <v>0</v>
          </cell>
          <cell r="Y152" t="str">
            <v>100</v>
          </cell>
          <cell r="Z152">
            <v>106</v>
          </cell>
          <cell r="AA152">
            <v>67.339700000000008</v>
          </cell>
          <cell r="AC152" t="str">
            <v>16</v>
          </cell>
          <cell r="AD152" t="str">
            <v>56</v>
          </cell>
          <cell r="AE152" t="str">
            <v>113</v>
          </cell>
          <cell r="AF152" t="str">
            <v>74.92795</v>
          </cell>
          <cell r="AG152" t="str">
            <v>.3</v>
          </cell>
          <cell r="AH152" t="str">
            <v>98.43085</v>
          </cell>
          <cell r="AI152" t="str">
            <v>6</v>
          </cell>
          <cell r="AJ152" t="str">
            <v>40</v>
          </cell>
          <cell r="AK152" t="str">
            <v>2</v>
          </cell>
          <cell r="AL152" t="str">
            <v>0</v>
          </cell>
          <cell r="AM152" t="str">
            <v>1</v>
          </cell>
          <cell r="AN152" t="str">
            <v>3</v>
          </cell>
          <cell r="AO152" t="str">
            <v>0</v>
          </cell>
          <cell r="AP152" t="str">
            <v>0</v>
          </cell>
          <cell r="AQ152">
            <v>104</v>
          </cell>
          <cell r="AR152">
            <v>71.284829999999999</v>
          </cell>
          <cell r="AT152" t="str">
            <v>5</v>
          </cell>
          <cell r="AU152" t="str">
            <v>66.66667</v>
          </cell>
          <cell r="AV152" t="str">
            <v>52</v>
          </cell>
          <cell r="AW152" t="str">
            <v>85.21739</v>
          </cell>
          <cell r="AX152" t="str">
            <v>343.8</v>
          </cell>
          <cell r="AY152" t="str">
            <v>95.75527</v>
          </cell>
          <cell r="AZ152" t="str">
            <v>3</v>
          </cell>
          <cell r="BA152" t="str">
            <v>37.5</v>
          </cell>
          <cell r="BB152" t="str">
            <v>3</v>
          </cell>
          <cell r="BC152" t="str">
            <v>0</v>
          </cell>
          <cell r="BD152" t="str">
            <v>0</v>
          </cell>
          <cell r="BE152" t="str">
            <v>0</v>
          </cell>
          <cell r="BF152" t="str">
            <v>0</v>
          </cell>
          <cell r="BG152" t="str">
            <v>0</v>
          </cell>
          <cell r="BH152" t="str">
            <v>.8</v>
          </cell>
          <cell r="BI152" t="str">
            <v>.15</v>
          </cell>
          <cell r="BJ152" t="str">
            <v>1</v>
          </cell>
          <cell r="BK152" t="str">
            <v>32.1</v>
          </cell>
          <cell r="BL152">
            <v>65</v>
          </cell>
          <cell r="BM152">
            <v>70.752520000000004</v>
          </cell>
          <cell r="BO152" t="str">
            <v>4</v>
          </cell>
          <cell r="BP152" t="str">
            <v>75</v>
          </cell>
          <cell r="BQ152" t="str">
            <v>33</v>
          </cell>
          <cell r="BR152" t="str">
            <v>84.689</v>
          </cell>
          <cell r="BS152" t="str">
            <v>7</v>
          </cell>
          <cell r="BT152" t="str">
            <v>53.3211</v>
          </cell>
          <cell r="BU152" t="str">
            <v>21</v>
          </cell>
          <cell r="BV152" t="str">
            <v>70</v>
          </cell>
          <cell r="BW152" t="str">
            <v>6</v>
          </cell>
          <cell r="BX152" t="str">
            <v>5</v>
          </cell>
          <cell r="BY152" t="str">
            <v>4</v>
          </cell>
          <cell r="BZ152" t="str">
            <v>6</v>
          </cell>
          <cell r="CA152" t="str">
            <v>0</v>
          </cell>
          <cell r="CB152">
            <v>144</v>
          </cell>
          <cell r="CC152">
            <v>35</v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J152" t="str">
            <v>2</v>
          </cell>
          <cell r="CK152" t="str">
            <v>16.66667</v>
          </cell>
          <cell r="CL152" t="str">
            <v>5</v>
          </cell>
          <cell r="CM152" t="str">
            <v>62.5</v>
          </cell>
          <cell r="CN152">
            <v>7</v>
          </cell>
          <cell r="CO152" t="str">
            <v>76.6</v>
          </cell>
          <cell r="CP152" t="str">
            <v>0</v>
          </cell>
          <cell r="CQ152">
            <v>143</v>
          </cell>
          <cell r="CR152">
            <v>34</v>
          </cell>
          <cell r="CT152" t="str">
            <v>4</v>
          </cell>
          <cell r="CU152" t="str">
            <v>40</v>
          </cell>
          <cell r="CV152" t="str">
            <v>8</v>
          </cell>
          <cell r="CW152" t="str">
            <v>80</v>
          </cell>
          <cell r="CX152" t="str">
            <v/>
          </cell>
          <cell r="CY152" t="str">
            <v/>
          </cell>
          <cell r="CZ152" t="str">
            <v/>
          </cell>
          <cell r="DA152" t="str">
            <v>5</v>
          </cell>
          <cell r="DB152" t="str">
            <v>50</v>
          </cell>
          <cell r="DC152" t="str">
            <v>0</v>
          </cell>
          <cell r="DD152" t="str">
            <v>0</v>
          </cell>
          <cell r="DE152" t="str">
            <v>0</v>
          </cell>
          <cell r="DF152" t="str">
            <v>0</v>
          </cell>
          <cell r="DG152" t="str">
            <v>0</v>
          </cell>
          <cell r="DH152" t="str">
            <v>0</v>
          </cell>
          <cell r="DI152" t="str">
            <v>17</v>
          </cell>
          <cell r="DJ152">
            <v>36</v>
          </cell>
          <cell r="DK152">
            <v>84.721790000000013</v>
          </cell>
          <cell r="DM152" t="str">
            <v>29</v>
          </cell>
          <cell r="DN152" t="str">
            <v>56.66667</v>
          </cell>
          <cell r="DO152" t="str">
            <v>85</v>
          </cell>
          <cell r="DP152" t="str">
            <v>94.43586</v>
          </cell>
          <cell r="DQ152" t="str">
            <v>30.1</v>
          </cell>
          <cell r="DR152" t="str">
            <v>94.36441</v>
          </cell>
          <cell r="DS152" t="str">
            <v>18.8</v>
          </cell>
          <cell r="DT152" t="str">
            <v>2.3</v>
          </cell>
          <cell r="DU152" t="str">
            <v>9.1</v>
          </cell>
          <cell r="DV152" t="str">
            <v>0</v>
          </cell>
          <cell r="DW152" t="str">
            <v>100</v>
          </cell>
          <cell r="DX152" t="str">
            <v>16.83333</v>
          </cell>
          <cell r="DY152" t="str">
            <v>73.68082</v>
          </cell>
          <cell r="DZ152" t="str">
            <v>1.5</v>
          </cell>
          <cell r="EA152" t="str">
            <v>100</v>
          </cell>
          <cell r="EB152" t="str">
            <v>0</v>
          </cell>
          <cell r="EC152" t="str">
            <v>100</v>
          </cell>
          <cell r="ED152" t="str">
            <v>93.42021</v>
          </cell>
          <cell r="EE152">
            <v>98</v>
          </cell>
          <cell r="EF152">
            <v>71.791760000000011</v>
          </cell>
          <cell r="EH152" t="str">
            <v>43.63636</v>
          </cell>
          <cell r="EI152" t="str">
            <v>74.77138</v>
          </cell>
          <cell r="EJ152" t="str">
            <v>33</v>
          </cell>
          <cell r="EK152" t="str">
            <v>86.61088</v>
          </cell>
          <cell r="EL152" t="str">
            <v>82</v>
          </cell>
          <cell r="EM152" t="str">
            <v>49.0566</v>
          </cell>
          <cell r="EN152" t="str">
            <v>97</v>
          </cell>
          <cell r="EO152" t="str">
            <v>65.5914</v>
          </cell>
          <cell r="EP152" t="str">
            <v>115</v>
          </cell>
          <cell r="EQ152" t="str">
            <v>71.25</v>
          </cell>
          <cell r="ER152" t="str">
            <v>92.5</v>
          </cell>
          <cell r="ES152" t="str">
            <v>86.78571</v>
          </cell>
          <cell r="ET152" t="str">
            <v>332.2727</v>
          </cell>
          <cell r="EU152" t="str">
            <v>68.65352</v>
          </cell>
          <cell r="EV152" t="str">
            <v>340.625</v>
          </cell>
          <cell r="EW152" t="str">
            <v>71.61458</v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 t="str">
            <v/>
          </cell>
          <cell r="FD152" t="str">
            <v/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>
            <v>128</v>
          </cell>
          <cell r="FK152">
            <v>51.245610000000006</v>
          </cell>
          <cell r="FM152" t="str">
            <v/>
          </cell>
          <cell r="FN152" t="str">
            <v/>
          </cell>
          <cell r="FO152" t="str">
            <v>915</v>
          </cell>
          <cell r="FP152" t="str">
            <v>34.83607</v>
          </cell>
          <cell r="FQ152" t="str">
            <v>75</v>
          </cell>
          <cell r="FR152" t="str">
            <v>720</v>
          </cell>
          <cell r="FS152" t="str">
            <v>120</v>
          </cell>
          <cell r="FT152" t="str">
            <v>15.4</v>
          </cell>
          <cell r="FU152" t="str">
            <v>82.78965</v>
          </cell>
          <cell r="FV152" t="str">
            <v>10</v>
          </cell>
          <cell r="FW152" t="str">
            <v>3</v>
          </cell>
          <cell r="FX152" t="str">
            <v>2.4</v>
          </cell>
          <cell r="FY152" t="str">
            <v>6.5</v>
          </cell>
          <cell r="FZ152" t="str">
            <v>36.11111</v>
          </cell>
          <cell r="GA152" t="str">
            <v>3</v>
          </cell>
          <cell r="GB152" t="str">
            <v>1</v>
          </cell>
          <cell r="GC152" t="str">
            <v>.5</v>
          </cell>
          <cell r="GD152" t="str">
            <v>2</v>
          </cell>
          <cell r="GE152">
            <v>75</v>
          </cell>
          <cell r="GF152">
            <v>52.158490000000008</v>
          </cell>
          <cell r="GG152" t="str">
            <v>0</v>
          </cell>
          <cell r="GH152" t="str">
            <v>2</v>
          </cell>
          <cell r="GI152" t="str">
            <v>11</v>
          </cell>
          <cell r="GJ152" t="str">
            <v>38.8</v>
          </cell>
          <cell r="GK152" t="str">
            <v>41.81698</v>
          </cell>
          <cell r="GL152" t="str">
            <v>10</v>
          </cell>
          <cell r="GM152" t="str">
            <v>62.5</v>
          </cell>
          <cell r="GN152" t="str">
            <v>2.5</v>
          </cell>
          <cell r="GO152" t="str">
            <v>5</v>
          </cell>
          <cell r="GP152" t="str">
            <v>.5</v>
          </cell>
          <cell r="GQ152" t="str">
            <v>2</v>
          </cell>
        </row>
        <row r="153">
          <cell r="A153" t="str">
            <v>SLE</v>
          </cell>
          <cell r="B153" t="str">
            <v>Sierra Leone</v>
          </cell>
          <cell r="C153" t="str">
            <v>Sub-Saharan Africa</v>
          </cell>
          <cell r="D153" t="str">
            <v>Low income</v>
          </cell>
          <cell r="E153">
            <v>2020</v>
          </cell>
          <cell r="F153">
            <v>163</v>
          </cell>
          <cell r="G153">
            <v>47.458310000000004</v>
          </cell>
          <cell r="J153">
            <v>58</v>
          </cell>
          <cell r="K153">
            <v>91.28746000000001</v>
          </cell>
          <cell r="L153" t="str">
            <v>5</v>
          </cell>
          <cell r="M153">
            <v>76.470590000000001</v>
          </cell>
          <cell r="N153" t="str">
            <v>8</v>
          </cell>
          <cell r="O153" t="str">
            <v>92.46231</v>
          </cell>
          <cell r="P153" t="str">
            <v>7.6</v>
          </cell>
          <cell r="Q153" t="str">
            <v>96.21696</v>
          </cell>
          <cell r="R153" t="str">
            <v>5</v>
          </cell>
          <cell r="S153" t="str">
            <v>76.47059</v>
          </cell>
          <cell r="T153" t="str">
            <v>8</v>
          </cell>
          <cell r="U153" t="str">
            <v>92.46231</v>
          </cell>
          <cell r="V153" t="str">
            <v>7.6</v>
          </cell>
          <cell r="W153" t="str">
            <v>96.21696</v>
          </cell>
          <cell r="X153" t="str">
            <v>0</v>
          </cell>
          <cell r="Y153" t="str">
            <v>100</v>
          </cell>
          <cell r="Z153">
            <v>181</v>
          </cell>
          <cell r="AA153">
            <v>38.427470000000007</v>
          </cell>
          <cell r="AC153" t="str">
            <v>17</v>
          </cell>
          <cell r="AD153" t="str">
            <v>52</v>
          </cell>
          <cell r="AE153" t="str">
            <v>182</v>
          </cell>
          <cell r="AF153" t="str">
            <v>55.04323</v>
          </cell>
          <cell r="AG153" t="str">
            <v>21.5</v>
          </cell>
          <cell r="AH153" t="str">
            <v>0</v>
          </cell>
          <cell r="AI153" t="str">
            <v>7</v>
          </cell>
          <cell r="AJ153" t="str">
            <v>46.66667</v>
          </cell>
          <cell r="AK153" t="str">
            <v>1</v>
          </cell>
          <cell r="AL153" t="str">
            <v>1</v>
          </cell>
          <cell r="AM153" t="str">
            <v>2</v>
          </cell>
          <cell r="AN153" t="str">
            <v>3</v>
          </cell>
          <cell r="AO153" t="str">
            <v>0</v>
          </cell>
          <cell r="AP153" t="str">
            <v>0</v>
          </cell>
          <cell r="AQ153">
            <v>181</v>
          </cell>
          <cell r="AR153">
            <v>31.601610000000001</v>
          </cell>
          <cell r="AT153" t="str">
            <v>8</v>
          </cell>
          <cell r="AU153" t="str">
            <v>16.66667</v>
          </cell>
          <cell r="AV153" t="str">
            <v>82</v>
          </cell>
          <cell r="AW153" t="str">
            <v>72.17391</v>
          </cell>
          <cell r="AX153" t="str">
            <v>5057.2</v>
          </cell>
          <cell r="AY153" t="str">
            <v>37.56587</v>
          </cell>
          <cell r="AZ153" t="str">
            <v>0</v>
          </cell>
          <cell r="BA153" t="str">
            <v>0</v>
          </cell>
          <cell r="BB153" t="str">
            <v>0</v>
          </cell>
          <cell r="BC153" t="str">
            <v>0</v>
          </cell>
          <cell r="BD153" t="str">
            <v>0</v>
          </cell>
          <cell r="BE153" t="str">
            <v>0</v>
          </cell>
          <cell r="BF153" t="str">
            <v>0</v>
          </cell>
          <cell r="BG153" t="str">
            <v>0</v>
          </cell>
          <cell r="BH153" t="str">
            <v>62.12</v>
          </cell>
          <cell r="BI153" t="str">
            <v>24.77</v>
          </cell>
          <cell r="BJ153" t="str">
            <v>5</v>
          </cell>
          <cell r="BK153" t="str">
            <v>18</v>
          </cell>
          <cell r="BL153">
            <v>169</v>
          </cell>
          <cell r="BM153">
            <v>42.767330000000001</v>
          </cell>
          <cell r="BO153" t="str">
            <v>7</v>
          </cell>
          <cell r="BP153" t="str">
            <v>50</v>
          </cell>
          <cell r="BQ153" t="str">
            <v>56</v>
          </cell>
          <cell r="BR153" t="str">
            <v>73.68421</v>
          </cell>
          <cell r="BS153" t="str">
            <v>10.6</v>
          </cell>
          <cell r="BT153" t="str">
            <v>29.05176</v>
          </cell>
          <cell r="BU153" t="str">
            <v>5.5</v>
          </cell>
          <cell r="BV153" t="str">
            <v>18.33333</v>
          </cell>
          <cell r="BW153" t="str">
            <v>0</v>
          </cell>
          <cell r="BX153" t="str">
            <v>2</v>
          </cell>
          <cell r="BY153" t="str">
            <v>0</v>
          </cell>
          <cell r="BZ153" t="str">
            <v>3.5</v>
          </cell>
          <cell r="CA153" t="str">
            <v>0</v>
          </cell>
          <cell r="CB153">
            <v>165</v>
          </cell>
          <cell r="CC153">
            <v>25.000000000000004</v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J153" t="str">
            <v>5</v>
          </cell>
          <cell r="CK153" t="str">
            <v>41.66667</v>
          </cell>
          <cell r="CL153" t="str">
            <v>0</v>
          </cell>
          <cell r="CM153" t="str">
            <v>0</v>
          </cell>
          <cell r="CN153">
            <v>5</v>
          </cell>
          <cell r="CO153" t="str">
            <v>2.1</v>
          </cell>
          <cell r="CP153" t="str">
            <v>0</v>
          </cell>
          <cell r="CQ153">
            <v>128</v>
          </cell>
          <cell r="CR153">
            <v>40</v>
          </cell>
          <cell r="CT153" t="str">
            <v>6</v>
          </cell>
          <cell r="CU153" t="str">
            <v>60</v>
          </cell>
          <cell r="CV153" t="str">
            <v>8</v>
          </cell>
          <cell r="CW153" t="str">
            <v>80</v>
          </cell>
          <cell r="CX153" t="str">
            <v/>
          </cell>
          <cell r="CY153" t="str">
            <v/>
          </cell>
          <cell r="CZ153" t="str">
            <v/>
          </cell>
          <cell r="DA153" t="str">
            <v>6</v>
          </cell>
          <cell r="DB153" t="str">
            <v>60</v>
          </cell>
          <cell r="DC153" t="str">
            <v>0</v>
          </cell>
          <cell r="DD153" t="str">
            <v>0</v>
          </cell>
          <cell r="DE153" t="str">
            <v>0</v>
          </cell>
          <cell r="DF153" t="str">
            <v>0</v>
          </cell>
          <cell r="DG153" t="str">
            <v>0</v>
          </cell>
          <cell r="DH153" t="str">
            <v>0</v>
          </cell>
          <cell r="DI153" t="str">
            <v>20</v>
          </cell>
          <cell r="DJ153">
            <v>93</v>
          </cell>
          <cell r="DK153">
            <v>72.97402000000001</v>
          </cell>
          <cell r="DM153" t="str">
            <v>34</v>
          </cell>
          <cell r="DN153" t="str">
            <v>48.33333</v>
          </cell>
          <cell r="DO153" t="str">
            <v>343</v>
          </cell>
          <cell r="DP153" t="str">
            <v>54.55951</v>
          </cell>
          <cell r="DQ153" t="str">
            <v>30.7</v>
          </cell>
          <cell r="DR153" t="str">
            <v>93.59038</v>
          </cell>
          <cell r="DS153" t="str">
            <v>18.5</v>
          </cell>
          <cell r="DT153" t="str">
            <v>11.3</v>
          </cell>
          <cell r="DU153" t="str">
            <v>1</v>
          </cell>
          <cell r="DV153" t="str">
            <v>No VAT</v>
          </cell>
          <cell r="DW153" t="str">
            <v>No VAT</v>
          </cell>
          <cell r="DX153" t="str">
            <v>No VAT</v>
          </cell>
          <cell r="DY153" t="str">
            <v>No VAT</v>
          </cell>
          <cell r="DZ153" t="str">
            <v>6.5</v>
          </cell>
          <cell r="EA153" t="str">
            <v>90.82569</v>
          </cell>
          <cell r="EB153" t="str">
            <v>0</v>
          </cell>
          <cell r="EC153" t="str">
            <v>100</v>
          </cell>
          <cell r="ED153" t="str">
            <v>95.41284</v>
          </cell>
          <cell r="EE153">
            <v>165</v>
          </cell>
          <cell r="EF153">
            <v>51.875210000000003</v>
          </cell>
          <cell r="EH153" t="str">
            <v>72</v>
          </cell>
          <cell r="EI153" t="str">
            <v>57.98817</v>
          </cell>
          <cell r="EJ153" t="str">
            <v>82</v>
          </cell>
          <cell r="EK153" t="str">
            <v>66.10879</v>
          </cell>
          <cell r="EL153" t="str">
            <v>54.85714</v>
          </cell>
          <cell r="EM153" t="str">
            <v>66.12758</v>
          </cell>
          <cell r="EN153" t="str">
            <v>120</v>
          </cell>
          <cell r="EO153" t="str">
            <v>57.34767</v>
          </cell>
          <cell r="EP153" t="str">
            <v>227.1429</v>
          </cell>
          <cell r="EQ153" t="str">
            <v>43.21429</v>
          </cell>
          <cell r="ER153" t="str">
            <v>387.1429</v>
          </cell>
          <cell r="ES153" t="str">
            <v>44.69388</v>
          </cell>
          <cell r="ET153" t="str">
            <v>551.8571</v>
          </cell>
          <cell r="EU153" t="str">
            <v>47.93801</v>
          </cell>
          <cell r="EV153" t="str">
            <v>821</v>
          </cell>
          <cell r="EW153" t="str">
            <v>31.58333</v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 t="str">
            <v/>
          </cell>
          <cell r="FD153" t="str">
            <v/>
          </cell>
          <cell r="FE153" t="str">
            <v/>
          </cell>
          <cell r="FF153" t="str">
            <v/>
          </cell>
          <cell r="FG153" t="str">
            <v/>
          </cell>
          <cell r="FH153" t="str">
            <v/>
          </cell>
          <cell r="FI153" t="str">
            <v/>
          </cell>
          <cell r="FJ153">
            <v>108</v>
          </cell>
          <cell r="FK153">
            <v>55.915980000000005</v>
          </cell>
          <cell r="FM153" t="str">
            <v/>
          </cell>
          <cell r="FN153" t="str">
            <v/>
          </cell>
          <cell r="FO153" t="str">
            <v>515</v>
          </cell>
          <cell r="FP153" t="str">
            <v>67.62295</v>
          </cell>
          <cell r="FQ153" t="str">
            <v>30</v>
          </cell>
          <cell r="FR153" t="str">
            <v>395</v>
          </cell>
          <cell r="FS153" t="str">
            <v>90</v>
          </cell>
          <cell r="FT153" t="str">
            <v>39.5</v>
          </cell>
          <cell r="FU153" t="str">
            <v>55.68054</v>
          </cell>
          <cell r="FV153" t="str">
            <v>15</v>
          </cell>
          <cell r="FW153" t="str">
            <v>4.5</v>
          </cell>
          <cell r="FX153" t="str">
            <v>20</v>
          </cell>
          <cell r="FY153" t="str">
            <v>8</v>
          </cell>
          <cell r="FZ153" t="str">
            <v>44.44444</v>
          </cell>
          <cell r="GA153" t="str">
            <v>4.5</v>
          </cell>
          <cell r="GB153" t="str">
            <v>2</v>
          </cell>
          <cell r="GC153" t="str">
            <v>0</v>
          </cell>
          <cell r="GD153" t="str">
            <v>1.5</v>
          </cell>
          <cell r="GE153">
            <v>162</v>
          </cell>
          <cell r="GF153">
            <v>24.734000000000002</v>
          </cell>
          <cell r="GG153" t="str">
            <v>0</v>
          </cell>
          <cell r="GH153" t="str">
            <v>2.3</v>
          </cell>
          <cell r="GI153" t="str">
            <v>42</v>
          </cell>
          <cell r="GJ153" t="str">
            <v>11.1</v>
          </cell>
          <cell r="GK153" t="str">
            <v>11.968</v>
          </cell>
          <cell r="GL153" t="str">
            <v>6</v>
          </cell>
          <cell r="GM153" t="str">
            <v>37.5</v>
          </cell>
          <cell r="GN153" t="str">
            <v>2</v>
          </cell>
          <cell r="GO153" t="str">
            <v>3</v>
          </cell>
          <cell r="GP153" t="str">
            <v>0</v>
          </cell>
          <cell r="GQ153" t="str">
            <v>1</v>
          </cell>
        </row>
        <row r="154">
          <cell r="A154" t="str">
            <v>SGP</v>
          </cell>
          <cell r="B154" t="str">
            <v>Singapore</v>
          </cell>
          <cell r="C154" t="str">
            <v>East Asia &amp; Pacific</v>
          </cell>
          <cell r="D154" t="str">
            <v>High income</v>
          </cell>
          <cell r="E154">
            <v>2020</v>
          </cell>
          <cell r="F154">
            <v>2</v>
          </cell>
          <cell r="G154">
            <v>86.198100000000011</v>
          </cell>
          <cell r="J154">
            <v>4</v>
          </cell>
          <cell r="K154">
            <v>98.229680000000002</v>
          </cell>
          <cell r="L154" t="str">
            <v>2</v>
          </cell>
          <cell r="M154">
            <v>94.117649999999998</v>
          </cell>
          <cell r="N154" t="str">
            <v>1.5</v>
          </cell>
          <cell r="O154" t="str">
            <v>98.99497</v>
          </cell>
          <cell r="P154" t="str">
            <v>.4</v>
          </cell>
          <cell r="Q154" t="str">
            <v>99.80609</v>
          </cell>
          <cell r="R154" t="str">
            <v>2</v>
          </cell>
          <cell r="S154" t="str">
            <v>94.11765</v>
          </cell>
          <cell r="T154" t="str">
            <v>1.5</v>
          </cell>
          <cell r="U154" t="str">
            <v>98.99497</v>
          </cell>
          <cell r="V154" t="str">
            <v>.4</v>
          </cell>
          <cell r="W154" t="str">
            <v>99.80609</v>
          </cell>
          <cell r="X154" t="str">
            <v>0</v>
          </cell>
          <cell r="Y154" t="str">
            <v>100</v>
          </cell>
          <cell r="Z154">
            <v>5</v>
          </cell>
          <cell r="AA154">
            <v>87.863980000000012</v>
          </cell>
          <cell r="AC154" t="str">
            <v>9</v>
          </cell>
          <cell r="AD154" t="str">
            <v>84</v>
          </cell>
          <cell r="AE154" t="str">
            <v>35.5</v>
          </cell>
          <cell r="AF154" t="str">
            <v>97.26225</v>
          </cell>
          <cell r="AG154" t="str">
            <v>3.3</v>
          </cell>
          <cell r="AH154" t="str">
            <v>83.52702</v>
          </cell>
          <cell r="AI154" t="str">
            <v>13</v>
          </cell>
          <cell r="AJ154" t="str">
            <v>86.66667</v>
          </cell>
          <cell r="AK154" t="str">
            <v>2</v>
          </cell>
          <cell r="AL154" t="str">
            <v>1</v>
          </cell>
          <cell r="AM154" t="str">
            <v>3</v>
          </cell>
          <cell r="AN154" t="str">
            <v>3</v>
          </cell>
          <cell r="AO154" t="str">
            <v>0</v>
          </cell>
          <cell r="AP154" t="str">
            <v>4</v>
          </cell>
          <cell r="AQ154">
            <v>19</v>
          </cell>
          <cell r="AR154">
            <v>91.770780000000002</v>
          </cell>
          <cell r="AT154" t="str">
            <v>4</v>
          </cell>
          <cell r="AU154" t="str">
            <v>83.33333</v>
          </cell>
          <cell r="AV154" t="str">
            <v>26</v>
          </cell>
          <cell r="AW154" t="str">
            <v>96.52174</v>
          </cell>
          <cell r="AX154" t="str">
            <v>22</v>
          </cell>
          <cell r="AY154" t="str">
            <v>99.72807</v>
          </cell>
          <cell r="AZ154" t="str">
            <v>7</v>
          </cell>
          <cell r="BA154" t="str">
            <v>87.5</v>
          </cell>
          <cell r="BB154" t="str">
            <v>3</v>
          </cell>
          <cell r="BC154" t="str">
            <v>1</v>
          </cell>
          <cell r="BD154" t="str">
            <v>1</v>
          </cell>
          <cell r="BE154" t="str">
            <v>1</v>
          </cell>
          <cell r="BF154" t="str">
            <v>1</v>
          </cell>
          <cell r="BG154" t="str">
            <v>0</v>
          </cell>
          <cell r="BH154" t="str">
            <v>.06</v>
          </cell>
          <cell r="BI154" t="str">
            <v>.11</v>
          </cell>
          <cell r="BJ154" t="str">
            <v>0</v>
          </cell>
          <cell r="BK154" t="str">
            <v>5.5</v>
          </cell>
          <cell r="BL154">
            <v>21</v>
          </cell>
          <cell r="BM154">
            <v>83.121430000000004</v>
          </cell>
          <cell r="BO154" t="str">
            <v>6</v>
          </cell>
          <cell r="BP154" t="str">
            <v>58.33333</v>
          </cell>
          <cell r="BQ154" t="str">
            <v>4.5</v>
          </cell>
          <cell r="BR154" t="str">
            <v>98.32536</v>
          </cell>
          <cell r="BS154" t="str">
            <v>2.9</v>
          </cell>
          <cell r="BT154" t="str">
            <v>80.82704</v>
          </cell>
          <cell r="BU154" t="str">
            <v>28.5</v>
          </cell>
          <cell r="BV154" t="str">
            <v>95</v>
          </cell>
          <cell r="BW154" t="str">
            <v>8</v>
          </cell>
          <cell r="BX154" t="str">
            <v>5.5</v>
          </cell>
          <cell r="BY154" t="str">
            <v>8</v>
          </cell>
          <cell r="BZ154" t="str">
            <v>7</v>
          </cell>
          <cell r="CA154" t="str">
            <v>0</v>
          </cell>
          <cell r="CB154">
            <v>37</v>
          </cell>
          <cell r="CC154">
            <v>75</v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J154" t="str">
            <v>8</v>
          </cell>
          <cell r="CK154" t="str">
            <v>66.66667</v>
          </cell>
          <cell r="CL154" t="str">
            <v>7</v>
          </cell>
          <cell r="CM154" t="str">
            <v>87.5</v>
          </cell>
          <cell r="CN154">
            <v>15</v>
          </cell>
          <cell r="CO154" t="str">
            <v>0</v>
          </cell>
          <cell r="CP154" t="str">
            <v>64.2</v>
          </cell>
          <cell r="CQ154">
            <v>3</v>
          </cell>
          <cell r="CR154">
            <v>86</v>
          </cell>
          <cell r="CT154" t="str">
            <v>10</v>
          </cell>
          <cell r="CU154" t="str">
            <v>100</v>
          </cell>
          <cell r="CV154" t="str">
            <v>9</v>
          </cell>
          <cell r="CW154" t="str">
            <v>90</v>
          </cell>
          <cell r="CX154" t="str">
            <v/>
          </cell>
          <cell r="CY154" t="str">
            <v/>
          </cell>
          <cell r="CZ154" t="str">
            <v/>
          </cell>
          <cell r="DA154" t="str">
            <v>9</v>
          </cell>
          <cell r="DB154" t="str">
            <v>90</v>
          </cell>
          <cell r="DC154" t="str">
            <v>5</v>
          </cell>
          <cell r="DD154" t="str">
            <v>83.33333</v>
          </cell>
          <cell r="DE154" t="str">
            <v>5</v>
          </cell>
          <cell r="DF154" t="str">
            <v>71.42857</v>
          </cell>
          <cell r="DG154" t="str">
            <v>5</v>
          </cell>
          <cell r="DH154" t="str">
            <v>71.42857</v>
          </cell>
          <cell r="DI154" t="str">
            <v>43</v>
          </cell>
          <cell r="DJ154">
            <v>7</v>
          </cell>
          <cell r="DK154">
            <v>91.579580000000007</v>
          </cell>
          <cell r="DM154" t="str">
            <v>5</v>
          </cell>
          <cell r="DN154" t="str">
            <v>96.66667</v>
          </cell>
          <cell r="DO154" t="str">
            <v>64</v>
          </cell>
          <cell r="DP154" t="str">
            <v>97.68161</v>
          </cell>
          <cell r="DQ154" t="str">
            <v>21</v>
          </cell>
          <cell r="DR154" t="str">
            <v>100</v>
          </cell>
          <cell r="DS154" t="str">
            <v>2.1</v>
          </cell>
          <cell r="DT154" t="str">
            <v>17.8</v>
          </cell>
          <cell r="DU154" t="str">
            <v>1.1</v>
          </cell>
          <cell r="DV154" t="str">
            <v>4.5</v>
          </cell>
          <cell r="DW154" t="str">
            <v>91</v>
          </cell>
          <cell r="DX154" t="str">
            <v>21.07143</v>
          </cell>
          <cell r="DY154" t="str">
            <v>65.49917</v>
          </cell>
          <cell r="DZ154" t="str">
            <v>17</v>
          </cell>
          <cell r="EA154" t="str">
            <v>71.55963</v>
          </cell>
          <cell r="EB154" t="str">
            <v>12.85714</v>
          </cell>
          <cell r="EC154" t="str">
            <v>59.82143</v>
          </cell>
          <cell r="ED154" t="str">
            <v>71.97006</v>
          </cell>
          <cell r="EE154">
            <v>47</v>
          </cell>
          <cell r="EF154">
            <v>89.567520000000002</v>
          </cell>
          <cell r="EH154" t="str">
            <v>2</v>
          </cell>
          <cell r="EI154" t="str">
            <v>99.40828</v>
          </cell>
          <cell r="EJ154" t="str">
            <v>3</v>
          </cell>
          <cell r="EK154" t="str">
            <v>99.16318</v>
          </cell>
          <cell r="EL154" t="str">
            <v>10</v>
          </cell>
          <cell r="EM154" t="str">
            <v>94.33962</v>
          </cell>
          <cell r="EN154" t="str">
            <v>33</v>
          </cell>
          <cell r="EO154" t="str">
            <v>88.53047</v>
          </cell>
          <cell r="EP154" t="str">
            <v>37</v>
          </cell>
          <cell r="EQ154" t="str">
            <v>90.75</v>
          </cell>
          <cell r="ER154" t="str">
            <v>40</v>
          </cell>
          <cell r="ES154" t="str">
            <v>94.28571</v>
          </cell>
          <cell r="ET154" t="str">
            <v>335</v>
          </cell>
          <cell r="EU154" t="str">
            <v>68.39623</v>
          </cell>
          <cell r="EV154" t="str">
            <v>220</v>
          </cell>
          <cell r="EW154" t="str">
            <v>81.66667</v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 t="str">
            <v/>
          </cell>
          <cell r="FD154" t="str">
            <v/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>
            <v>1</v>
          </cell>
          <cell r="FK154">
            <v>84.531890000000004</v>
          </cell>
          <cell r="FM154" t="str">
            <v/>
          </cell>
          <cell r="FN154" t="str">
            <v/>
          </cell>
          <cell r="FO154" t="str">
            <v>164</v>
          </cell>
          <cell r="FP154" t="str">
            <v>96.39344</v>
          </cell>
          <cell r="FQ154" t="str">
            <v>6</v>
          </cell>
          <cell r="FR154" t="str">
            <v>118</v>
          </cell>
          <cell r="FS154" t="str">
            <v>40</v>
          </cell>
          <cell r="FT154" t="str">
            <v>25.8</v>
          </cell>
          <cell r="FU154" t="str">
            <v>71.09111</v>
          </cell>
          <cell r="FV154" t="str">
            <v>20.9</v>
          </cell>
          <cell r="FW154" t="str">
            <v>2.8</v>
          </cell>
          <cell r="FX154" t="str">
            <v>2.1</v>
          </cell>
          <cell r="FY154" t="str">
            <v>15.5</v>
          </cell>
          <cell r="FZ154" t="str">
            <v>86.11111</v>
          </cell>
          <cell r="GA154" t="str">
            <v>4.5</v>
          </cell>
          <cell r="GB154" t="str">
            <v>4.5</v>
          </cell>
          <cell r="GC154" t="str">
            <v>4</v>
          </cell>
          <cell r="GD154" t="str">
            <v>2.5</v>
          </cell>
          <cell r="GE154">
            <v>27</v>
          </cell>
          <cell r="GF154">
            <v>74.316150000000007</v>
          </cell>
          <cell r="GG154" t="str">
            <v>1</v>
          </cell>
          <cell r="GH154" t="str">
            <v>.8</v>
          </cell>
          <cell r="GI154" t="str">
            <v>4</v>
          </cell>
          <cell r="GJ154" t="str">
            <v>88.7</v>
          </cell>
          <cell r="GK154" t="str">
            <v>95.50731</v>
          </cell>
          <cell r="GL154" t="str">
            <v>8.5</v>
          </cell>
          <cell r="GM154" t="str">
            <v>53.125</v>
          </cell>
          <cell r="GN154" t="str">
            <v>3</v>
          </cell>
          <cell r="GO154" t="str">
            <v>4</v>
          </cell>
          <cell r="GP154" t="str">
            <v>.5</v>
          </cell>
          <cell r="GQ154" t="str">
            <v>1</v>
          </cell>
        </row>
        <row r="155">
          <cell r="A155" t="str">
            <v>SVK</v>
          </cell>
          <cell r="B155" t="str">
            <v>Slovak Republic</v>
          </cell>
          <cell r="C155" t="str">
            <v>High income: OECD</v>
          </cell>
          <cell r="D155" t="str">
            <v>High income</v>
          </cell>
          <cell r="E155">
            <v>2020</v>
          </cell>
          <cell r="F155">
            <v>45</v>
          </cell>
          <cell r="G155">
            <v>75.585419999999999</v>
          </cell>
          <cell r="J155">
            <v>118</v>
          </cell>
          <cell r="K155">
            <v>84.812880000000007</v>
          </cell>
          <cell r="L155" t="str">
            <v>7</v>
          </cell>
          <cell r="M155">
            <v>64.705879999999993</v>
          </cell>
          <cell r="N155" t="str">
            <v>21.5</v>
          </cell>
          <cell r="O155" t="str">
            <v>78.89447</v>
          </cell>
          <cell r="P155" t="str">
            <v>1</v>
          </cell>
          <cell r="Q155" t="str">
            <v>99.50651</v>
          </cell>
          <cell r="R155" t="str">
            <v>7</v>
          </cell>
          <cell r="S155" t="str">
            <v>64.70588</v>
          </cell>
          <cell r="T155" t="str">
            <v>21.5</v>
          </cell>
          <cell r="U155" t="str">
            <v>78.89447</v>
          </cell>
          <cell r="V155" t="str">
            <v>1</v>
          </cell>
          <cell r="W155" t="str">
            <v>99.50651</v>
          </cell>
          <cell r="X155" t="str">
            <v>15.4</v>
          </cell>
          <cell r="Y155" t="str">
            <v>96.14464</v>
          </cell>
          <cell r="Z155">
            <v>146</v>
          </cell>
          <cell r="AA155">
            <v>59.358910000000002</v>
          </cell>
          <cell r="AC155" t="str">
            <v>14</v>
          </cell>
          <cell r="AD155" t="str">
            <v>64</v>
          </cell>
          <cell r="AE155" t="str">
            <v>300</v>
          </cell>
          <cell r="AF155" t="str">
            <v>21.03746</v>
          </cell>
          <cell r="AG155" t="str">
            <v>.2</v>
          </cell>
          <cell r="AH155" t="str">
            <v>99.06485</v>
          </cell>
          <cell r="AI155" t="str">
            <v>8</v>
          </cell>
          <cell r="AJ155" t="str">
            <v>53.33333</v>
          </cell>
          <cell r="AK155" t="str">
            <v>2</v>
          </cell>
          <cell r="AL155" t="str">
            <v>0</v>
          </cell>
          <cell r="AM155" t="str">
            <v>2</v>
          </cell>
          <cell r="AN155" t="str">
            <v>3</v>
          </cell>
          <cell r="AO155" t="str">
            <v>1</v>
          </cell>
          <cell r="AP155" t="str">
            <v>0</v>
          </cell>
          <cell r="AQ155">
            <v>54</v>
          </cell>
          <cell r="AR155">
            <v>83.271380000000008</v>
          </cell>
          <cell r="AT155" t="str">
            <v>5</v>
          </cell>
          <cell r="AU155" t="str">
            <v>66.66667</v>
          </cell>
          <cell r="AV155" t="str">
            <v>89</v>
          </cell>
          <cell r="AW155" t="str">
            <v>69.13043</v>
          </cell>
          <cell r="AX155" t="str">
            <v>219.6</v>
          </cell>
          <cell r="AY155" t="str">
            <v>97.2884</v>
          </cell>
          <cell r="AZ155" t="str">
            <v>8</v>
          </cell>
          <cell r="BA155" t="str">
            <v>100</v>
          </cell>
          <cell r="BB155" t="str">
            <v>3</v>
          </cell>
          <cell r="BC155" t="str">
            <v>1</v>
          </cell>
          <cell r="BD155" t="str">
            <v>1</v>
          </cell>
          <cell r="BE155" t="str">
            <v>1</v>
          </cell>
          <cell r="BF155" t="str">
            <v>1</v>
          </cell>
          <cell r="BG155" t="str">
            <v>1</v>
          </cell>
          <cell r="BH155" t="str">
            <v>.88</v>
          </cell>
          <cell r="BI155" t="str">
            <v>.68</v>
          </cell>
          <cell r="BJ155" t="str">
            <v>3</v>
          </cell>
          <cell r="BK155" t="str">
            <v>15.6</v>
          </cell>
          <cell r="BL155">
            <v>8</v>
          </cell>
          <cell r="BM155">
            <v>90.21405</v>
          </cell>
          <cell r="BO155" t="str">
            <v>3</v>
          </cell>
          <cell r="BP155" t="str">
            <v>83.33333</v>
          </cell>
          <cell r="BQ155" t="str">
            <v>16.5</v>
          </cell>
          <cell r="BR155" t="str">
            <v>92.58373</v>
          </cell>
          <cell r="BS155" t="str">
            <v>0</v>
          </cell>
          <cell r="BT155" t="str">
            <v>99.93914</v>
          </cell>
          <cell r="BU155" t="str">
            <v>25.5</v>
          </cell>
          <cell r="BV155" t="str">
            <v>85</v>
          </cell>
          <cell r="BW155" t="str">
            <v>6</v>
          </cell>
          <cell r="BX155" t="str">
            <v>5.5</v>
          </cell>
          <cell r="BY155" t="str">
            <v>8</v>
          </cell>
          <cell r="BZ155" t="str">
            <v>6</v>
          </cell>
          <cell r="CA155" t="str">
            <v>0</v>
          </cell>
          <cell r="CB155">
            <v>48</v>
          </cell>
          <cell r="CC155">
            <v>70</v>
          </cell>
          <cell r="CE155" t="str">
            <v/>
          </cell>
          <cell r="CF155" t="str">
            <v/>
          </cell>
          <cell r="CG155" t="str">
            <v/>
          </cell>
          <cell r="CH155" t="str">
            <v/>
          </cell>
          <cell r="CJ155" t="str">
            <v>7</v>
          </cell>
          <cell r="CK155" t="str">
            <v>58.33333</v>
          </cell>
          <cell r="CL155" t="str">
            <v>7</v>
          </cell>
          <cell r="CM155" t="str">
            <v>87.5</v>
          </cell>
          <cell r="CN155">
            <v>14</v>
          </cell>
          <cell r="CO155" t="str">
            <v>2</v>
          </cell>
          <cell r="CP155" t="str">
            <v>85.4</v>
          </cell>
          <cell r="CQ155">
            <v>88</v>
          </cell>
          <cell r="CR155">
            <v>56.000000000000007</v>
          </cell>
          <cell r="CT155" t="str">
            <v>3</v>
          </cell>
          <cell r="CU155" t="str">
            <v>30</v>
          </cell>
          <cell r="CV155" t="str">
            <v>4</v>
          </cell>
          <cell r="CW155" t="str">
            <v>40</v>
          </cell>
          <cell r="CX155" t="str">
            <v/>
          </cell>
          <cell r="CY155" t="str">
            <v/>
          </cell>
          <cell r="CZ155" t="str">
            <v/>
          </cell>
          <cell r="DA155" t="str">
            <v>7</v>
          </cell>
          <cell r="DB155" t="str">
            <v>70</v>
          </cell>
          <cell r="DC155" t="str">
            <v>5</v>
          </cell>
          <cell r="DD155" t="str">
            <v>83.33333</v>
          </cell>
          <cell r="DE155" t="str">
            <v>5</v>
          </cell>
          <cell r="DF155" t="str">
            <v>71.42857</v>
          </cell>
          <cell r="DG155" t="str">
            <v>4</v>
          </cell>
          <cell r="DH155" t="str">
            <v>57.14286</v>
          </cell>
          <cell r="DI155" t="str">
            <v>28</v>
          </cell>
          <cell r="DJ155">
            <v>55</v>
          </cell>
          <cell r="DK155">
            <v>80.623430000000013</v>
          </cell>
          <cell r="DM155" t="str">
            <v>8</v>
          </cell>
          <cell r="DN155" t="str">
            <v>91.66667</v>
          </cell>
          <cell r="DO155" t="str">
            <v>192</v>
          </cell>
          <cell r="DP155" t="str">
            <v>77.89799</v>
          </cell>
          <cell r="DQ155" t="str">
            <v>49.7</v>
          </cell>
          <cell r="DR155" t="str">
            <v>65.76367</v>
          </cell>
          <cell r="DS155" t="str">
            <v>9.1</v>
          </cell>
          <cell r="DT155" t="str">
            <v>39.7</v>
          </cell>
          <cell r="DU155" t="str">
            <v>.9</v>
          </cell>
          <cell r="DV155" t="str">
            <v>5</v>
          </cell>
          <cell r="DW155" t="str">
            <v>90</v>
          </cell>
          <cell r="DX155" t="str">
            <v>24.1381</v>
          </cell>
          <cell r="DY155" t="str">
            <v>59.57897</v>
          </cell>
          <cell r="DZ155" t="str">
            <v>2</v>
          </cell>
          <cell r="EA155" t="str">
            <v>99.08257</v>
          </cell>
          <cell r="EB155" t="str">
            <v>0</v>
          </cell>
          <cell r="EC155" t="str">
            <v>100</v>
          </cell>
          <cell r="ED155" t="str">
            <v>87.16538</v>
          </cell>
          <cell r="EE155">
            <v>1</v>
          </cell>
          <cell r="EF155">
            <v>100.00000000000001</v>
          </cell>
          <cell r="EH155" t="str">
            <v>.5</v>
          </cell>
          <cell r="EI155" t="str">
            <v>100</v>
          </cell>
          <cell r="EJ155" t="str">
            <v>.5</v>
          </cell>
          <cell r="EK155" t="str">
            <v>100</v>
          </cell>
          <cell r="EL155" t="str">
            <v>0</v>
          </cell>
          <cell r="EM155" t="str">
            <v>100</v>
          </cell>
          <cell r="EN155" t="str">
            <v>0</v>
          </cell>
          <cell r="EO155" t="str">
            <v>100</v>
          </cell>
          <cell r="EP155" t="str">
            <v>0</v>
          </cell>
          <cell r="EQ155" t="str">
            <v>100</v>
          </cell>
          <cell r="ER155" t="str">
            <v>0</v>
          </cell>
          <cell r="ES155" t="str">
            <v>100</v>
          </cell>
          <cell r="ET155" t="str">
            <v>0</v>
          </cell>
          <cell r="EU155" t="str">
            <v>100</v>
          </cell>
          <cell r="EV155" t="str">
            <v>0</v>
          </cell>
          <cell r="EW155" t="str">
            <v>100</v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 t="str">
            <v/>
          </cell>
          <cell r="FC155" t="str">
            <v/>
          </cell>
          <cell r="FD155" t="str">
            <v/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46</v>
          </cell>
          <cell r="FK155">
            <v>66.12145000000001</v>
          </cell>
          <cell r="FM155" t="str">
            <v/>
          </cell>
          <cell r="FN155" t="str">
            <v/>
          </cell>
          <cell r="FO155" t="str">
            <v>775</v>
          </cell>
          <cell r="FP155" t="str">
            <v>46.31148</v>
          </cell>
          <cell r="FQ155" t="str">
            <v>70</v>
          </cell>
          <cell r="FR155" t="str">
            <v>525</v>
          </cell>
          <cell r="FS155" t="str">
            <v>180</v>
          </cell>
          <cell r="FT155" t="str">
            <v>20.5</v>
          </cell>
          <cell r="FU155" t="str">
            <v>77.05287</v>
          </cell>
          <cell r="FV155" t="str">
            <v>14</v>
          </cell>
          <cell r="FW155" t="str">
            <v>6.4</v>
          </cell>
          <cell r="FX155" t="str">
            <v>.1</v>
          </cell>
          <cell r="FY155" t="str">
            <v>13.5</v>
          </cell>
          <cell r="FZ155" t="str">
            <v>75</v>
          </cell>
          <cell r="GA155" t="str">
            <v>3.5</v>
          </cell>
          <cell r="GB155" t="str">
            <v>4</v>
          </cell>
          <cell r="GC155" t="str">
            <v>4</v>
          </cell>
          <cell r="GD155" t="str">
            <v>2</v>
          </cell>
          <cell r="GE155">
            <v>46</v>
          </cell>
          <cell r="GF155">
            <v>65.452150000000003</v>
          </cell>
          <cell r="GG155" t="str">
            <v>1</v>
          </cell>
          <cell r="GH155" t="str">
            <v>4</v>
          </cell>
          <cell r="GI155" t="str">
            <v>18</v>
          </cell>
          <cell r="GJ155" t="str">
            <v>46.1</v>
          </cell>
          <cell r="GK155" t="str">
            <v>49.65429</v>
          </cell>
          <cell r="GL155" t="str">
            <v>13</v>
          </cell>
          <cell r="GM155" t="str">
            <v>81.25</v>
          </cell>
          <cell r="GN155" t="str">
            <v>3</v>
          </cell>
          <cell r="GO155" t="str">
            <v>4</v>
          </cell>
          <cell r="GP155" t="str">
            <v>3</v>
          </cell>
          <cell r="GQ155" t="str">
            <v>3</v>
          </cell>
        </row>
        <row r="156">
          <cell r="A156" t="str">
            <v>SVN</v>
          </cell>
          <cell r="B156" t="str">
            <v>Slovenia</v>
          </cell>
          <cell r="C156" t="str">
            <v>High income: OECD</v>
          </cell>
          <cell r="D156" t="str">
            <v>High income</v>
          </cell>
          <cell r="E156">
            <v>2020</v>
          </cell>
          <cell r="F156">
            <v>37</v>
          </cell>
          <cell r="G156">
            <v>76.517510000000001</v>
          </cell>
          <cell r="J156">
            <v>41</v>
          </cell>
          <cell r="K156">
            <v>93.030830000000009</v>
          </cell>
          <cell r="L156" t="str">
            <v>3</v>
          </cell>
          <cell r="M156">
            <v>88.235290000000006</v>
          </cell>
          <cell r="N156" t="str">
            <v>8</v>
          </cell>
          <cell r="O156" t="str">
            <v>92.46231</v>
          </cell>
          <cell r="P156" t="str">
            <v>0</v>
          </cell>
          <cell r="Q156" t="str">
            <v>100</v>
          </cell>
          <cell r="R156" t="str">
            <v>3</v>
          </cell>
          <cell r="S156" t="str">
            <v>88.23529</v>
          </cell>
          <cell r="T156" t="str">
            <v>8</v>
          </cell>
          <cell r="U156" t="str">
            <v>92.46231</v>
          </cell>
          <cell r="V156" t="str">
            <v>0</v>
          </cell>
          <cell r="W156" t="str">
            <v>100</v>
          </cell>
          <cell r="X156" t="str">
            <v>34.3</v>
          </cell>
          <cell r="Y156" t="str">
            <v>91.42572</v>
          </cell>
          <cell r="Z156">
            <v>119</v>
          </cell>
          <cell r="AA156">
            <v>65.330660000000009</v>
          </cell>
          <cell r="AC156" t="str">
            <v>17</v>
          </cell>
          <cell r="AD156" t="str">
            <v>52</v>
          </cell>
          <cell r="AE156" t="str">
            <v>247.5</v>
          </cell>
          <cell r="AF156" t="str">
            <v>36.16715</v>
          </cell>
          <cell r="AG156" t="str">
            <v>2.7</v>
          </cell>
          <cell r="AH156" t="str">
            <v>86.48883</v>
          </cell>
          <cell r="AI156" t="str">
            <v>13</v>
          </cell>
          <cell r="AJ156" t="str">
            <v>86.66667</v>
          </cell>
          <cell r="AK156" t="str">
            <v>2</v>
          </cell>
          <cell r="AL156" t="str">
            <v>1</v>
          </cell>
          <cell r="AM156" t="str">
            <v>2</v>
          </cell>
          <cell r="AN156" t="str">
            <v>3</v>
          </cell>
          <cell r="AO156" t="str">
            <v>1</v>
          </cell>
          <cell r="AP156" t="str">
            <v>4</v>
          </cell>
          <cell r="AQ156">
            <v>23</v>
          </cell>
          <cell r="AR156">
            <v>89.206160000000011</v>
          </cell>
          <cell r="AT156" t="str">
            <v>5</v>
          </cell>
          <cell r="AU156" t="str">
            <v>66.66667</v>
          </cell>
          <cell r="AV156" t="str">
            <v>38</v>
          </cell>
          <cell r="AW156" t="str">
            <v>91.30435</v>
          </cell>
          <cell r="AX156" t="str">
            <v>92.9</v>
          </cell>
          <cell r="AY156" t="str">
            <v>98.85364</v>
          </cell>
          <cell r="AZ156" t="str">
            <v>8</v>
          </cell>
          <cell r="BA156" t="str">
            <v>100</v>
          </cell>
          <cell r="BB156" t="str">
            <v>3</v>
          </cell>
          <cell r="BC156" t="str">
            <v>1</v>
          </cell>
          <cell r="BD156" t="str">
            <v>1</v>
          </cell>
          <cell r="BE156" t="str">
            <v>1</v>
          </cell>
          <cell r="BF156" t="str">
            <v>1</v>
          </cell>
          <cell r="BG156" t="str">
            <v>1</v>
          </cell>
          <cell r="BH156" t="str">
            <v>.13</v>
          </cell>
          <cell r="BI156" t="str">
            <v>.27</v>
          </cell>
          <cell r="BJ156" t="str">
            <v>3</v>
          </cell>
          <cell r="BK156" t="str">
            <v>26.6</v>
          </cell>
          <cell r="BL156">
            <v>54</v>
          </cell>
          <cell r="BM156">
            <v>72.113560000000007</v>
          </cell>
          <cell r="BO156" t="str">
            <v>7</v>
          </cell>
          <cell r="BP156" t="str">
            <v>50</v>
          </cell>
          <cell r="BQ156" t="str">
            <v>50.5</v>
          </cell>
          <cell r="BR156" t="str">
            <v>76.31579</v>
          </cell>
          <cell r="BS156" t="str">
            <v>2.2</v>
          </cell>
          <cell r="BT156" t="str">
            <v>85.47179</v>
          </cell>
          <cell r="BU156" t="str">
            <v>23</v>
          </cell>
          <cell r="BV156" t="str">
            <v>76.66667</v>
          </cell>
          <cell r="BW156" t="str">
            <v>6</v>
          </cell>
          <cell r="BX156" t="str">
            <v>3.5</v>
          </cell>
          <cell r="BY156" t="str">
            <v>8</v>
          </cell>
          <cell r="BZ156" t="str">
            <v>5.5</v>
          </cell>
          <cell r="CA156" t="str">
            <v>0</v>
          </cell>
          <cell r="CB156">
            <v>119</v>
          </cell>
          <cell r="CC156">
            <v>45.000000000000007</v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J156" t="str">
            <v>3</v>
          </cell>
          <cell r="CK156" t="str">
            <v>25</v>
          </cell>
          <cell r="CL156" t="str">
            <v>6</v>
          </cell>
          <cell r="CM156" t="str">
            <v>75</v>
          </cell>
          <cell r="CN156">
            <v>9</v>
          </cell>
          <cell r="CO156" t="str">
            <v>100</v>
          </cell>
          <cell r="CP156" t="str">
            <v>0</v>
          </cell>
          <cell r="CQ156">
            <v>18</v>
          </cell>
          <cell r="CR156">
            <v>78</v>
          </cell>
          <cell r="CT156" t="str">
            <v>5</v>
          </cell>
          <cell r="CU156" t="str">
            <v>50</v>
          </cell>
          <cell r="CV156" t="str">
            <v>9</v>
          </cell>
          <cell r="CW156" t="str">
            <v>90</v>
          </cell>
          <cell r="CX156" t="str">
            <v/>
          </cell>
          <cell r="CY156" t="str">
            <v/>
          </cell>
          <cell r="CZ156" t="str">
            <v/>
          </cell>
          <cell r="DA156" t="str">
            <v>8</v>
          </cell>
          <cell r="DB156" t="str">
            <v>80</v>
          </cell>
          <cell r="DC156" t="str">
            <v>6</v>
          </cell>
          <cell r="DD156" t="str">
            <v>100</v>
          </cell>
          <cell r="DE156" t="str">
            <v>6</v>
          </cell>
          <cell r="DF156" t="str">
            <v>85.71429</v>
          </cell>
          <cell r="DG156" t="str">
            <v>5</v>
          </cell>
          <cell r="DH156" t="str">
            <v>71.42857</v>
          </cell>
          <cell r="DI156" t="str">
            <v>39</v>
          </cell>
          <cell r="DJ156">
            <v>45</v>
          </cell>
          <cell r="DK156">
            <v>83.267380000000003</v>
          </cell>
          <cell r="DM156" t="str">
            <v>10</v>
          </cell>
          <cell r="DN156" t="str">
            <v>88.33333</v>
          </cell>
          <cell r="DO156" t="str">
            <v>233</v>
          </cell>
          <cell r="DP156" t="str">
            <v>71.56105</v>
          </cell>
          <cell r="DQ156" t="str">
            <v>31</v>
          </cell>
          <cell r="DR156" t="str">
            <v>93.14968</v>
          </cell>
          <cell r="DS156" t="str">
            <v>12.7</v>
          </cell>
          <cell r="DT156" t="str">
            <v>18.2</v>
          </cell>
          <cell r="DU156" t="str">
            <v>.2</v>
          </cell>
          <cell r="DV156" t="str">
            <v>3</v>
          </cell>
          <cell r="DW156" t="str">
            <v>94</v>
          </cell>
          <cell r="DX156" t="str">
            <v>5.166667</v>
          </cell>
          <cell r="DY156" t="str">
            <v>96.20335</v>
          </cell>
          <cell r="DZ156" t="str">
            <v>29</v>
          </cell>
          <cell r="EA156" t="str">
            <v>49.54128</v>
          </cell>
          <cell r="EB156" t="str">
            <v>6.285714</v>
          </cell>
          <cell r="EC156" t="str">
            <v>80.35714</v>
          </cell>
          <cell r="ED156" t="str">
            <v>80.02544</v>
          </cell>
          <cell r="EE156">
            <v>1</v>
          </cell>
          <cell r="EF156">
            <v>100.00000000000001</v>
          </cell>
          <cell r="EH156" t="str">
            <v>.5</v>
          </cell>
          <cell r="EI156" t="str">
            <v>100</v>
          </cell>
          <cell r="EJ156" t="str">
            <v>.5</v>
          </cell>
          <cell r="EK156" t="str">
            <v>100</v>
          </cell>
          <cell r="EL156" t="str">
            <v>0</v>
          </cell>
          <cell r="EM156" t="str">
            <v>100</v>
          </cell>
          <cell r="EN156" t="str">
            <v>0</v>
          </cell>
          <cell r="EO156" t="str">
            <v>100</v>
          </cell>
          <cell r="EP156" t="str">
            <v>0</v>
          </cell>
          <cell r="EQ156" t="str">
            <v>100</v>
          </cell>
          <cell r="ER156" t="str">
            <v>0</v>
          </cell>
          <cell r="ES156" t="str">
            <v>100</v>
          </cell>
          <cell r="ET156" t="str">
            <v>0</v>
          </cell>
          <cell r="EU156" t="str">
            <v>100</v>
          </cell>
          <cell r="EV156" t="str">
            <v>0</v>
          </cell>
          <cell r="EW156" t="str">
            <v>100</v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 t="str">
            <v/>
          </cell>
          <cell r="FD156" t="str">
            <v/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>
            <v>112</v>
          </cell>
          <cell r="FK156">
            <v>54.823250000000002</v>
          </cell>
          <cell r="FM156" t="str">
            <v/>
          </cell>
          <cell r="FN156" t="str">
            <v/>
          </cell>
          <cell r="FO156" t="str">
            <v>1160</v>
          </cell>
          <cell r="FP156" t="str">
            <v>14.7541</v>
          </cell>
          <cell r="FQ156" t="str">
            <v>30</v>
          </cell>
          <cell r="FR156" t="str">
            <v>800</v>
          </cell>
          <cell r="FS156" t="str">
            <v>330</v>
          </cell>
          <cell r="FT156" t="str">
            <v>12.7</v>
          </cell>
          <cell r="FU156" t="str">
            <v>85.82677</v>
          </cell>
          <cell r="FV156" t="str">
            <v>7.6</v>
          </cell>
          <cell r="FW156" t="str">
            <v>3.5</v>
          </cell>
          <cell r="FX156" t="str">
            <v>1.6</v>
          </cell>
          <cell r="FY156" t="str">
            <v>11.5</v>
          </cell>
          <cell r="FZ156" t="str">
            <v>63.88889</v>
          </cell>
          <cell r="GA156" t="str">
            <v>4.5</v>
          </cell>
          <cell r="GB156" t="str">
            <v>3</v>
          </cell>
          <cell r="GC156" t="str">
            <v>1.5</v>
          </cell>
          <cell r="GD156" t="str">
            <v>2.5</v>
          </cell>
          <cell r="GE156">
            <v>8</v>
          </cell>
          <cell r="GF156">
            <v>84.40325</v>
          </cell>
          <cell r="GG156" t="str">
            <v>1</v>
          </cell>
          <cell r="GH156" t="str">
            <v>.8</v>
          </cell>
          <cell r="GI156" t="str">
            <v>4</v>
          </cell>
          <cell r="GJ156" t="str">
            <v>90</v>
          </cell>
          <cell r="GK156" t="str">
            <v>96.93151</v>
          </cell>
          <cell r="GL156" t="str">
            <v>11.5</v>
          </cell>
          <cell r="GM156" t="str">
            <v>71.875</v>
          </cell>
          <cell r="GN156" t="str">
            <v>2.5</v>
          </cell>
          <cell r="GO156" t="str">
            <v>6</v>
          </cell>
          <cell r="GP156" t="str">
            <v>2</v>
          </cell>
          <cell r="GQ156" t="str">
            <v>1</v>
          </cell>
        </row>
        <row r="157">
          <cell r="A157" t="str">
            <v>SLB</v>
          </cell>
          <cell r="B157" t="str">
            <v>Solomon Islands</v>
          </cell>
          <cell r="C157" t="str">
            <v>East Asia &amp; Pacific</v>
          </cell>
          <cell r="D157" t="str">
            <v>Lower middle income</v>
          </cell>
          <cell r="E157">
            <v>2020</v>
          </cell>
          <cell r="F157">
            <v>136</v>
          </cell>
          <cell r="G157">
            <v>55.262790000000003</v>
          </cell>
          <cell r="J157">
            <v>110</v>
          </cell>
          <cell r="K157">
            <v>85.616790000000009</v>
          </cell>
          <cell r="L157" t="str">
            <v>7</v>
          </cell>
          <cell r="M157">
            <v>64.705879999999993</v>
          </cell>
          <cell r="N157" t="str">
            <v>9</v>
          </cell>
          <cell r="O157" t="str">
            <v>91.45729</v>
          </cell>
          <cell r="P157" t="str">
            <v>27.4</v>
          </cell>
          <cell r="Q157" t="str">
            <v>86.304</v>
          </cell>
          <cell r="R157" t="str">
            <v>7</v>
          </cell>
          <cell r="S157" t="str">
            <v>64.70588</v>
          </cell>
          <cell r="T157" t="str">
            <v>9</v>
          </cell>
          <cell r="U157" t="str">
            <v>91.45729</v>
          </cell>
          <cell r="V157" t="str">
            <v>27.4</v>
          </cell>
          <cell r="W157" t="str">
            <v>86.304</v>
          </cell>
          <cell r="X157" t="str">
            <v>0</v>
          </cell>
          <cell r="Y157" t="str">
            <v>100</v>
          </cell>
          <cell r="Z157">
            <v>172</v>
          </cell>
          <cell r="AA157">
            <v>49.467890000000004</v>
          </cell>
          <cell r="AC157" t="str">
            <v>14</v>
          </cell>
          <cell r="AD157" t="str">
            <v>64</v>
          </cell>
          <cell r="AE157" t="str">
            <v>99</v>
          </cell>
          <cell r="AF157" t="str">
            <v>78.96254</v>
          </cell>
          <cell r="AG157" t="str">
            <v>19.7</v>
          </cell>
          <cell r="AH157" t="str">
            <v>1.5757</v>
          </cell>
          <cell r="AI157" t="str">
            <v>8</v>
          </cell>
          <cell r="AJ157" t="str">
            <v>53.33333</v>
          </cell>
          <cell r="AK157" t="str">
            <v>2</v>
          </cell>
          <cell r="AL157" t="str">
            <v>1</v>
          </cell>
          <cell r="AM157" t="str">
            <v>1</v>
          </cell>
          <cell r="AN157" t="str">
            <v>2</v>
          </cell>
          <cell r="AO157" t="str">
            <v>1</v>
          </cell>
          <cell r="AP157" t="str">
            <v>1</v>
          </cell>
          <cell r="AQ157">
            <v>112</v>
          </cell>
          <cell r="AR157">
            <v>69.557210000000012</v>
          </cell>
          <cell r="AT157" t="str">
            <v>4</v>
          </cell>
          <cell r="AU157" t="str">
            <v>83.33333</v>
          </cell>
          <cell r="AV157" t="str">
            <v>53</v>
          </cell>
          <cell r="AW157" t="str">
            <v>84.78261</v>
          </cell>
          <cell r="AX157" t="str">
            <v>1205.9</v>
          </cell>
          <cell r="AY157" t="str">
            <v>85.11289</v>
          </cell>
          <cell r="AZ157" t="str">
            <v>2</v>
          </cell>
          <cell r="BA157" t="str">
            <v>25</v>
          </cell>
          <cell r="BB157" t="str">
            <v>2</v>
          </cell>
          <cell r="BC157" t="str">
            <v>0</v>
          </cell>
          <cell r="BD157" t="str">
            <v>0</v>
          </cell>
          <cell r="BE157" t="str">
            <v>0</v>
          </cell>
          <cell r="BF157" t="str">
            <v>0</v>
          </cell>
          <cell r="BG157" t="str">
            <v>0</v>
          </cell>
          <cell r="BH157" t="str">
            <v>3.1</v>
          </cell>
          <cell r="BI157" t="str">
            <v>1.45</v>
          </cell>
          <cell r="BJ157" t="str">
            <v>2</v>
          </cell>
          <cell r="BK157" t="str">
            <v>71.6</v>
          </cell>
          <cell r="BL157">
            <v>155</v>
          </cell>
          <cell r="BM157">
            <v>47.367260000000002</v>
          </cell>
          <cell r="BO157" t="str">
            <v>10</v>
          </cell>
          <cell r="BP157" t="str">
            <v>25</v>
          </cell>
          <cell r="BQ157" t="str">
            <v>86.5</v>
          </cell>
          <cell r="BR157" t="str">
            <v>59.09091</v>
          </cell>
          <cell r="BS157" t="str">
            <v>4.7</v>
          </cell>
          <cell r="BT157" t="str">
            <v>68.71145</v>
          </cell>
          <cell r="BU157" t="str">
            <v>11</v>
          </cell>
          <cell r="BV157" t="str">
            <v>36.66667</v>
          </cell>
          <cell r="BW157" t="str">
            <v>0</v>
          </cell>
          <cell r="BX157" t="str">
            <v>1.5</v>
          </cell>
          <cell r="BY157" t="str">
            <v>4</v>
          </cell>
          <cell r="BZ157" t="str">
            <v>5.5</v>
          </cell>
          <cell r="CA157" t="str">
            <v>0</v>
          </cell>
          <cell r="CB157">
            <v>104</v>
          </cell>
          <cell r="CC157">
            <v>50.000000000000007</v>
          </cell>
          <cell r="CE157" t="str">
            <v/>
          </cell>
          <cell r="CF157" t="str">
            <v/>
          </cell>
          <cell r="CG157" t="str">
            <v/>
          </cell>
          <cell r="CH157" t="str">
            <v/>
          </cell>
          <cell r="CJ157" t="str">
            <v>10</v>
          </cell>
          <cell r="CK157" t="str">
            <v>83.33333</v>
          </cell>
          <cell r="CL157" t="str">
            <v>0</v>
          </cell>
          <cell r="CM157" t="str">
            <v>0</v>
          </cell>
          <cell r="CN157">
            <v>10</v>
          </cell>
          <cell r="CO157" t="str">
            <v>0</v>
          </cell>
          <cell r="CP157" t="str">
            <v>4.6</v>
          </cell>
          <cell r="CQ157">
            <v>136</v>
          </cell>
          <cell r="CR157">
            <v>38</v>
          </cell>
          <cell r="CT157" t="str">
            <v>3</v>
          </cell>
          <cell r="CU157" t="str">
            <v>30</v>
          </cell>
          <cell r="CV157" t="str">
            <v>7</v>
          </cell>
          <cell r="CW157" t="str">
            <v>70</v>
          </cell>
          <cell r="CX157" t="str">
            <v/>
          </cell>
          <cell r="CY157" t="str">
            <v/>
          </cell>
          <cell r="CZ157" t="str">
            <v/>
          </cell>
          <cell r="DA157" t="str">
            <v>9</v>
          </cell>
          <cell r="DB157" t="str">
            <v>90</v>
          </cell>
          <cell r="DC157" t="str">
            <v>0</v>
          </cell>
          <cell r="DD157" t="str">
            <v>0</v>
          </cell>
          <cell r="DE157" t="str">
            <v>0</v>
          </cell>
          <cell r="DF157" t="str">
            <v>0</v>
          </cell>
          <cell r="DG157" t="str">
            <v>0</v>
          </cell>
          <cell r="DH157" t="str">
            <v>0</v>
          </cell>
          <cell r="DI157" t="str">
            <v>19</v>
          </cell>
          <cell r="DJ157">
            <v>41</v>
          </cell>
          <cell r="DK157">
            <v>83.813370000000006</v>
          </cell>
          <cell r="DM157" t="str">
            <v>34</v>
          </cell>
          <cell r="DN157" t="str">
            <v>48.33333</v>
          </cell>
          <cell r="DO157" t="str">
            <v>80</v>
          </cell>
          <cell r="DP157" t="str">
            <v>95.20866</v>
          </cell>
          <cell r="DQ157" t="str">
            <v>32</v>
          </cell>
          <cell r="DR157" t="str">
            <v>91.7115</v>
          </cell>
          <cell r="DS157" t="str">
            <v>23.3</v>
          </cell>
          <cell r="DT157" t="str">
            <v>8.5</v>
          </cell>
          <cell r="DU157" t="str">
            <v>.3</v>
          </cell>
          <cell r="DV157" t="str">
            <v>No VAT</v>
          </cell>
          <cell r="DW157" t="str">
            <v>No VAT</v>
          </cell>
          <cell r="DX157" t="str">
            <v>No VAT</v>
          </cell>
          <cell r="DY157" t="str">
            <v>No VAT</v>
          </cell>
          <cell r="DZ157" t="str">
            <v>1.5</v>
          </cell>
          <cell r="EA157" t="str">
            <v>100</v>
          </cell>
          <cell r="EB157" t="str">
            <v>0</v>
          </cell>
          <cell r="EC157" t="str">
            <v>100</v>
          </cell>
          <cell r="ED157" t="str">
            <v>100</v>
          </cell>
          <cell r="EE157">
            <v>160</v>
          </cell>
          <cell r="EF157">
            <v>53.447500000000005</v>
          </cell>
          <cell r="EH157" t="str">
            <v>60</v>
          </cell>
          <cell r="EI157" t="str">
            <v>65.08876</v>
          </cell>
          <cell r="EJ157" t="str">
            <v>36.5</v>
          </cell>
          <cell r="EK157" t="str">
            <v>85.14644</v>
          </cell>
          <cell r="EL157" t="str">
            <v>109.5</v>
          </cell>
          <cell r="EM157" t="str">
            <v>31.76101</v>
          </cell>
          <cell r="EN157" t="str">
            <v>108</v>
          </cell>
          <cell r="EO157" t="str">
            <v>61.64875</v>
          </cell>
          <cell r="EP157" t="str">
            <v>257</v>
          </cell>
          <cell r="EQ157" t="str">
            <v>35.75</v>
          </cell>
          <cell r="ER157" t="str">
            <v>215</v>
          </cell>
          <cell r="ES157" t="str">
            <v>69.28571</v>
          </cell>
          <cell r="ET157" t="str">
            <v>630</v>
          </cell>
          <cell r="EU157" t="str">
            <v>40.56604</v>
          </cell>
          <cell r="EV157" t="str">
            <v>740</v>
          </cell>
          <cell r="EW157" t="str">
            <v>38.33333</v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 t="str">
            <v/>
          </cell>
          <cell r="FC157" t="str">
            <v/>
          </cell>
          <cell r="FD157" t="str">
            <v/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157</v>
          </cell>
          <cell r="FK157">
            <v>43.48648</v>
          </cell>
          <cell r="FM157" t="str">
            <v/>
          </cell>
          <cell r="FN157" t="str">
            <v/>
          </cell>
          <cell r="FO157" t="str">
            <v>497</v>
          </cell>
          <cell r="FP157" t="str">
            <v>69.09836</v>
          </cell>
          <cell r="FQ157" t="str">
            <v>45</v>
          </cell>
          <cell r="FR157" t="str">
            <v>182</v>
          </cell>
          <cell r="FS157" t="str">
            <v>270</v>
          </cell>
          <cell r="FT157" t="str">
            <v>78.9</v>
          </cell>
          <cell r="FU157" t="str">
            <v>11.36108</v>
          </cell>
          <cell r="FV157" t="str">
            <v>55.5</v>
          </cell>
          <cell r="FW157" t="str">
            <v>5.1</v>
          </cell>
          <cell r="FX157" t="str">
            <v>18.3</v>
          </cell>
          <cell r="FY157" t="str">
            <v>9</v>
          </cell>
          <cell r="FZ157" t="str">
            <v>50</v>
          </cell>
          <cell r="GA157" t="str">
            <v>3</v>
          </cell>
          <cell r="GB157" t="str">
            <v>1.5</v>
          </cell>
          <cell r="GC157" t="str">
            <v>2</v>
          </cell>
          <cell r="GD157" t="str">
            <v>2.5</v>
          </cell>
          <cell r="GE157">
            <v>145</v>
          </cell>
          <cell r="GF157">
            <v>31.871380000000002</v>
          </cell>
          <cell r="GG157" t="str">
            <v>0</v>
          </cell>
          <cell r="GH157" t="str">
            <v>1</v>
          </cell>
          <cell r="GI157" t="str">
            <v>38</v>
          </cell>
          <cell r="GJ157" t="str">
            <v>24.4</v>
          </cell>
          <cell r="GK157" t="str">
            <v>26.24277</v>
          </cell>
          <cell r="GL157" t="str">
            <v>6</v>
          </cell>
          <cell r="GM157" t="str">
            <v>37.5</v>
          </cell>
          <cell r="GN157" t="str">
            <v>2</v>
          </cell>
          <cell r="GO157" t="str">
            <v>3</v>
          </cell>
          <cell r="GP157" t="str">
            <v>0</v>
          </cell>
          <cell r="GQ157" t="str">
            <v>1</v>
          </cell>
        </row>
        <row r="158">
          <cell r="A158" t="str">
            <v>SOM</v>
          </cell>
          <cell r="B158" t="str">
            <v>Somalia</v>
          </cell>
          <cell r="C158" t="str">
            <v>Sub-Saharan Africa</v>
          </cell>
          <cell r="D158" t="str">
            <v>Low income</v>
          </cell>
          <cell r="E158">
            <v>2020</v>
          </cell>
          <cell r="F158">
            <v>190</v>
          </cell>
          <cell r="G158">
            <v>20.039580000000001</v>
          </cell>
          <cell r="J158">
            <v>188</v>
          </cell>
          <cell r="K158">
            <v>45.996650000000002</v>
          </cell>
          <cell r="L158" t="str">
            <v>9</v>
          </cell>
          <cell r="M158">
            <v>52.941180000000003</v>
          </cell>
          <cell r="N158" t="str">
            <v>70</v>
          </cell>
          <cell r="O158" t="str">
            <v>30.15075</v>
          </cell>
          <cell r="P158" t="str">
            <v>198.2</v>
          </cell>
          <cell r="Q158" t="str">
            <v>.89467</v>
          </cell>
          <cell r="R158" t="str">
            <v>9</v>
          </cell>
          <cell r="S158" t="str">
            <v>52.94118</v>
          </cell>
          <cell r="T158" t="str">
            <v>70</v>
          </cell>
          <cell r="U158" t="str">
            <v>30.15075</v>
          </cell>
          <cell r="V158" t="str">
            <v>198.2</v>
          </cell>
          <cell r="W158" t="str">
            <v>.89467</v>
          </cell>
          <cell r="X158" t="str">
            <v>0</v>
          </cell>
          <cell r="Y158" t="str">
            <v>100</v>
          </cell>
          <cell r="Z158">
            <v>186</v>
          </cell>
          <cell r="AA158">
            <v>0</v>
          </cell>
          <cell r="AC158" t="str">
            <v>No Practice</v>
          </cell>
          <cell r="AD158" t="str">
            <v>0</v>
          </cell>
          <cell r="AE158" t="str">
            <v>No Practice</v>
          </cell>
          <cell r="AF158" t="str">
            <v>0</v>
          </cell>
          <cell r="AG158" t="str">
            <v>No Practice</v>
          </cell>
          <cell r="AH158" t="str">
            <v>0</v>
          </cell>
          <cell r="AI158" t="str">
            <v>No Practice</v>
          </cell>
          <cell r="AJ158" t="str">
            <v>0</v>
          </cell>
          <cell r="AK158" t="str">
            <v>No Practice</v>
          </cell>
          <cell r="AL158" t="str">
            <v>No Practice</v>
          </cell>
          <cell r="AM158" t="str">
            <v>No Practice</v>
          </cell>
          <cell r="AN158" t="str">
            <v>No Practice</v>
          </cell>
          <cell r="AO158" t="str">
            <v>No Practice</v>
          </cell>
          <cell r="AP158" t="str">
            <v>No Practice</v>
          </cell>
          <cell r="AQ158">
            <v>187</v>
          </cell>
          <cell r="AR158">
            <v>0</v>
          </cell>
          <cell r="AT158" t="str">
            <v>No Practice</v>
          </cell>
          <cell r="AU158" t="str">
            <v>0</v>
          </cell>
          <cell r="AV158" t="str">
            <v>No Practice</v>
          </cell>
          <cell r="AW158" t="str">
            <v>0</v>
          </cell>
          <cell r="AX158" t="str">
            <v>No Practice</v>
          </cell>
          <cell r="AY158" t="str">
            <v>0</v>
          </cell>
          <cell r="AZ158" t="str">
            <v>No Practice</v>
          </cell>
          <cell r="BA158" t="str">
            <v>0</v>
          </cell>
          <cell r="BB158" t="str">
            <v>No Practice</v>
          </cell>
          <cell r="BC158" t="str">
            <v>No Practice</v>
          </cell>
          <cell r="BD158" t="str">
            <v>No Practice</v>
          </cell>
          <cell r="BE158" t="str">
            <v>No Practice</v>
          </cell>
          <cell r="BF158" t="str">
            <v>No Practice</v>
          </cell>
          <cell r="BG158" t="str">
            <v>No Practice</v>
          </cell>
          <cell r="BH158" t="str">
            <v>No Practice</v>
          </cell>
          <cell r="BI158" t="str">
            <v>No Practice</v>
          </cell>
          <cell r="BJ158" t="str">
            <v>No Practice</v>
          </cell>
          <cell r="BK158" t="str">
            <v>No Practice</v>
          </cell>
          <cell r="BL158">
            <v>153</v>
          </cell>
          <cell r="BM158">
            <v>48.220880000000001</v>
          </cell>
          <cell r="BO158" t="str">
            <v>5</v>
          </cell>
          <cell r="BP158" t="str">
            <v>66.66667</v>
          </cell>
          <cell r="BQ158" t="str">
            <v>188</v>
          </cell>
          <cell r="BR158" t="str">
            <v>10.52632</v>
          </cell>
          <cell r="BS158" t="str">
            <v>1.4</v>
          </cell>
          <cell r="BT158" t="str">
            <v>90.69052</v>
          </cell>
          <cell r="BU158" t="str">
            <v>7.5</v>
          </cell>
          <cell r="BV158" t="str">
            <v>25</v>
          </cell>
          <cell r="BW158" t="str">
            <v>2</v>
          </cell>
          <cell r="BX158" t="str">
            <v>0</v>
          </cell>
          <cell r="BY158" t="str">
            <v>0</v>
          </cell>
          <cell r="BZ158" t="str">
            <v>5.5</v>
          </cell>
          <cell r="CA158" t="str">
            <v>0</v>
          </cell>
          <cell r="CB158">
            <v>186</v>
          </cell>
          <cell r="CC158">
            <v>0</v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J158" t="str">
            <v>0</v>
          </cell>
          <cell r="CK158" t="str">
            <v>0</v>
          </cell>
          <cell r="CL158" t="str">
            <v>0</v>
          </cell>
          <cell r="CM158" t="str">
            <v>0</v>
          </cell>
          <cell r="CN158">
            <v>0</v>
          </cell>
          <cell r="CO158" t="str">
            <v>0</v>
          </cell>
          <cell r="CP158" t="str">
            <v>0</v>
          </cell>
          <cell r="CQ158">
            <v>190</v>
          </cell>
          <cell r="CR158">
            <v>0</v>
          </cell>
          <cell r="CT158" t="str">
            <v>0</v>
          </cell>
          <cell r="CU158" t="str">
            <v>0</v>
          </cell>
          <cell r="CV158" t="str">
            <v>0</v>
          </cell>
          <cell r="CW158" t="str">
            <v>0</v>
          </cell>
          <cell r="CX158" t="str">
            <v/>
          </cell>
          <cell r="CY158" t="str">
            <v/>
          </cell>
          <cell r="CZ158" t="str">
            <v/>
          </cell>
          <cell r="DA158" t="str">
            <v>0</v>
          </cell>
          <cell r="DB158" t="str">
            <v>0</v>
          </cell>
          <cell r="DC158" t="str">
            <v>0</v>
          </cell>
          <cell r="DD158" t="str">
            <v>0</v>
          </cell>
          <cell r="DE158" t="str">
            <v>0</v>
          </cell>
          <cell r="DF158" t="str">
            <v>0</v>
          </cell>
          <cell r="DG158" t="str">
            <v>0</v>
          </cell>
          <cell r="DH158" t="str">
            <v>0</v>
          </cell>
          <cell r="DI158" t="str">
            <v>0</v>
          </cell>
          <cell r="DJ158">
            <v>190</v>
          </cell>
          <cell r="DK158">
            <v>0</v>
          </cell>
          <cell r="DM158" t="str">
            <v>No Practice</v>
          </cell>
          <cell r="DN158" t="str">
            <v>0</v>
          </cell>
          <cell r="DO158" t="str">
            <v>No Practice</v>
          </cell>
          <cell r="DP158" t="str">
            <v>0</v>
          </cell>
          <cell r="DQ158" t="str">
            <v>No Practice</v>
          </cell>
          <cell r="DR158" t="str">
            <v>0</v>
          </cell>
          <cell r="DS158" t="str">
            <v>No Practice</v>
          </cell>
          <cell r="DT158" t="str">
            <v>No Practice</v>
          </cell>
          <cell r="DU158" t="str">
            <v>No Practice</v>
          </cell>
          <cell r="DV158" t="str">
            <v>No Practice</v>
          </cell>
          <cell r="DW158" t="str">
            <v>0</v>
          </cell>
          <cell r="DX158" t="str">
            <v>No Practice</v>
          </cell>
          <cell r="DY158" t="str">
            <v>0</v>
          </cell>
          <cell r="DZ158" t="str">
            <v>No Practice</v>
          </cell>
          <cell r="EA158" t="str">
            <v>0</v>
          </cell>
          <cell r="EB158" t="str">
            <v>No Practice</v>
          </cell>
          <cell r="EC158" t="str">
            <v>0</v>
          </cell>
          <cell r="ED158" t="str">
            <v>0</v>
          </cell>
          <cell r="EE158">
            <v>166</v>
          </cell>
          <cell r="EF158">
            <v>51.596430000000005</v>
          </cell>
          <cell r="EH158" t="str">
            <v>72.5</v>
          </cell>
          <cell r="EI158" t="str">
            <v>57.69231</v>
          </cell>
          <cell r="EJ158" t="str">
            <v>76</v>
          </cell>
          <cell r="EK158" t="str">
            <v>68.61925</v>
          </cell>
          <cell r="EL158" t="str">
            <v>44</v>
          </cell>
          <cell r="EM158" t="str">
            <v>72.95597</v>
          </cell>
          <cell r="EN158" t="str">
            <v>85</v>
          </cell>
          <cell r="EO158" t="str">
            <v>69.89247</v>
          </cell>
          <cell r="EP158" t="str">
            <v>350</v>
          </cell>
          <cell r="EQ158" t="str">
            <v>12.5</v>
          </cell>
          <cell r="ER158" t="str">
            <v>300</v>
          </cell>
          <cell r="ES158" t="str">
            <v>57.14286</v>
          </cell>
          <cell r="ET158" t="str">
            <v>495</v>
          </cell>
          <cell r="EU158" t="str">
            <v>53.30189</v>
          </cell>
          <cell r="EV158" t="str">
            <v>952</v>
          </cell>
          <cell r="EW158" t="str">
            <v>20.66667</v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 t="str">
            <v/>
          </cell>
          <cell r="FD158" t="str">
            <v/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>
            <v>116</v>
          </cell>
          <cell r="FK158">
            <v>54.581800000000001</v>
          </cell>
          <cell r="FM158" t="str">
            <v/>
          </cell>
          <cell r="FN158" t="str">
            <v/>
          </cell>
          <cell r="FO158" t="str">
            <v>575</v>
          </cell>
          <cell r="FP158" t="str">
            <v>62.70492</v>
          </cell>
          <cell r="FQ158" t="str">
            <v>30</v>
          </cell>
          <cell r="FR158" t="str">
            <v>365</v>
          </cell>
          <cell r="FS158" t="str">
            <v>180</v>
          </cell>
          <cell r="FT158" t="str">
            <v>21.4</v>
          </cell>
          <cell r="FU158" t="str">
            <v>76.04049</v>
          </cell>
          <cell r="FV158" t="str">
            <v>10</v>
          </cell>
          <cell r="FW158" t="str">
            <v>6.4</v>
          </cell>
          <cell r="FX158" t="str">
            <v>5</v>
          </cell>
          <cell r="FY158" t="str">
            <v>4.5</v>
          </cell>
          <cell r="FZ158" t="str">
            <v>25</v>
          </cell>
          <cell r="GA158" t="str">
            <v>2.5</v>
          </cell>
          <cell r="GB158" t="str">
            <v>0</v>
          </cell>
          <cell r="GC158" t="str">
            <v>0</v>
          </cell>
          <cell r="GD158" t="str">
            <v>2</v>
          </cell>
          <cell r="GE158">
            <v>168</v>
          </cell>
          <cell r="GF158">
            <v>0</v>
          </cell>
          <cell r="GG158" t="str">
            <v>0</v>
          </cell>
          <cell r="GH158" t="str">
            <v>No Practice</v>
          </cell>
          <cell r="GI158" t="str">
            <v>No Practice</v>
          </cell>
          <cell r="GJ158" t="str">
            <v>0</v>
          </cell>
          <cell r="GK158" t="str">
            <v>0</v>
          </cell>
          <cell r="GL158" t="str">
            <v>0</v>
          </cell>
          <cell r="GM158" t="str">
            <v>0</v>
          </cell>
          <cell r="GN158" t="str">
            <v>0</v>
          </cell>
          <cell r="GO158" t="str">
            <v>0</v>
          </cell>
          <cell r="GP158" t="str">
            <v>0</v>
          </cell>
          <cell r="GQ158" t="str">
            <v>0</v>
          </cell>
        </row>
        <row r="159">
          <cell r="A159" t="str">
            <v>ZAF</v>
          </cell>
          <cell r="B159" t="str">
            <v>South Africa</v>
          </cell>
          <cell r="C159" t="str">
            <v>Sub-Saharan Africa</v>
          </cell>
          <cell r="D159" t="str">
            <v>Upper middle income</v>
          </cell>
          <cell r="E159">
            <v>2020</v>
          </cell>
          <cell r="F159">
            <v>84</v>
          </cell>
          <cell r="G159">
            <v>67.01897000000001</v>
          </cell>
          <cell r="J159">
            <v>139</v>
          </cell>
          <cell r="K159">
            <v>81.224830000000011</v>
          </cell>
          <cell r="L159" t="str">
            <v>7</v>
          </cell>
          <cell r="M159">
            <v>64.705879999999993</v>
          </cell>
          <cell r="N159" t="str">
            <v>40</v>
          </cell>
          <cell r="O159" t="str">
            <v>60.30151</v>
          </cell>
          <cell r="P159" t="str">
            <v>.2</v>
          </cell>
          <cell r="Q159" t="str">
            <v>99.89224</v>
          </cell>
          <cell r="R159" t="str">
            <v>7</v>
          </cell>
          <cell r="S159" t="str">
            <v>64.70588</v>
          </cell>
          <cell r="T159" t="str">
            <v>40</v>
          </cell>
          <cell r="U159" t="str">
            <v>60.30151</v>
          </cell>
          <cell r="V159" t="str">
            <v>.2</v>
          </cell>
          <cell r="W159" t="str">
            <v>99.89224</v>
          </cell>
          <cell r="X159" t="str">
            <v>0</v>
          </cell>
          <cell r="Y159" t="str">
            <v>99.99969</v>
          </cell>
          <cell r="Z159">
            <v>98</v>
          </cell>
          <cell r="AA159">
            <v>68.323310000000006</v>
          </cell>
          <cell r="AC159" t="str">
            <v>20</v>
          </cell>
          <cell r="AD159" t="str">
            <v>40</v>
          </cell>
          <cell r="AE159" t="str">
            <v>155</v>
          </cell>
          <cell r="AF159" t="str">
            <v>62.82421</v>
          </cell>
          <cell r="AG159" t="str">
            <v>1.9</v>
          </cell>
          <cell r="AH159" t="str">
            <v>90.46902</v>
          </cell>
          <cell r="AI159" t="str">
            <v>12</v>
          </cell>
          <cell r="AJ159" t="str">
            <v>80</v>
          </cell>
          <cell r="AK159" t="str">
            <v>2</v>
          </cell>
          <cell r="AL159" t="str">
            <v>1</v>
          </cell>
          <cell r="AM159" t="str">
            <v>2</v>
          </cell>
          <cell r="AN159" t="str">
            <v>3</v>
          </cell>
          <cell r="AO159" t="str">
            <v>0</v>
          </cell>
          <cell r="AP159" t="str">
            <v>4</v>
          </cell>
          <cell r="AQ159">
            <v>114</v>
          </cell>
          <cell r="AR159">
            <v>68.786580000000001</v>
          </cell>
          <cell r="AT159" t="str">
            <v>5</v>
          </cell>
          <cell r="AU159" t="str">
            <v>66.66667</v>
          </cell>
          <cell r="AV159" t="str">
            <v>109</v>
          </cell>
          <cell r="AW159" t="str">
            <v>60.43478</v>
          </cell>
          <cell r="AX159" t="str">
            <v>158.4</v>
          </cell>
          <cell r="AY159" t="str">
            <v>98.04486</v>
          </cell>
          <cell r="AZ159" t="str">
            <v>4</v>
          </cell>
          <cell r="BA159" t="str">
            <v>50</v>
          </cell>
          <cell r="BB159" t="str">
            <v>0</v>
          </cell>
          <cell r="BC159" t="str">
            <v>1</v>
          </cell>
          <cell r="BD159" t="str">
            <v>1</v>
          </cell>
          <cell r="BE159" t="str">
            <v>1</v>
          </cell>
          <cell r="BF159" t="str">
            <v>0</v>
          </cell>
          <cell r="BG159" t="str">
            <v>1</v>
          </cell>
          <cell r="BH159" t="str">
            <v>30.53</v>
          </cell>
          <cell r="BI159" t="str">
            <v>5.98</v>
          </cell>
          <cell r="BJ159" t="str">
            <v>5</v>
          </cell>
          <cell r="BK159" t="str">
            <v>16.1</v>
          </cell>
          <cell r="BL159">
            <v>108</v>
          </cell>
          <cell r="BM159">
            <v>59.494380000000007</v>
          </cell>
          <cell r="BO159" t="str">
            <v>7</v>
          </cell>
          <cell r="BP159" t="str">
            <v>50</v>
          </cell>
          <cell r="BQ159" t="str">
            <v>23</v>
          </cell>
          <cell r="BR159" t="str">
            <v>89.47368</v>
          </cell>
          <cell r="BS159" t="str">
            <v>8</v>
          </cell>
          <cell r="BT159" t="str">
            <v>46.83718</v>
          </cell>
          <cell r="BU159" t="str">
            <v>15.5</v>
          </cell>
          <cell r="BV159" t="str">
            <v>51.66667</v>
          </cell>
          <cell r="BW159" t="str">
            <v>5</v>
          </cell>
          <cell r="BX159" t="str">
            <v>4</v>
          </cell>
          <cell r="BY159" t="str">
            <v>2</v>
          </cell>
          <cell r="BZ159" t="str">
            <v>4.5</v>
          </cell>
          <cell r="CA159" t="str">
            <v>0</v>
          </cell>
          <cell r="CB159">
            <v>80</v>
          </cell>
          <cell r="CC159">
            <v>60.000000000000007</v>
          </cell>
          <cell r="CE159" t="str">
            <v/>
          </cell>
          <cell r="CF159" t="str">
            <v/>
          </cell>
          <cell r="CG159" t="str">
            <v/>
          </cell>
          <cell r="CH159" t="str">
            <v/>
          </cell>
          <cell r="CJ159" t="str">
            <v>5</v>
          </cell>
          <cell r="CK159" t="str">
            <v>41.66667</v>
          </cell>
          <cell r="CL159" t="str">
            <v>7</v>
          </cell>
          <cell r="CM159" t="str">
            <v>87.5</v>
          </cell>
          <cell r="CN159">
            <v>12</v>
          </cell>
          <cell r="CO159" t="str">
            <v>0</v>
          </cell>
          <cell r="CP159" t="str">
            <v>66.5</v>
          </cell>
          <cell r="CQ159">
            <v>13</v>
          </cell>
          <cell r="CR159">
            <v>80</v>
          </cell>
          <cell r="CT159" t="str">
            <v>8</v>
          </cell>
          <cell r="CU159" t="str">
            <v>80</v>
          </cell>
          <cell r="CV159" t="str">
            <v>8</v>
          </cell>
          <cell r="CW159" t="str">
            <v>80</v>
          </cell>
          <cell r="CX159" t="str">
            <v/>
          </cell>
          <cell r="CY159" t="str">
            <v/>
          </cell>
          <cell r="CZ159" t="str">
            <v/>
          </cell>
          <cell r="DA159" t="str">
            <v>8</v>
          </cell>
          <cell r="DB159" t="str">
            <v>80</v>
          </cell>
          <cell r="DC159" t="str">
            <v>5</v>
          </cell>
          <cell r="DD159" t="str">
            <v>83.33333</v>
          </cell>
          <cell r="DE159" t="str">
            <v>6</v>
          </cell>
          <cell r="DF159" t="str">
            <v>85.71429</v>
          </cell>
          <cell r="DG159" t="str">
            <v>5</v>
          </cell>
          <cell r="DH159" t="str">
            <v>71.42857</v>
          </cell>
          <cell r="DI159" t="str">
            <v>40</v>
          </cell>
          <cell r="DJ159">
            <v>54</v>
          </cell>
          <cell r="DK159">
            <v>81.245140000000006</v>
          </cell>
          <cell r="DM159" t="str">
            <v>7</v>
          </cell>
          <cell r="DN159" t="str">
            <v>93.33333</v>
          </cell>
          <cell r="DO159" t="str">
            <v>210</v>
          </cell>
          <cell r="DP159" t="str">
            <v>75.11592</v>
          </cell>
          <cell r="DQ159" t="str">
            <v>29.2</v>
          </cell>
          <cell r="DR159" t="str">
            <v>95.73826</v>
          </cell>
          <cell r="DS159" t="str">
            <v>21.8</v>
          </cell>
          <cell r="DT159" t="str">
            <v>4</v>
          </cell>
          <cell r="DU159" t="str">
            <v>3.4</v>
          </cell>
          <cell r="DV159" t="str">
            <v>8.5</v>
          </cell>
          <cell r="DW159" t="str">
            <v>83</v>
          </cell>
          <cell r="DX159" t="str">
            <v>15.49524</v>
          </cell>
          <cell r="DY159" t="str">
            <v>76.26402</v>
          </cell>
          <cell r="DZ159" t="str">
            <v>11</v>
          </cell>
          <cell r="EA159" t="str">
            <v>82.56881</v>
          </cell>
          <cell r="EB159" t="str">
            <v>31.57143</v>
          </cell>
          <cell r="EC159" t="str">
            <v>1.339286</v>
          </cell>
          <cell r="ED159" t="str">
            <v>60.79303</v>
          </cell>
          <cell r="EE159">
            <v>145</v>
          </cell>
          <cell r="EF159">
            <v>59.642710000000008</v>
          </cell>
          <cell r="EH159" t="str">
            <v>68</v>
          </cell>
          <cell r="EI159" t="str">
            <v>60.35503</v>
          </cell>
          <cell r="EJ159" t="str">
            <v>36</v>
          </cell>
          <cell r="EK159" t="str">
            <v>85.35565</v>
          </cell>
          <cell r="EL159" t="str">
            <v>92</v>
          </cell>
          <cell r="EM159" t="str">
            <v>42.7673</v>
          </cell>
          <cell r="EN159" t="str">
            <v>87</v>
          </cell>
          <cell r="EO159" t="str">
            <v>69.17563</v>
          </cell>
          <cell r="EP159" t="str">
            <v>55</v>
          </cell>
          <cell r="EQ159" t="str">
            <v>86.25</v>
          </cell>
          <cell r="ER159" t="str">
            <v>73</v>
          </cell>
          <cell r="ES159" t="str">
            <v>89.57143</v>
          </cell>
          <cell r="ET159" t="str">
            <v>1257</v>
          </cell>
          <cell r="EU159" t="str">
            <v>0</v>
          </cell>
          <cell r="EV159" t="str">
            <v>676</v>
          </cell>
          <cell r="EW159" t="str">
            <v>43.66667</v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 t="str">
            <v/>
          </cell>
          <cell r="FC159" t="str">
            <v/>
          </cell>
          <cell r="FD159" t="str">
            <v/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102</v>
          </cell>
          <cell r="FK159">
            <v>56.881700000000002</v>
          </cell>
          <cell r="FM159" t="str">
            <v/>
          </cell>
          <cell r="FN159" t="str">
            <v/>
          </cell>
          <cell r="FO159" t="str">
            <v>600</v>
          </cell>
          <cell r="FP159" t="str">
            <v>60.65574</v>
          </cell>
          <cell r="FQ159" t="str">
            <v>30</v>
          </cell>
          <cell r="FR159" t="str">
            <v>490</v>
          </cell>
          <cell r="FS159" t="str">
            <v>80</v>
          </cell>
          <cell r="FT159" t="str">
            <v>33.2</v>
          </cell>
          <cell r="FU159" t="str">
            <v>62.76715</v>
          </cell>
          <cell r="FV159" t="str">
            <v>22.6</v>
          </cell>
          <cell r="FW159" t="str">
            <v>7.6</v>
          </cell>
          <cell r="FX159" t="str">
            <v>3</v>
          </cell>
          <cell r="FY159" t="str">
            <v>8.5</v>
          </cell>
          <cell r="FZ159" t="str">
            <v>47.22222</v>
          </cell>
          <cell r="GA159" t="str">
            <v>3.5</v>
          </cell>
          <cell r="GB159" t="str">
            <v>2</v>
          </cell>
          <cell r="GC159" t="str">
            <v>.5</v>
          </cell>
          <cell r="GD159" t="str">
            <v>2.5</v>
          </cell>
          <cell r="GE159">
            <v>68</v>
          </cell>
          <cell r="GF159">
            <v>54.591000000000001</v>
          </cell>
          <cell r="GG159" t="str">
            <v>0</v>
          </cell>
          <cell r="GH159" t="str">
            <v>2</v>
          </cell>
          <cell r="GI159" t="str">
            <v>18</v>
          </cell>
          <cell r="GJ159" t="str">
            <v>34.7</v>
          </cell>
          <cell r="GK159" t="str">
            <v>37.30701</v>
          </cell>
          <cell r="GL159" t="str">
            <v>11.5</v>
          </cell>
          <cell r="GM159" t="str">
            <v>71.875</v>
          </cell>
          <cell r="GN159" t="str">
            <v>3</v>
          </cell>
          <cell r="GO159" t="str">
            <v>6</v>
          </cell>
          <cell r="GP159" t="str">
            <v>.5</v>
          </cell>
          <cell r="GQ159" t="str">
            <v>2</v>
          </cell>
        </row>
        <row r="160">
          <cell r="A160" t="str">
            <v>SSD</v>
          </cell>
          <cell r="B160" t="str">
            <v>South Sudan</v>
          </cell>
          <cell r="C160" t="str">
            <v>Sub-Saharan Africa</v>
          </cell>
          <cell r="D160" t="str">
            <v>Low income</v>
          </cell>
          <cell r="E160">
            <v>2020</v>
          </cell>
          <cell r="F160">
            <v>185</v>
          </cell>
          <cell r="G160">
            <v>34.62285</v>
          </cell>
          <cell r="J160">
            <v>172</v>
          </cell>
          <cell r="K160">
            <v>71.00630000000001</v>
          </cell>
          <cell r="L160" t="str">
            <v>12</v>
          </cell>
          <cell r="M160">
            <v>35.294119999999999</v>
          </cell>
          <cell r="N160" t="str">
            <v>13</v>
          </cell>
          <cell r="O160" t="str">
            <v>87.43719</v>
          </cell>
          <cell r="P160" t="str">
            <v>77.4</v>
          </cell>
          <cell r="Q160" t="str">
            <v>61.29389</v>
          </cell>
          <cell r="R160" t="str">
            <v>12</v>
          </cell>
          <cell r="S160" t="str">
            <v>35.29412</v>
          </cell>
          <cell r="T160" t="str">
            <v>13</v>
          </cell>
          <cell r="U160" t="str">
            <v>87.43719</v>
          </cell>
          <cell r="V160" t="str">
            <v>77.4</v>
          </cell>
          <cell r="W160" t="str">
            <v>61.29389</v>
          </cell>
          <cell r="X160" t="str">
            <v>0</v>
          </cell>
          <cell r="Y160" t="str">
            <v>100</v>
          </cell>
          <cell r="Z160">
            <v>171</v>
          </cell>
          <cell r="AA160">
            <v>50.513410000000007</v>
          </cell>
          <cell r="AC160" t="str">
            <v>23</v>
          </cell>
          <cell r="AD160" t="str">
            <v>28</v>
          </cell>
          <cell r="AE160" t="str">
            <v>131</v>
          </cell>
          <cell r="AF160" t="str">
            <v>69.74063</v>
          </cell>
          <cell r="AG160" t="str">
            <v>8.5</v>
          </cell>
          <cell r="AH160" t="str">
            <v>57.64633</v>
          </cell>
          <cell r="AI160" t="str">
            <v>7</v>
          </cell>
          <cell r="AJ160" t="str">
            <v>46.66667</v>
          </cell>
          <cell r="AK160" t="str">
            <v>0</v>
          </cell>
          <cell r="AL160" t="str">
            <v>1</v>
          </cell>
          <cell r="AM160" t="str">
            <v>1</v>
          </cell>
          <cell r="AN160" t="str">
            <v>2</v>
          </cell>
          <cell r="AO160" t="str">
            <v>0</v>
          </cell>
          <cell r="AP160" t="str">
            <v>3</v>
          </cell>
          <cell r="AQ160">
            <v>187</v>
          </cell>
          <cell r="AR160">
            <v>0</v>
          </cell>
          <cell r="AT160" t="str">
            <v>No Practice</v>
          </cell>
          <cell r="AU160" t="str">
            <v>0</v>
          </cell>
          <cell r="AV160" t="str">
            <v>No Practice</v>
          </cell>
          <cell r="AW160" t="str">
            <v>0</v>
          </cell>
          <cell r="AX160" t="str">
            <v>No Practice</v>
          </cell>
          <cell r="AY160" t="str">
            <v>0</v>
          </cell>
          <cell r="AZ160" t="str">
            <v>No Practice</v>
          </cell>
          <cell r="BA160" t="str">
            <v>0</v>
          </cell>
          <cell r="BB160" t="str">
            <v>No Practice</v>
          </cell>
          <cell r="BC160" t="str">
            <v>No Practice</v>
          </cell>
          <cell r="BD160" t="str">
            <v>No Practice</v>
          </cell>
          <cell r="BE160" t="str">
            <v>No Practice</v>
          </cell>
          <cell r="BF160" t="str">
            <v>No Practice</v>
          </cell>
          <cell r="BG160" t="str">
            <v>No Practice</v>
          </cell>
          <cell r="BH160" t="str">
            <v>No Practice</v>
          </cell>
          <cell r="BI160" t="str">
            <v>No Practice</v>
          </cell>
          <cell r="BJ160" t="str">
            <v>No Practice</v>
          </cell>
          <cell r="BK160" t="str">
            <v>No Practice</v>
          </cell>
          <cell r="BL160">
            <v>177</v>
          </cell>
          <cell r="BM160">
            <v>36.783010000000004</v>
          </cell>
          <cell r="BO160" t="str">
            <v>7</v>
          </cell>
          <cell r="BP160" t="str">
            <v>50</v>
          </cell>
          <cell r="BQ160" t="str">
            <v>48</v>
          </cell>
          <cell r="BR160" t="str">
            <v>77.51196</v>
          </cell>
          <cell r="BS160" t="str">
            <v>14.6</v>
          </cell>
          <cell r="BT160" t="str">
            <v>2.9534</v>
          </cell>
          <cell r="BU160" t="str">
            <v>5</v>
          </cell>
          <cell r="BV160" t="str">
            <v>16.66667</v>
          </cell>
          <cell r="BW160" t="str">
            <v>0</v>
          </cell>
          <cell r="BX160" t="str">
            <v>0</v>
          </cell>
          <cell r="BY160" t="str">
            <v>0</v>
          </cell>
          <cell r="BZ160" t="str">
            <v>5</v>
          </cell>
          <cell r="CA160" t="str">
            <v>0</v>
          </cell>
          <cell r="CB160">
            <v>181</v>
          </cell>
          <cell r="CC160">
            <v>10</v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J160" t="str">
            <v>2</v>
          </cell>
          <cell r="CK160" t="str">
            <v>16.66667</v>
          </cell>
          <cell r="CL160" t="str">
            <v>0</v>
          </cell>
          <cell r="CM160" t="str">
            <v>0</v>
          </cell>
          <cell r="CN160">
            <v>2</v>
          </cell>
          <cell r="CO160" t="str">
            <v>0</v>
          </cell>
          <cell r="CP160" t="str">
            <v>0</v>
          </cell>
          <cell r="CQ160">
            <v>185</v>
          </cell>
          <cell r="CR160">
            <v>16</v>
          </cell>
          <cell r="CT160" t="str">
            <v>2</v>
          </cell>
          <cell r="CU160" t="str">
            <v>20</v>
          </cell>
          <cell r="CV160" t="str">
            <v>1</v>
          </cell>
          <cell r="CW160" t="str">
            <v>10</v>
          </cell>
          <cell r="CX160" t="str">
            <v/>
          </cell>
          <cell r="CY160" t="str">
            <v/>
          </cell>
          <cell r="CZ160" t="str">
            <v/>
          </cell>
          <cell r="DA160" t="str">
            <v>5</v>
          </cell>
          <cell r="DB160" t="str">
            <v>50</v>
          </cell>
          <cell r="DC160" t="str">
            <v>0</v>
          </cell>
          <cell r="DD160" t="str">
            <v>0</v>
          </cell>
          <cell r="DE160" t="str">
            <v>0</v>
          </cell>
          <cell r="DF160" t="str">
            <v>0</v>
          </cell>
          <cell r="DG160" t="str">
            <v>0</v>
          </cell>
          <cell r="DH160" t="str">
            <v>0</v>
          </cell>
          <cell r="DI160" t="str">
            <v>8</v>
          </cell>
          <cell r="DJ160">
            <v>74</v>
          </cell>
          <cell r="DK160">
            <v>76.748290000000011</v>
          </cell>
          <cell r="DM160" t="str">
            <v>37</v>
          </cell>
          <cell r="DN160" t="str">
            <v>43.33333</v>
          </cell>
          <cell r="DO160" t="str">
            <v>210</v>
          </cell>
          <cell r="DP160" t="str">
            <v>75.11592</v>
          </cell>
          <cell r="DQ160" t="str">
            <v>31.4</v>
          </cell>
          <cell r="DR160" t="str">
            <v>92.67234</v>
          </cell>
          <cell r="DS160" t="str">
            <v>9.2</v>
          </cell>
          <cell r="DT160" t="str">
            <v>19.2</v>
          </cell>
          <cell r="DU160" t="str">
            <v>3</v>
          </cell>
          <cell r="DV160" t="str">
            <v>No VAT</v>
          </cell>
          <cell r="DW160" t="str">
            <v>No VAT</v>
          </cell>
          <cell r="DX160" t="str">
            <v>No VAT</v>
          </cell>
          <cell r="DY160" t="str">
            <v>No VAT</v>
          </cell>
          <cell r="DZ160" t="str">
            <v>6</v>
          </cell>
          <cell r="EA160" t="str">
            <v>91.74312</v>
          </cell>
          <cell r="EB160" t="str">
            <v>0</v>
          </cell>
          <cell r="EC160" t="str">
            <v>100</v>
          </cell>
          <cell r="ED160" t="str">
            <v>95.87156</v>
          </cell>
          <cell r="EE160">
            <v>180</v>
          </cell>
          <cell r="EF160">
            <v>26.191260000000003</v>
          </cell>
          <cell r="EH160" t="str">
            <v>192</v>
          </cell>
          <cell r="EI160" t="str">
            <v>0</v>
          </cell>
          <cell r="EJ160" t="str">
            <v>360</v>
          </cell>
          <cell r="EK160" t="str">
            <v>0</v>
          </cell>
          <cell r="EL160" t="str">
            <v>146</v>
          </cell>
          <cell r="EM160" t="str">
            <v>8.80503</v>
          </cell>
          <cell r="EN160" t="str">
            <v>179</v>
          </cell>
          <cell r="EO160" t="str">
            <v>36.20072</v>
          </cell>
          <cell r="EP160" t="str">
            <v>193.75</v>
          </cell>
          <cell r="EQ160" t="str">
            <v>51.5625</v>
          </cell>
          <cell r="ER160" t="str">
            <v>350</v>
          </cell>
          <cell r="ES160" t="str">
            <v>50</v>
          </cell>
          <cell r="ET160" t="str">
            <v>762.5</v>
          </cell>
          <cell r="EU160" t="str">
            <v>28.06604</v>
          </cell>
          <cell r="EV160" t="str">
            <v>781.25</v>
          </cell>
          <cell r="EW160" t="str">
            <v>34.89583</v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 t="str">
            <v/>
          </cell>
          <cell r="FD160" t="str">
            <v/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>
            <v>84</v>
          </cell>
          <cell r="FK160">
            <v>58.986230000000006</v>
          </cell>
          <cell r="FM160" t="str">
            <v/>
          </cell>
          <cell r="FN160" t="str">
            <v/>
          </cell>
          <cell r="FO160" t="str">
            <v>228</v>
          </cell>
          <cell r="FP160" t="str">
            <v>91.14754</v>
          </cell>
          <cell r="FQ160" t="str">
            <v>28</v>
          </cell>
          <cell r="FR160" t="str">
            <v>155</v>
          </cell>
          <cell r="FS160" t="str">
            <v>45</v>
          </cell>
          <cell r="FT160" t="str">
            <v>30</v>
          </cell>
          <cell r="FU160" t="str">
            <v>66.3667</v>
          </cell>
          <cell r="FV160" t="str">
            <v>15</v>
          </cell>
          <cell r="FW160" t="str">
            <v>10</v>
          </cell>
          <cell r="FX160" t="str">
            <v>5</v>
          </cell>
          <cell r="FY160" t="str">
            <v>3.5</v>
          </cell>
          <cell r="FZ160" t="str">
            <v>19.44444</v>
          </cell>
          <cell r="GA160" t="str">
            <v>1.5</v>
          </cell>
          <cell r="GB160" t="str">
            <v>0</v>
          </cell>
          <cell r="GC160" t="str">
            <v>0</v>
          </cell>
          <cell r="GD160" t="str">
            <v>2</v>
          </cell>
          <cell r="GE160">
            <v>168</v>
          </cell>
          <cell r="GF160">
            <v>0</v>
          </cell>
          <cell r="GG160" t="str">
            <v>0</v>
          </cell>
          <cell r="GH160" t="str">
            <v>No Practice</v>
          </cell>
          <cell r="GI160" t="str">
            <v>No Practice</v>
          </cell>
          <cell r="GJ160" t="str">
            <v>0</v>
          </cell>
          <cell r="GK160" t="str">
            <v>0</v>
          </cell>
          <cell r="GL160" t="str">
            <v>0</v>
          </cell>
          <cell r="GM160" t="str">
            <v>0</v>
          </cell>
          <cell r="GN160" t="str">
            <v>2.5</v>
          </cell>
          <cell r="GO160" t="str">
            <v>2</v>
          </cell>
          <cell r="GP160" t="str">
            <v>.5</v>
          </cell>
          <cell r="GQ160" t="str">
            <v>1</v>
          </cell>
        </row>
        <row r="161">
          <cell r="A161" t="str">
            <v>ESP</v>
          </cell>
          <cell r="B161" t="str">
            <v>Spain</v>
          </cell>
          <cell r="C161" t="str">
            <v>High income: OECD</v>
          </cell>
          <cell r="D161" t="str">
            <v>High income</v>
          </cell>
          <cell r="E161">
            <v>2020</v>
          </cell>
          <cell r="F161">
            <v>30</v>
          </cell>
          <cell r="G161">
            <v>77.935880000000012</v>
          </cell>
          <cell r="J161">
            <v>97</v>
          </cell>
          <cell r="K161">
            <v>86.949910000000003</v>
          </cell>
          <cell r="L161" t="str">
            <v>7</v>
          </cell>
          <cell r="M161">
            <v>64.705879999999993</v>
          </cell>
          <cell r="N161" t="str">
            <v>12.5</v>
          </cell>
          <cell r="O161" t="str">
            <v>87.9397</v>
          </cell>
          <cell r="P161" t="str">
            <v>3.9</v>
          </cell>
          <cell r="Q161" t="str">
            <v>98.05529</v>
          </cell>
          <cell r="R161" t="str">
            <v>7</v>
          </cell>
          <cell r="S161" t="str">
            <v>64.70588</v>
          </cell>
          <cell r="T161" t="str">
            <v>12.5</v>
          </cell>
          <cell r="U161" t="str">
            <v>87.9397</v>
          </cell>
          <cell r="V161" t="str">
            <v>3.9</v>
          </cell>
          <cell r="W161" t="str">
            <v>98.05529</v>
          </cell>
          <cell r="X161" t="str">
            <v>11.6</v>
          </cell>
          <cell r="Y161" t="str">
            <v>97.09876</v>
          </cell>
          <cell r="Z161">
            <v>79</v>
          </cell>
          <cell r="AA161">
            <v>70.796670000000006</v>
          </cell>
          <cell r="AC161" t="str">
            <v>13</v>
          </cell>
          <cell r="AD161" t="str">
            <v>68</v>
          </cell>
          <cell r="AE161" t="str">
            <v>147</v>
          </cell>
          <cell r="AF161" t="str">
            <v>65.12968</v>
          </cell>
          <cell r="AG161" t="str">
            <v>4.7</v>
          </cell>
          <cell r="AH161" t="str">
            <v>76.72365</v>
          </cell>
          <cell r="AI161" t="str">
            <v>11</v>
          </cell>
          <cell r="AJ161" t="str">
            <v>73.33333</v>
          </cell>
          <cell r="AK161" t="str">
            <v>2</v>
          </cell>
          <cell r="AL161" t="str">
            <v>1</v>
          </cell>
          <cell r="AM161" t="str">
            <v>2</v>
          </cell>
          <cell r="AN161" t="str">
            <v>3</v>
          </cell>
          <cell r="AO161" t="str">
            <v>1</v>
          </cell>
          <cell r="AP161" t="str">
            <v>2</v>
          </cell>
          <cell r="AQ161">
            <v>55</v>
          </cell>
          <cell r="AR161">
            <v>83.009780000000006</v>
          </cell>
          <cell r="AT161" t="str">
            <v>5</v>
          </cell>
          <cell r="AU161" t="str">
            <v>66.66667</v>
          </cell>
          <cell r="AV161" t="str">
            <v>95</v>
          </cell>
          <cell r="AW161" t="str">
            <v>66.52174</v>
          </cell>
          <cell r="AX161" t="str">
            <v>93.1</v>
          </cell>
          <cell r="AY161" t="str">
            <v>98.85073</v>
          </cell>
          <cell r="AZ161" t="str">
            <v>8</v>
          </cell>
          <cell r="BA161" t="str">
            <v>100</v>
          </cell>
          <cell r="BB161" t="str">
            <v>3</v>
          </cell>
          <cell r="BC161" t="str">
            <v>1</v>
          </cell>
          <cell r="BD161" t="str">
            <v>1</v>
          </cell>
          <cell r="BE161" t="str">
            <v>1</v>
          </cell>
          <cell r="BF161" t="str">
            <v>1</v>
          </cell>
          <cell r="BG161" t="str">
            <v>1</v>
          </cell>
          <cell r="BH161" t="str">
            <v>.51</v>
          </cell>
          <cell r="BI161" t="str">
            <v>.71</v>
          </cell>
          <cell r="BJ161" t="str">
            <v>3</v>
          </cell>
          <cell r="BK161" t="str">
            <v>26</v>
          </cell>
          <cell r="BL161">
            <v>59</v>
          </cell>
          <cell r="BM161">
            <v>71.747230000000002</v>
          </cell>
          <cell r="BO161" t="str">
            <v>6</v>
          </cell>
          <cell r="BP161" t="str">
            <v>58.33333</v>
          </cell>
          <cell r="BQ161" t="str">
            <v>13</v>
          </cell>
          <cell r="BR161" t="str">
            <v>94.25837</v>
          </cell>
          <cell r="BS161" t="str">
            <v>6.1</v>
          </cell>
          <cell r="BT161" t="str">
            <v>59.39721</v>
          </cell>
          <cell r="BU161" t="str">
            <v>22.5</v>
          </cell>
          <cell r="BV161" t="str">
            <v>75</v>
          </cell>
          <cell r="BW161" t="str">
            <v>7</v>
          </cell>
          <cell r="BX161" t="str">
            <v>3</v>
          </cell>
          <cell r="BY161" t="str">
            <v>6</v>
          </cell>
          <cell r="BZ161" t="str">
            <v>6.5</v>
          </cell>
          <cell r="CA161" t="str">
            <v>0</v>
          </cell>
          <cell r="CB161">
            <v>80</v>
          </cell>
          <cell r="CC161">
            <v>60.000000000000007</v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J161" t="str">
            <v>5</v>
          </cell>
          <cell r="CK161" t="str">
            <v>41.66667</v>
          </cell>
          <cell r="CL161" t="str">
            <v>7</v>
          </cell>
          <cell r="CM161" t="str">
            <v>87.5</v>
          </cell>
          <cell r="CN161">
            <v>12</v>
          </cell>
          <cell r="CO161" t="str">
            <v>68.6</v>
          </cell>
          <cell r="CP161" t="str">
            <v>7.5</v>
          </cell>
          <cell r="CQ161">
            <v>28</v>
          </cell>
          <cell r="CR161">
            <v>72</v>
          </cell>
          <cell r="CT161" t="str">
            <v>7</v>
          </cell>
          <cell r="CU161" t="str">
            <v>70</v>
          </cell>
          <cell r="CV161" t="str">
            <v>6</v>
          </cell>
          <cell r="CW161" t="str">
            <v>60</v>
          </cell>
          <cell r="CX161" t="str">
            <v/>
          </cell>
          <cell r="CY161" t="str">
            <v/>
          </cell>
          <cell r="CZ161" t="str">
            <v/>
          </cell>
          <cell r="DA161" t="str">
            <v>6</v>
          </cell>
          <cell r="DB161" t="str">
            <v>60</v>
          </cell>
          <cell r="DC161" t="str">
            <v>6</v>
          </cell>
          <cell r="DD161" t="str">
            <v>100</v>
          </cell>
          <cell r="DE161" t="str">
            <v>5</v>
          </cell>
          <cell r="DF161" t="str">
            <v>71.42857</v>
          </cell>
          <cell r="DG161" t="str">
            <v>6</v>
          </cell>
          <cell r="DH161" t="str">
            <v>85.71429</v>
          </cell>
          <cell r="DI161" t="str">
            <v>36</v>
          </cell>
          <cell r="DJ161">
            <v>35</v>
          </cell>
          <cell r="DK161">
            <v>84.741930000000011</v>
          </cell>
          <cell r="DM161" t="str">
            <v>9</v>
          </cell>
          <cell r="DN161" t="str">
            <v>90</v>
          </cell>
          <cell r="DO161" t="str">
            <v>143</v>
          </cell>
          <cell r="DP161" t="str">
            <v>85.47141</v>
          </cell>
          <cell r="DQ161" t="str">
            <v>47</v>
          </cell>
          <cell r="DR161" t="str">
            <v>69.89223</v>
          </cell>
          <cell r="DS161" t="str">
            <v>10.6</v>
          </cell>
          <cell r="DT161" t="str">
            <v>35.8</v>
          </cell>
          <cell r="DU161" t="str">
            <v>.7</v>
          </cell>
          <cell r="DV161" t="str">
            <v>0</v>
          </cell>
          <cell r="DW161" t="str">
            <v>100</v>
          </cell>
          <cell r="DX161" t="str">
            <v>16.45238</v>
          </cell>
          <cell r="DY161" t="str">
            <v>74.41625</v>
          </cell>
          <cell r="DZ161" t="str">
            <v>1.5</v>
          </cell>
          <cell r="EA161" t="str">
            <v>100</v>
          </cell>
          <cell r="EB161" t="str">
            <v>0</v>
          </cell>
          <cell r="EC161" t="str">
            <v>100</v>
          </cell>
          <cell r="ED161" t="str">
            <v>93.60406</v>
          </cell>
          <cell r="EE161">
            <v>1</v>
          </cell>
          <cell r="EF161">
            <v>100.00000000000001</v>
          </cell>
          <cell r="EH161" t="str">
            <v>.5</v>
          </cell>
          <cell r="EI161" t="str">
            <v>100</v>
          </cell>
          <cell r="EJ161" t="str">
            <v>.5</v>
          </cell>
          <cell r="EK161" t="str">
            <v>100</v>
          </cell>
          <cell r="EL161" t="str">
            <v>0</v>
          </cell>
          <cell r="EM161" t="str">
            <v>100</v>
          </cell>
          <cell r="EN161" t="str">
            <v>0</v>
          </cell>
          <cell r="EO161" t="str">
            <v>100</v>
          </cell>
          <cell r="EP161" t="str">
            <v>0</v>
          </cell>
          <cell r="EQ161" t="str">
            <v>100</v>
          </cell>
          <cell r="ER161" t="str">
            <v>0</v>
          </cell>
          <cell r="ES161" t="str">
            <v>100</v>
          </cell>
          <cell r="ET161" t="str">
            <v>0</v>
          </cell>
          <cell r="EU161" t="str">
            <v>100</v>
          </cell>
          <cell r="EV161" t="str">
            <v>0</v>
          </cell>
          <cell r="EW161" t="str">
            <v>100</v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 t="str">
            <v/>
          </cell>
          <cell r="FD161" t="str">
            <v/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>
            <v>26</v>
          </cell>
          <cell r="FK161">
            <v>70.895530000000008</v>
          </cell>
          <cell r="FM161" t="str">
            <v/>
          </cell>
          <cell r="FN161" t="str">
            <v/>
          </cell>
          <cell r="FO161" t="str">
            <v>510</v>
          </cell>
          <cell r="FP161" t="str">
            <v>68.03279</v>
          </cell>
          <cell r="FQ161" t="str">
            <v>50</v>
          </cell>
          <cell r="FR161" t="str">
            <v>280</v>
          </cell>
          <cell r="FS161" t="str">
            <v>180</v>
          </cell>
          <cell r="FT161" t="str">
            <v>17.2</v>
          </cell>
          <cell r="FU161" t="str">
            <v>80.7649</v>
          </cell>
          <cell r="FV161" t="str">
            <v>12.7</v>
          </cell>
          <cell r="FW161" t="str">
            <v>4.5</v>
          </cell>
          <cell r="FX161" t="str">
            <v>0</v>
          </cell>
          <cell r="FY161" t="str">
            <v>11.5</v>
          </cell>
          <cell r="FZ161" t="str">
            <v>63.88889</v>
          </cell>
          <cell r="GA161" t="str">
            <v>3.5</v>
          </cell>
          <cell r="GB161" t="str">
            <v>2.5</v>
          </cell>
          <cell r="GC161" t="str">
            <v>2.5</v>
          </cell>
          <cell r="GD161" t="str">
            <v>3</v>
          </cell>
          <cell r="GE161">
            <v>18</v>
          </cell>
          <cell r="GF161">
            <v>79.21772</v>
          </cell>
          <cell r="GG161" t="str">
            <v>1</v>
          </cell>
          <cell r="GH161" t="str">
            <v>1.5</v>
          </cell>
          <cell r="GI161" t="str">
            <v>11</v>
          </cell>
          <cell r="GJ161" t="str">
            <v>77.5</v>
          </cell>
          <cell r="GK161" t="str">
            <v>83.43544</v>
          </cell>
          <cell r="GL161" t="str">
            <v>12</v>
          </cell>
          <cell r="GM161" t="str">
            <v>75</v>
          </cell>
          <cell r="GN161" t="str">
            <v>3</v>
          </cell>
          <cell r="GO161" t="str">
            <v>6</v>
          </cell>
          <cell r="GP161" t="str">
            <v>2</v>
          </cell>
          <cell r="GQ161" t="str">
            <v>1</v>
          </cell>
        </row>
        <row r="162">
          <cell r="A162" t="str">
            <v>LKA</v>
          </cell>
          <cell r="B162" t="str">
            <v>Sri Lanka</v>
          </cell>
          <cell r="C162" t="str">
            <v>South Asia</v>
          </cell>
          <cell r="D162" t="str">
            <v>Upper middle income</v>
          </cell>
          <cell r="E162">
            <v>2020</v>
          </cell>
          <cell r="F162">
            <v>99</v>
          </cell>
          <cell r="G162">
            <v>61.806140000000006</v>
          </cell>
          <cell r="J162">
            <v>85</v>
          </cell>
          <cell r="K162">
            <v>88.204420000000013</v>
          </cell>
          <cell r="L162" t="str">
            <v>7</v>
          </cell>
          <cell r="M162">
            <v>64.705879999999993</v>
          </cell>
          <cell r="N162" t="str">
            <v>8</v>
          </cell>
          <cell r="O162" t="str">
            <v>92.46231</v>
          </cell>
          <cell r="P162" t="str">
            <v>8.7</v>
          </cell>
          <cell r="Q162" t="str">
            <v>95.6495</v>
          </cell>
          <cell r="R162" t="str">
            <v>7</v>
          </cell>
          <cell r="S162" t="str">
            <v>64.70588</v>
          </cell>
          <cell r="T162" t="str">
            <v>8</v>
          </cell>
          <cell r="U162" t="str">
            <v>92.46231</v>
          </cell>
          <cell r="V162" t="str">
            <v>8.7</v>
          </cell>
          <cell r="W162" t="str">
            <v>95.6495</v>
          </cell>
          <cell r="X162" t="str">
            <v>0</v>
          </cell>
          <cell r="Y162" t="str">
            <v>100</v>
          </cell>
          <cell r="Z162">
            <v>66</v>
          </cell>
          <cell r="AA162">
            <v>72.259190000000004</v>
          </cell>
          <cell r="AC162" t="str">
            <v>13</v>
          </cell>
          <cell r="AD162" t="str">
            <v>68</v>
          </cell>
          <cell r="AE162" t="str">
            <v>86</v>
          </cell>
          <cell r="AF162" t="str">
            <v>82.70893</v>
          </cell>
          <cell r="AG162" t="str">
            <v>.3</v>
          </cell>
          <cell r="AH162" t="str">
            <v>98.32782</v>
          </cell>
          <cell r="AI162" t="str">
            <v>6</v>
          </cell>
          <cell r="AJ162" t="str">
            <v>40</v>
          </cell>
          <cell r="AK162" t="str">
            <v>2</v>
          </cell>
          <cell r="AL162" t="str">
            <v>0</v>
          </cell>
          <cell r="AM162" t="str">
            <v>1</v>
          </cell>
          <cell r="AN162" t="str">
            <v>3</v>
          </cell>
          <cell r="AO162" t="str">
            <v>0</v>
          </cell>
          <cell r="AP162" t="str">
            <v>0</v>
          </cell>
          <cell r="AQ162">
            <v>89</v>
          </cell>
          <cell r="AR162">
            <v>74.455850000000012</v>
          </cell>
          <cell r="AT162" t="str">
            <v>5</v>
          </cell>
          <cell r="AU162" t="str">
            <v>66.66667</v>
          </cell>
          <cell r="AV162" t="str">
            <v>100</v>
          </cell>
          <cell r="AW162" t="str">
            <v>64.34783</v>
          </cell>
          <cell r="AX162" t="str">
            <v>663.5</v>
          </cell>
          <cell r="AY162" t="str">
            <v>91.80889</v>
          </cell>
          <cell r="AZ162" t="str">
            <v>6</v>
          </cell>
          <cell r="BA162" t="str">
            <v>75</v>
          </cell>
          <cell r="BB162" t="str">
            <v>2</v>
          </cell>
          <cell r="BC162" t="str">
            <v>1</v>
          </cell>
          <cell r="BD162" t="str">
            <v>1</v>
          </cell>
          <cell r="BE162" t="str">
            <v>1</v>
          </cell>
          <cell r="BF162" t="str">
            <v>0</v>
          </cell>
          <cell r="BG162" t="str">
            <v>1</v>
          </cell>
          <cell r="BH162" t="str">
            <v>4</v>
          </cell>
          <cell r="BI162" t="str">
            <v>2.98</v>
          </cell>
          <cell r="BJ162" t="str">
            <v>2</v>
          </cell>
          <cell r="BK162" t="str">
            <v>17.3</v>
          </cell>
          <cell r="BL162">
            <v>138</v>
          </cell>
          <cell r="BM162">
            <v>51.873180000000005</v>
          </cell>
          <cell r="BO162" t="str">
            <v>8</v>
          </cell>
          <cell r="BP162" t="str">
            <v>41.66667</v>
          </cell>
          <cell r="BQ162" t="str">
            <v>39</v>
          </cell>
          <cell r="BR162" t="str">
            <v>81.81818</v>
          </cell>
          <cell r="BS162" t="str">
            <v>5.1</v>
          </cell>
          <cell r="BT162" t="str">
            <v>65.67455</v>
          </cell>
          <cell r="BU162" t="str">
            <v>5.5</v>
          </cell>
          <cell r="BV162" t="str">
            <v>18.33333</v>
          </cell>
          <cell r="BW162" t="str">
            <v>3</v>
          </cell>
          <cell r="BX162" t="str">
            <v>1.5</v>
          </cell>
          <cell r="BY162" t="str">
            <v>0</v>
          </cell>
          <cell r="BZ162" t="str">
            <v>1</v>
          </cell>
          <cell r="CA162" t="str">
            <v>0</v>
          </cell>
          <cell r="CB162">
            <v>132</v>
          </cell>
          <cell r="CC162">
            <v>40</v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J162" t="str">
            <v>2</v>
          </cell>
          <cell r="CK162" t="str">
            <v>16.66667</v>
          </cell>
          <cell r="CL162" t="str">
            <v>6</v>
          </cell>
          <cell r="CM162" t="str">
            <v>75</v>
          </cell>
          <cell r="CN162">
            <v>8</v>
          </cell>
          <cell r="CO162" t="str">
            <v>0</v>
          </cell>
          <cell r="CP162" t="str">
            <v>48.7</v>
          </cell>
          <cell r="CQ162">
            <v>28</v>
          </cell>
          <cell r="CR162">
            <v>72</v>
          </cell>
          <cell r="CT162" t="str">
            <v>8</v>
          </cell>
          <cell r="CU162" t="str">
            <v>80</v>
          </cell>
          <cell r="CV162" t="str">
            <v>5</v>
          </cell>
          <cell r="CW162" t="str">
            <v>50</v>
          </cell>
          <cell r="CX162" t="str">
            <v/>
          </cell>
          <cell r="CY162" t="str">
            <v/>
          </cell>
          <cell r="CZ162" t="str">
            <v/>
          </cell>
          <cell r="DA162" t="str">
            <v>7</v>
          </cell>
          <cell r="DB162" t="str">
            <v>70</v>
          </cell>
          <cell r="DC162" t="str">
            <v>5</v>
          </cell>
          <cell r="DD162" t="str">
            <v>83.33333</v>
          </cell>
          <cell r="DE162" t="str">
            <v>6</v>
          </cell>
          <cell r="DF162" t="str">
            <v>85.71429</v>
          </cell>
          <cell r="DG162" t="str">
            <v>5</v>
          </cell>
          <cell r="DH162" t="str">
            <v>71.42857</v>
          </cell>
          <cell r="DI162" t="str">
            <v>36</v>
          </cell>
          <cell r="DJ162">
            <v>142</v>
          </cell>
          <cell r="DK162">
            <v>59.776120000000006</v>
          </cell>
          <cell r="DM162" t="str">
            <v>36</v>
          </cell>
          <cell r="DN162" t="str">
            <v>45</v>
          </cell>
          <cell r="DO162" t="str">
            <v>129</v>
          </cell>
          <cell r="DP162" t="str">
            <v>87.63524</v>
          </cell>
          <cell r="DQ162" t="str">
            <v>55.2</v>
          </cell>
          <cell r="DR162" t="str">
            <v>57.15732</v>
          </cell>
          <cell r="DS162" t="str">
            <v>1.2</v>
          </cell>
          <cell r="DT162" t="str">
            <v>16.9</v>
          </cell>
          <cell r="DU162" t="str">
            <v>37.1</v>
          </cell>
          <cell r="DV162" t="str">
            <v>No VAT refund per case study scenario</v>
          </cell>
          <cell r="DW162" t="str">
            <v>0</v>
          </cell>
          <cell r="DX162" t="str">
            <v>No VAT refund per case study scenario</v>
          </cell>
          <cell r="DY162" t="str">
            <v>0</v>
          </cell>
          <cell r="DZ162" t="str">
            <v>3</v>
          </cell>
          <cell r="EA162" t="str">
            <v>97.24771</v>
          </cell>
          <cell r="EB162" t="str">
            <v>0</v>
          </cell>
          <cell r="EC162" t="str">
            <v>100</v>
          </cell>
          <cell r="ED162" t="str">
            <v>49.31193</v>
          </cell>
          <cell r="EE162">
            <v>96</v>
          </cell>
          <cell r="EF162">
            <v>73.294660000000007</v>
          </cell>
          <cell r="EH162" t="str">
            <v>48</v>
          </cell>
          <cell r="EI162" t="str">
            <v>72.18935</v>
          </cell>
          <cell r="EJ162" t="str">
            <v>48</v>
          </cell>
          <cell r="EK162" t="str">
            <v>80.33473</v>
          </cell>
          <cell r="EL162" t="str">
            <v>43</v>
          </cell>
          <cell r="EM162" t="str">
            <v>73.58491</v>
          </cell>
          <cell r="EN162" t="str">
            <v>72</v>
          </cell>
          <cell r="EO162" t="str">
            <v>74.55197</v>
          </cell>
          <cell r="EP162" t="str">
            <v>57.58333</v>
          </cell>
          <cell r="EQ162" t="str">
            <v>85.60417</v>
          </cell>
          <cell r="ER162" t="str">
            <v>282.7778</v>
          </cell>
          <cell r="ES162" t="str">
            <v>59.60317</v>
          </cell>
          <cell r="ET162" t="str">
            <v>366.1111</v>
          </cell>
          <cell r="EU162" t="str">
            <v>65.46122</v>
          </cell>
          <cell r="EV162" t="str">
            <v>299.6667</v>
          </cell>
          <cell r="EW162" t="str">
            <v>75.02778</v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 t="str">
            <v/>
          </cell>
          <cell r="FD162" t="str">
            <v/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>
            <v>164</v>
          </cell>
          <cell r="FK162">
            <v>41.163730000000001</v>
          </cell>
          <cell r="FM162" t="str">
            <v/>
          </cell>
          <cell r="FN162" t="str">
            <v/>
          </cell>
          <cell r="FO162" t="str">
            <v>1318</v>
          </cell>
          <cell r="FP162" t="str">
            <v>1.80328</v>
          </cell>
          <cell r="FQ162" t="str">
            <v>62</v>
          </cell>
          <cell r="FR162" t="str">
            <v>1000</v>
          </cell>
          <cell r="FS162" t="str">
            <v>256</v>
          </cell>
          <cell r="FT162" t="str">
            <v>22.8</v>
          </cell>
          <cell r="FU162" t="str">
            <v>74.46569</v>
          </cell>
          <cell r="FV162" t="str">
            <v>20.2</v>
          </cell>
          <cell r="FW162" t="str">
            <v>1.1</v>
          </cell>
          <cell r="FX162" t="str">
            <v>1.5</v>
          </cell>
          <cell r="FY162" t="str">
            <v>8.5</v>
          </cell>
          <cell r="FZ162" t="str">
            <v>47.22222</v>
          </cell>
          <cell r="GA162" t="str">
            <v>4.5</v>
          </cell>
          <cell r="GB162" t="str">
            <v>1</v>
          </cell>
          <cell r="GC162" t="str">
            <v>.5</v>
          </cell>
          <cell r="GD162" t="str">
            <v>2.5</v>
          </cell>
          <cell r="GE162">
            <v>94</v>
          </cell>
          <cell r="GF162">
            <v>45.034250000000007</v>
          </cell>
          <cell r="GG162" t="str">
            <v>0</v>
          </cell>
          <cell r="GH162" t="str">
            <v>1.7</v>
          </cell>
          <cell r="GI162" t="str">
            <v>10</v>
          </cell>
          <cell r="GJ162" t="str">
            <v>43</v>
          </cell>
          <cell r="GK162" t="str">
            <v>46.31849</v>
          </cell>
          <cell r="GL162" t="str">
            <v>7</v>
          </cell>
          <cell r="GM162" t="str">
            <v>43.75</v>
          </cell>
          <cell r="GN162" t="str">
            <v>2.5</v>
          </cell>
          <cell r="GO162" t="str">
            <v>3</v>
          </cell>
          <cell r="GP162" t="str">
            <v>.5</v>
          </cell>
          <cell r="GQ162" t="str">
            <v>1</v>
          </cell>
        </row>
        <row r="163">
          <cell r="A163" t="str">
            <v>KNA</v>
          </cell>
          <cell r="B163" t="str">
            <v>St. Kitts and Nevis</v>
          </cell>
          <cell r="C163" t="str">
            <v>Latin America &amp; Caribbean</v>
          </cell>
          <cell r="D163" t="str">
            <v>High income</v>
          </cell>
          <cell r="E163">
            <v>2020</v>
          </cell>
          <cell r="F163">
            <v>139</v>
          </cell>
          <cell r="G163">
            <v>54.636890000000001</v>
          </cell>
          <cell r="J163">
            <v>109</v>
          </cell>
          <cell r="K163">
            <v>85.876800000000003</v>
          </cell>
          <cell r="L163" t="str">
            <v>7</v>
          </cell>
          <cell r="M163">
            <v>64.705879999999993</v>
          </cell>
          <cell r="N163" t="str">
            <v>18.5</v>
          </cell>
          <cell r="O163" t="str">
            <v>81.90955</v>
          </cell>
          <cell r="P163" t="str">
            <v>6.2</v>
          </cell>
          <cell r="Q163" t="str">
            <v>96.89177</v>
          </cell>
          <cell r="R163" t="str">
            <v>7</v>
          </cell>
          <cell r="S163" t="str">
            <v>64.70588</v>
          </cell>
          <cell r="T163" t="str">
            <v>18.5</v>
          </cell>
          <cell r="U163" t="str">
            <v>81.90955</v>
          </cell>
          <cell r="V163" t="str">
            <v>6.2</v>
          </cell>
          <cell r="W163" t="str">
            <v>96.89177</v>
          </cell>
          <cell r="X163" t="str">
            <v>0</v>
          </cell>
          <cell r="Y163" t="str">
            <v>100</v>
          </cell>
          <cell r="Z163">
            <v>58</v>
          </cell>
          <cell r="AA163">
            <v>73.48396000000001</v>
          </cell>
          <cell r="AC163" t="str">
            <v>12</v>
          </cell>
          <cell r="AD163" t="str">
            <v>72</v>
          </cell>
          <cell r="AE163" t="str">
            <v>105</v>
          </cell>
          <cell r="AF163" t="str">
            <v>77.23343</v>
          </cell>
          <cell r="AG163" t="str">
            <v>.4</v>
          </cell>
          <cell r="AH163" t="str">
            <v>98.03576</v>
          </cell>
          <cell r="AI163" t="str">
            <v>7</v>
          </cell>
          <cell r="AJ163" t="str">
            <v>46.66667</v>
          </cell>
          <cell r="AK163" t="str">
            <v>0</v>
          </cell>
          <cell r="AL163" t="str">
            <v>1</v>
          </cell>
          <cell r="AM163" t="str">
            <v>2</v>
          </cell>
          <cell r="AN163" t="str">
            <v>3</v>
          </cell>
          <cell r="AO163" t="str">
            <v>0</v>
          </cell>
          <cell r="AP163" t="str">
            <v>1</v>
          </cell>
          <cell r="AQ163">
            <v>110</v>
          </cell>
          <cell r="AR163">
            <v>70.193580000000011</v>
          </cell>
          <cell r="AT163" t="str">
            <v>4</v>
          </cell>
          <cell r="AU163" t="str">
            <v>83.33333</v>
          </cell>
          <cell r="AV163" t="str">
            <v>18</v>
          </cell>
          <cell r="AW163" t="str">
            <v>100</v>
          </cell>
          <cell r="AX163" t="str">
            <v>207.3</v>
          </cell>
          <cell r="AY163" t="str">
            <v>97.44097</v>
          </cell>
          <cell r="AZ163" t="str">
            <v>0</v>
          </cell>
          <cell r="BA163" t="str">
            <v>0</v>
          </cell>
          <cell r="BB163" t="str">
            <v>0</v>
          </cell>
          <cell r="BC163" t="str">
            <v>0</v>
          </cell>
          <cell r="BD163" t="str">
            <v>0</v>
          </cell>
          <cell r="BE163" t="str">
            <v>0</v>
          </cell>
          <cell r="BF163" t="str">
            <v>0</v>
          </cell>
          <cell r="BG163" t="str">
            <v>0</v>
          </cell>
          <cell r="BH163" t="str">
            <v>..</v>
          </cell>
          <cell r="BI163" t="str">
            <v>..</v>
          </cell>
          <cell r="BJ163" t="str">
            <v>N/A</v>
          </cell>
          <cell r="BK163" t="str">
            <v>30.6</v>
          </cell>
          <cell r="BL163">
            <v>185</v>
          </cell>
          <cell r="BM163">
            <v>28.856020000000001</v>
          </cell>
          <cell r="BO163" t="str">
            <v>6</v>
          </cell>
          <cell r="BP163" t="str">
            <v>58.33333</v>
          </cell>
          <cell r="BQ163" t="str">
            <v>224</v>
          </cell>
          <cell r="BR163" t="str">
            <v>0</v>
          </cell>
          <cell r="BS163" t="str">
            <v>10.9</v>
          </cell>
          <cell r="BT163" t="str">
            <v>27.09075</v>
          </cell>
          <cell r="BU163" t="str">
            <v>9</v>
          </cell>
          <cell r="BV163" t="str">
            <v>30</v>
          </cell>
          <cell r="BW163" t="str">
            <v>1</v>
          </cell>
          <cell r="BX163" t="str">
            <v>1.5</v>
          </cell>
          <cell r="BY163" t="str">
            <v>0</v>
          </cell>
          <cell r="BZ163" t="str">
            <v>6.5</v>
          </cell>
          <cell r="CA163" t="str">
            <v>0</v>
          </cell>
          <cell r="CB163">
            <v>165</v>
          </cell>
          <cell r="CC163">
            <v>25.000000000000004</v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J163" t="str">
            <v>5</v>
          </cell>
          <cell r="CK163" t="str">
            <v>41.66667</v>
          </cell>
          <cell r="CL163" t="str">
            <v>0</v>
          </cell>
          <cell r="CM163" t="str">
            <v>0</v>
          </cell>
          <cell r="CN163">
            <v>5</v>
          </cell>
          <cell r="CO163" t="str">
            <v>0</v>
          </cell>
          <cell r="CP163" t="str">
            <v>0</v>
          </cell>
          <cell r="CQ163">
            <v>103</v>
          </cell>
          <cell r="CR163">
            <v>52.000000000000007</v>
          </cell>
          <cell r="CT163" t="str">
            <v>4</v>
          </cell>
          <cell r="CU163" t="str">
            <v>40</v>
          </cell>
          <cell r="CV163" t="str">
            <v>8</v>
          </cell>
          <cell r="CW163" t="str">
            <v>80</v>
          </cell>
          <cell r="CX163" t="str">
            <v/>
          </cell>
          <cell r="CY163" t="str">
            <v/>
          </cell>
          <cell r="CZ163" t="str">
            <v/>
          </cell>
          <cell r="DA163" t="str">
            <v>8</v>
          </cell>
          <cell r="DB163" t="str">
            <v>80</v>
          </cell>
          <cell r="DC163" t="str">
            <v>3</v>
          </cell>
          <cell r="DD163" t="str">
            <v>50</v>
          </cell>
          <cell r="DE163" t="str">
            <v>1</v>
          </cell>
          <cell r="DF163" t="str">
            <v>14.28571</v>
          </cell>
          <cell r="DG163" t="str">
            <v>2</v>
          </cell>
          <cell r="DH163" t="str">
            <v>28.57143</v>
          </cell>
          <cell r="DI163" t="str">
            <v>26</v>
          </cell>
          <cell r="DJ163">
            <v>125</v>
          </cell>
          <cell r="DK163">
            <v>64.41037</v>
          </cell>
          <cell r="DM163" t="str">
            <v>39</v>
          </cell>
          <cell r="DN163" t="str">
            <v>40</v>
          </cell>
          <cell r="DO163" t="str">
            <v>203</v>
          </cell>
          <cell r="DP163" t="str">
            <v>76.19784</v>
          </cell>
          <cell r="DQ163" t="str">
            <v>49.7</v>
          </cell>
          <cell r="DR163" t="str">
            <v>65.70912</v>
          </cell>
          <cell r="DS163" t="str">
            <v>30.5</v>
          </cell>
          <cell r="DT163" t="str">
            <v>11.2</v>
          </cell>
          <cell r="DU163" t="str">
            <v>8</v>
          </cell>
          <cell r="DV163" t="str">
            <v>10</v>
          </cell>
          <cell r="DW163" t="str">
            <v>80</v>
          </cell>
          <cell r="DX163" t="str">
            <v>42.64286</v>
          </cell>
          <cell r="DY163" t="str">
            <v>23.85549</v>
          </cell>
          <cell r="DZ163" t="str">
            <v>2</v>
          </cell>
          <cell r="EA163" t="str">
            <v>99.08257</v>
          </cell>
          <cell r="EB163" t="str">
            <v>0</v>
          </cell>
          <cell r="EC163" t="str">
            <v>100</v>
          </cell>
          <cell r="ED163" t="str">
            <v>75.73451</v>
          </cell>
          <cell r="EE163">
            <v>71</v>
          </cell>
          <cell r="EF163">
            <v>81.035150000000002</v>
          </cell>
          <cell r="EH163" t="str">
            <v>24</v>
          </cell>
          <cell r="EI163" t="str">
            <v>86.39053</v>
          </cell>
          <cell r="EJ163" t="str">
            <v>33.14286</v>
          </cell>
          <cell r="EK163" t="str">
            <v>86.55111</v>
          </cell>
          <cell r="EL163" t="str">
            <v>27</v>
          </cell>
          <cell r="EM163" t="str">
            <v>83.6478</v>
          </cell>
          <cell r="EN163" t="str">
            <v>37.14286</v>
          </cell>
          <cell r="EO163" t="str">
            <v>87.04557</v>
          </cell>
          <cell r="EP163" t="str">
            <v>100</v>
          </cell>
          <cell r="EQ163" t="str">
            <v>75</v>
          </cell>
          <cell r="ER163" t="str">
            <v>90</v>
          </cell>
          <cell r="ES163" t="str">
            <v>87.14286</v>
          </cell>
          <cell r="ET163" t="str">
            <v>335</v>
          </cell>
          <cell r="EU163" t="str">
            <v>68.39623</v>
          </cell>
          <cell r="EV163" t="str">
            <v>310.7143</v>
          </cell>
          <cell r="EW163" t="str">
            <v>74.10714</v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 t="str">
            <v/>
          </cell>
          <cell r="FD163" t="str">
            <v/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>
            <v>49</v>
          </cell>
          <cell r="FK163">
            <v>65.513040000000004</v>
          </cell>
          <cell r="FM163" t="str">
            <v/>
          </cell>
          <cell r="FN163" t="str">
            <v/>
          </cell>
          <cell r="FO163" t="str">
            <v>578</v>
          </cell>
          <cell r="FP163" t="str">
            <v>62.45902</v>
          </cell>
          <cell r="FQ163" t="str">
            <v>28</v>
          </cell>
          <cell r="FR163" t="str">
            <v>400</v>
          </cell>
          <cell r="FS163" t="str">
            <v>150</v>
          </cell>
          <cell r="FT163" t="str">
            <v>26.6</v>
          </cell>
          <cell r="FU163" t="str">
            <v>70.19123</v>
          </cell>
          <cell r="FV163" t="str">
            <v>18</v>
          </cell>
          <cell r="FW163" t="str">
            <v>5.2</v>
          </cell>
          <cell r="FX163" t="str">
            <v>3.4</v>
          </cell>
          <cell r="FY163" t="str">
            <v>11.5</v>
          </cell>
          <cell r="FZ163" t="str">
            <v>63.88889</v>
          </cell>
          <cell r="GA163" t="str">
            <v>4.5</v>
          </cell>
          <cell r="GB163" t="str">
            <v>3</v>
          </cell>
          <cell r="GC163" t="str">
            <v>1.5</v>
          </cell>
          <cell r="GD163" t="str">
            <v>2.5</v>
          </cell>
          <cell r="GE163">
            <v>168</v>
          </cell>
          <cell r="GF163">
            <v>0</v>
          </cell>
          <cell r="GG163" t="str">
            <v>0</v>
          </cell>
          <cell r="GH163" t="str">
            <v>No Practice</v>
          </cell>
          <cell r="GI163" t="str">
            <v>No Practice</v>
          </cell>
          <cell r="GJ163" t="str">
            <v>0</v>
          </cell>
          <cell r="GK163" t="str">
            <v>0</v>
          </cell>
          <cell r="GL163" t="str">
            <v>0</v>
          </cell>
          <cell r="GM163" t="str">
            <v>0</v>
          </cell>
          <cell r="GN163" t="str">
            <v>2.5</v>
          </cell>
          <cell r="GO163" t="str">
            <v>4.5</v>
          </cell>
          <cell r="GP163" t="str">
            <v>1</v>
          </cell>
          <cell r="GQ163" t="str">
            <v>3</v>
          </cell>
        </row>
        <row r="164">
          <cell r="A164" t="str">
            <v>LCA</v>
          </cell>
          <cell r="B164" t="str">
            <v>St. Lucia</v>
          </cell>
          <cell r="C164" t="str">
            <v>Latin America &amp; Caribbean</v>
          </cell>
          <cell r="D164" t="str">
            <v>Upper middle income</v>
          </cell>
          <cell r="E164">
            <v>2020</v>
          </cell>
          <cell r="F164">
            <v>93</v>
          </cell>
          <cell r="G164">
            <v>63.650400000000005</v>
          </cell>
          <cell r="J164">
            <v>69</v>
          </cell>
          <cell r="K164">
            <v>89.353970000000004</v>
          </cell>
          <cell r="L164" t="str">
            <v>5</v>
          </cell>
          <cell r="M164">
            <v>76.470590000000001</v>
          </cell>
          <cell r="N164" t="str">
            <v>11</v>
          </cell>
          <cell r="O164" t="str">
            <v>89.44724</v>
          </cell>
          <cell r="P164" t="str">
            <v>17</v>
          </cell>
          <cell r="Q164" t="str">
            <v>91.49806</v>
          </cell>
          <cell r="R164" t="str">
            <v>5</v>
          </cell>
          <cell r="S164" t="str">
            <v>76.47059</v>
          </cell>
          <cell r="T164" t="str">
            <v>11</v>
          </cell>
          <cell r="U164" t="str">
            <v>89.44724</v>
          </cell>
          <cell r="V164" t="str">
            <v>17</v>
          </cell>
          <cell r="W164" t="str">
            <v>91.49806</v>
          </cell>
          <cell r="X164" t="str">
            <v>0</v>
          </cell>
          <cell r="Y164" t="str">
            <v>100</v>
          </cell>
          <cell r="Z164">
            <v>38</v>
          </cell>
          <cell r="AA164">
            <v>76.37979</v>
          </cell>
          <cell r="AC164" t="str">
            <v>14</v>
          </cell>
          <cell r="AD164" t="str">
            <v>64</v>
          </cell>
          <cell r="AE164" t="str">
            <v>116</v>
          </cell>
          <cell r="AF164" t="str">
            <v>74.0634</v>
          </cell>
          <cell r="AG164" t="str">
            <v>.5</v>
          </cell>
          <cell r="AH164" t="str">
            <v>97.45576</v>
          </cell>
          <cell r="AI164" t="str">
            <v>10.5</v>
          </cell>
          <cell r="AJ164" t="str">
            <v>70</v>
          </cell>
          <cell r="AK164" t="str">
            <v>2</v>
          </cell>
          <cell r="AL164" t="str">
            <v>1</v>
          </cell>
          <cell r="AM164" t="str">
            <v>2</v>
          </cell>
          <cell r="AN164" t="str">
            <v>3</v>
          </cell>
          <cell r="AO164" t="str">
            <v>.5</v>
          </cell>
          <cell r="AP164" t="str">
            <v>2</v>
          </cell>
          <cell r="AQ164">
            <v>56</v>
          </cell>
          <cell r="AR164">
            <v>82.977210000000014</v>
          </cell>
          <cell r="AT164" t="str">
            <v>6</v>
          </cell>
          <cell r="AU164" t="str">
            <v>50</v>
          </cell>
          <cell r="AV164" t="str">
            <v>26</v>
          </cell>
          <cell r="AW164" t="str">
            <v>96.52174</v>
          </cell>
          <cell r="AX164" t="str">
            <v>171.1</v>
          </cell>
          <cell r="AY164" t="str">
            <v>97.8871</v>
          </cell>
          <cell r="AZ164" t="str">
            <v>7</v>
          </cell>
          <cell r="BA164" t="str">
            <v>87.5</v>
          </cell>
          <cell r="BB164" t="str">
            <v>3</v>
          </cell>
          <cell r="BC164" t="str">
            <v>1</v>
          </cell>
          <cell r="BD164" t="str">
            <v>1</v>
          </cell>
          <cell r="BE164" t="str">
            <v>1</v>
          </cell>
          <cell r="BF164" t="str">
            <v>0</v>
          </cell>
          <cell r="BG164" t="str">
            <v>1</v>
          </cell>
          <cell r="BH164" t="str">
            <v>.18</v>
          </cell>
          <cell r="BI164" t="str">
            <v>.34</v>
          </cell>
          <cell r="BJ164" t="str">
            <v>0</v>
          </cell>
          <cell r="BK164" t="str">
            <v>32.1</v>
          </cell>
          <cell r="BL164">
            <v>107</v>
          </cell>
          <cell r="BM164">
            <v>59.834780000000002</v>
          </cell>
          <cell r="BO164" t="str">
            <v>9</v>
          </cell>
          <cell r="BP164" t="str">
            <v>33.33333</v>
          </cell>
          <cell r="BQ164" t="str">
            <v>17</v>
          </cell>
          <cell r="BR164" t="str">
            <v>92.3445</v>
          </cell>
          <cell r="BS164" t="str">
            <v>7.2</v>
          </cell>
          <cell r="BT164" t="str">
            <v>51.99461</v>
          </cell>
          <cell r="BU164" t="str">
            <v>18.5</v>
          </cell>
          <cell r="BV164" t="str">
            <v>61.66667</v>
          </cell>
          <cell r="BW164" t="str">
            <v>2</v>
          </cell>
          <cell r="BX164" t="str">
            <v>2</v>
          </cell>
          <cell r="BY164" t="str">
            <v>8</v>
          </cell>
          <cell r="BZ164" t="str">
            <v>6.5</v>
          </cell>
          <cell r="CA164" t="str">
            <v>0</v>
          </cell>
          <cell r="CB164">
            <v>165</v>
          </cell>
          <cell r="CC164">
            <v>25.000000000000004</v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J164" t="str">
            <v>5</v>
          </cell>
          <cell r="CK164" t="str">
            <v>41.66667</v>
          </cell>
          <cell r="CL164" t="str">
            <v>0</v>
          </cell>
          <cell r="CM164" t="str">
            <v>0</v>
          </cell>
          <cell r="CN164">
            <v>5</v>
          </cell>
          <cell r="CO164" t="str">
            <v>0</v>
          </cell>
          <cell r="CP164" t="str">
            <v>0</v>
          </cell>
          <cell r="CQ164">
            <v>79</v>
          </cell>
          <cell r="CR164">
            <v>58.000000000000007</v>
          </cell>
          <cell r="CT164" t="str">
            <v>4</v>
          </cell>
          <cell r="CU164" t="str">
            <v>40</v>
          </cell>
          <cell r="CV164" t="str">
            <v>8</v>
          </cell>
          <cell r="CW164" t="str">
            <v>80</v>
          </cell>
          <cell r="CX164" t="str">
            <v/>
          </cell>
          <cell r="CY164" t="str">
            <v/>
          </cell>
          <cell r="CZ164" t="str">
            <v/>
          </cell>
          <cell r="DA164" t="str">
            <v>8</v>
          </cell>
          <cell r="DB164" t="str">
            <v>80</v>
          </cell>
          <cell r="DC164" t="str">
            <v>3</v>
          </cell>
          <cell r="DD164" t="str">
            <v>50</v>
          </cell>
          <cell r="DE164" t="str">
            <v>4</v>
          </cell>
          <cell r="DF164" t="str">
            <v>57.14286</v>
          </cell>
          <cell r="DG164" t="str">
            <v>2</v>
          </cell>
          <cell r="DH164" t="str">
            <v>28.57143</v>
          </cell>
          <cell r="DI164" t="str">
            <v>29</v>
          </cell>
          <cell r="DJ164">
            <v>84</v>
          </cell>
          <cell r="DK164">
            <v>75.50312000000001</v>
          </cell>
          <cell r="DM164" t="str">
            <v>35</v>
          </cell>
          <cell r="DN164" t="str">
            <v>46.66667</v>
          </cell>
          <cell r="DO164" t="str">
            <v>110</v>
          </cell>
          <cell r="DP164" t="str">
            <v>90.57187</v>
          </cell>
          <cell r="DQ164" t="str">
            <v>34.7</v>
          </cell>
          <cell r="DR164" t="str">
            <v>87.89164</v>
          </cell>
          <cell r="DS164" t="str">
            <v>25.8</v>
          </cell>
          <cell r="DT164" t="str">
            <v>5.6</v>
          </cell>
          <cell r="DU164" t="str">
            <v>3.3</v>
          </cell>
          <cell r="DV164" t="str">
            <v>8.25</v>
          </cell>
          <cell r="DW164" t="str">
            <v>83.5</v>
          </cell>
          <cell r="DX164" t="str">
            <v>25.59524</v>
          </cell>
          <cell r="DY164" t="str">
            <v>56.76595</v>
          </cell>
          <cell r="DZ164" t="str">
            <v>4.5</v>
          </cell>
          <cell r="EA164" t="str">
            <v>94.49541</v>
          </cell>
          <cell r="EB164" t="str">
            <v>8.714286</v>
          </cell>
          <cell r="EC164" t="str">
            <v>72.76786</v>
          </cell>
          <cell r="ED164" t="str">
            <v>76.8823</v>
          </cell>
          <cell r="EE164">
            <v>93</v>
          </cell>
          <cell r="EF164">
            <v>73.868610000000004</v>
          </cell>
          <cell r="EH164" t="str">
            <v>19</v>
          </cell>
          <cell r="EI164" t="str">
            <v>89.34911</v>
          </cell>
          <cell r="EJ164" t="str">
            <v>14.07143</v>
          </cell>
          <cell r="EK164" t="str">
            <v>94.53078</v>
          </cell>
          <cell r="EL164" t="str">
            <v>27</v>
          </cell>
          <cell r="EM164" t="str">
            <v>83.6478</v>
          </cell>
          <cell r="EN164" t="str">
            <v>26.57143</v>
          </cell>
          <cell r="EO164" t="str">
            <v>90.83461</v>
          </cell>
          <cell r="EP164" t="str">
            <v>62.5</v>
          </cell>
          <cell r="EQ164" t="str">
            <v>84.375</v>
          </cell>
          <cell r="ER164" t="str">
            <v>97.5</v>
          </cell>
          <cell r="ES164" t="str">
            <v>86.07143</v>
          </cell>
          <cell r="ET164" t="str">
            <v>717.5</v>
          </cell>
          <cell r="EU164" t="str">
            <v>32.31132</v>
          </cell>
          <cell r="EV164" t="str">
            <v>842.0545</v>
          </cell>
          <cell r="EW164" t="str">
            <v>29.82879</v>
          </cell>
          <cell r="EX164" t="str">
            <v/>
          </cell>
          <cell r="EY164" t="str">
            <v/>
          </cell>
          <cell r="EZ164" t="str">
            <v/>
          </cell>
          <cell r="FA164" t="str">
            <v/>
          </cell>
          <cell r="FB164" t="str">
            <v/>
          </cell>
          <cell r="FC164" t="str">
            <v/>
          </cell>
          <cell r="FD164" t="str">
            <v/>
          </cell>
          <cell r="FE164" t="str">
            <v/>
          </cell>
          <cell r="FF164" t="str">
            <v/>
          </cell>
          <cell r="FG164" t="str">
            <v/>
          </cell>
          <cell r="FH164" t="str">
            <v/>
          </cell>
          <cell r="FI164" t="str">
            <v/>
          </cell>
          <cell r="FJ164">
            <v>79</v>
          </cell>
          <cell r="FK164">
            <v>59.670440000000006</v>
          </cell>
          <cell r="FM164" t="str">
            <v/>
          </cell>
          <cell r="FN164" t="str">
            <v/>
          </cell>
          <cell r="FO164" t="str">
            <v>645</v>
          </cell>
          <cell r="FP164" t="str">
            <v>56.96721</v>
          </cell>
          <cell r="FQ164" t="str">
            <v>21</v>
          </cell>
          <cell r="FR164" t="str">
            <v>444</v>
          </cell>
          <cell r="FS164" t="str">
            <v>180</v>
          </cell>
          <cell r="FT164" t="str">
            <v>37.3</v>
          </cell>
          <cell r="FU164" t="str">
            <v>58.15523</v>
          </cell>
          <cell r="FV164" t="str">
            <v>29.3</v>
          </cell>
          <cell r="FW164" t="str">
            <v>2</v>
          </cell>
          <cell r="FX164" t="str">
            <v>6</v>
          </cell>
          <cell r="FY164" t="str">
            <v>11.5</v>
          </cell>
          <cell r="FZ164" t="str">
            <v>63.88889</v>
          </cell>
          <cell r="GA164" t="str">
            <v>4.5</v>
          </cell>
          <cell r="GB164" t="str">
            <v>3</v>
          </cell>
          <cell r="GC164" t="str">
            <v>1.5</v>
          </cell>
          <cell r="GD164" t="str">
            <v>2.5</v>
          </cell>
          <cell r="GE164">
            <v>131</v>
          </cell>
          <cell r="GF164">
            <v>35.916120000000006</v>
          </cell>
          <cell r="GG164" t="str">
            <v>0</v>
          </cell>
          <cell r="GH164" t="str">
            <v>2</v>
          </cell>
          <cell r="GI164" t="str">
            <v>9</v>
          </cell>
          <cell r="GJ164" t="str">
            <v>43.5</v>
          </cell>
          <cell r="GK164" t="str">
            <v>46.83223</v>
          </cell>
          <cell r="GL164" t="str">
            <v>4</v>
          </cell>
          <cell r="GM164" t="str">
            <v>25</v>
          </cell>
          <cell r="GN164" t="str">
            <v>2</v>
          </cell>
          <cell r="GO164" t="str">
            <v>2</v>
          </cell>
          <cell r="GP164" t="str">
            <v>0</v>
          </cell>
          <cell r="GQ164" t="str">
            <v>0</v>
          </cell>
        </row>
        <row r="165">
          <cell r="A165" t="str">
            <v>VCT</v>
          </cell>
          <cell r="B165" t="str">
            <v>St. Vincent and the Grenadines</v>
          </cell>
          <cell r="C165" t="str">
            <v>Latin America &amp; Caribbean</v>
          </cell>
          <cell r="D165" t="str">
            <v>Upper middle income</v>
          </cell>
          <cell r="E165">
            <v>2020</v>
          </cell>
          <cell r="F165">
            <v>130</v>
          </cell>
          <cell r="G165">
            <v>57.086900000000007</v>
          </cell>
          <cell r="J165">
            <v>93</v>
          </cell>
          <cell r="K165">
            <v>87.049800000000005</v>
          </cell>
          <cell r="L165" t="str">
            <v>7</v>
          </cell>
          <cell r="M165">
            <v>64.705879999999993</v>
          </cell>
          <cell r="N165" t="str">
            <v>10</v>
          </cell>
          <cell r="O165" t="str">
            <v>90.45226</v>
          </cell>
          <cell r="P165" t="str">
            <v>13.9</v>
          </cell>
          <cell r="Q165" t="str">
            <v>93.04104</v>
          </cell>
          <cell r="R165" t="str">
            <v>7</v>
          </cell>
          <cell r="S165" t="str">
            <v>64.70588</v>
          </cell>
          <cell r="T165" t="str">
            <v>10</v>
          </cell>
          <cell r="U165" t="str">
            <v>90.45226</v>
          </cell>
          <cell r="V165" t="str">
            <v>13.9</v>
          </cell>
          <cell r="W165" t="str">
            <v>93.04104</v>
          </cell>
          <cell r="X165" t="str">
            <v>0</v>
          </cell>
          <cell r="Y165" t="str">
            <v>100</v>
          </cell>
          <cell r="Z165">
            <v>51</v>
          </cell>
          <cell r="AA165">
            <v>74.437360000000012</v>
          </cell>
          <cell r="AC165" t="str">
            <v>14</v>
          </cell>
          <cell r="AD165" t="str">
            <v>64</v>
          </cell>
          <cell r="AE165" t="str">
            <v>92</v>
          </cell>
          <cell r="AF165" t="str">
            <v>80.97983</v>
          </cell>
          <cell r="AG165" t="str">
            <v>.1</v>
          </cell>
          <cell r="AH165" t="str">
            <v>99.43627</v>
          </cell>
          <cell r="AI165" t="str">
            <v>8</v>
          </cell>
          <cell r="AJ165" t="str">
            <v>53.33333</v>
          </cell>
          <cell r="AK165" t="str">
            <v>1</v>
          </cell>
          <cell r="AL165" t="str">
            <v>1</v>
          </cell>
          <cell r="AM165" t="str">
            <v>2</v>
          </cell>
          <cell r="AN165" t="str">
            <v>2</v>
          </cell>
          <cell r="AO165" t="str">
            <v>1</v>
          </cell>
          <cell r="AP165" t="str">
            <v>1</v>
          </cell>
          <cell r="AQ165">
            <v>105</v>
          </cell>
          <cell r="AR165">
            <v>71.16058000000001</v>
          </cell>
          <cell r="AT165" t="str">
            <v>3</v>
          </cell>
          <cell r="AU165" t="str">
            <v>100</v>
          </cell>
          <cell r="AV165" t="str">
            <v>52</v>
          </cell>
          <cell r="AW165" t="str">
            <v>85.21739</v>
          </cell>
          <cell r="AX165" t="str">
            <v>46.6</v>
          </cell>
          <cell r="AY165" t="str">
            <v>99.42493</v>
          </cell>
          <cell r="AZ165" t="str">
            <v>0</v>
          </cell>
          <cell r="BA165" t="str">
            <v>0</v>
          </cell>
          <cell r="BB165" t="str">
            <v>0</v>
          </cell>
          <cell r="BC165" t="str">
            <v>1</v>
          </cell>
          <cell r="BD165" t="str">
            <v>0</v>
          </cell>
          <cell r="BE165" t="str">
            <v>0</v>
          </cell>
          <cell r="BF165" t="str">
            <v>0</v>
          </cell>
          <cell r="BG165" t="str">
            <v>1</v>
          </cell>
          <cell r="BH165" t="str">
            <v>..</v>
          </cell>
          <cell r="BI165" t="str">
            <v>..</v>
          </cell>
          <cell r="BJ165" t="str">
            <v>N/A</v>
          </cell>
          <cell r="BK165" t="str">
            <v>34.6</v>
          </cell>
          <cell r="BL165">
            <v>168</v>
          </cell>
          <cell r="BM165">
            <v>43.115680000000005</v>
          </cell>
          <cell r="BO165" t="str">
            <v>7</v>
          </cell>
          <cell r="BP165" t="str">
            <v>50</v>
          </cell>
          <cell r="BQ165" t="str">
            <v>47</v>
          </cell>
          <cell r="BR165" t="str">
            <v>77.99043</v>
          </cell>
          <cell r="BS165" t="str">
            <v>11.8</v>
          </cell>
          <cell r="BT165" t="str">
            <v>21.13896</v>
          </cell>
          <cell r="BU165" t="str">
            <v>7</v>
          </cell>
          <cell r="BV165" t="str">
            <v>23.33333</v>
          </cell>
          <cell r="BW165" t="str">
            <v>0</v>
          </cell>
          <cell r="BX165" t="str">
            <v>1.5</v>
          </cell>
          <cell r="BY165" t="str">
            <v>0</v>
          </cell>
          <cell r="BZ165" t="str">
            <v>5.5</v>
          </cell>
          <cell r="CA165" t="str">
            <v>0</v>
          </cell>
          <cell r="CB165">
            <v>165</v>
          </cell>
          <cell r="CC165">
            <v>25.000000000000004</v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J165" t="str">
            <v>5</v>
          </cell>
          <cell r="CK165" t="str">
            <v>41.66667</v>
          </cell>
          <cell r="CL165" t="str">
            <v>0</v>
          </cell>
          <cell r="CM165" t="str">
            <v>0</v>
          </cell>
          <cell r="CN165">
            <v>5</v>
          </cell>
          <cell r="CO165" t="str">
            <v>0</v>
          </cell>
          <cell r="CP165" t="str">
            <v>0</v>
          </cell>
          <cell r="CQ165">
            <v>79</v>
          </cell>
          <cell r="CR165">
            <v>58.000000000000007</v>
          </cell>
          <cell r="CT165" t="str">
            <v>4</v>
          </cell>
          <cell r="CU165" t="str">
            <v>40</v>
          </cell>
          <cell r="CV165" t="str">
            <v>8</v>
          </cell>
          <cell r="CW165" t="str">
            <v>80</v>
          </cell>
          <cell r="CX165" t="str">
            <v/>
          </cell>
          <cell r="CY165" t="str">
            <v/>
          </cell>
          <cell r="CZ165" t="str">
            <v/>
          </cell>
          <cell r="DA165" t="str">
            <v>8</v>
          </cell>
          <cell r="DB165" t="str">
            <v>80</v>
          </cell>
          <cell r="DC165" t="str">
            <v>3</v>
          </cell>
          <cell r="DD165" t="str">
            <v>50</v>
          </cell>
          <cell r="DE165" t="str">
            <v>4</v>
          </cell>
          <cell r="DF165" t="str">
            <v>57.14286</v>
          </cell>
          <cell r="DG165" t="str">
            <v>2</v>
          </cell>
          <cell r="DH165" t="str">
            <v>28.57143</v>
          </cell>
          <cell r="DI165" t="str">
            <v>29</v>
          </cell>
          <cell r="DJ165">
            <v>100</v>
          </cell>
          <cell r="DK165">
            <v>71.093580000000003</v>
          </cell>
          <cell r="DM165" t="str">
            <v>36</v>
          </cell>
          <cell r="DN165" t="str">
            <v>45</v>
          </cell>
          <cell r="DO165" t="str">
            <v>108</v>
          </cell>
          <cell r="DP165" t="str">
            <v>90.88099</v>
          </cell>
          <cell r="DQ165" t="str">
            <v>37</v>
          </cell>
          <cell r="DR165" t="str">
            <v>84.60246</v>
          </cell>
          <cell r="DS165" t="str">
            <v>27.6</v>
          </cell>
          <cell r="DT165" t="str">
            <v>6.2</v>
          </cell>
          <cell r="DU165" t="str">
            <v>3.3</v>
          </cell>
          <cell r="DV165" t="str">
            <v>12</v>
          </cell>
          <cell r="DW165" t="str">
            <v>76</v>
          </cell>
          <cell r="DX165" t="str">
            <v>30.59524</v>
          </cell>
          <cell r="DY165" t="str">
            <v>47.11344</v>
          </cell>
          <cell r="DZ165" t="str">
            <v>22.5</v>
          </cell>
          <cell r="EA165" t="str">
            <v>61.46789</v>
          </cell>
          <cell r="EB165" t="str">
            <v>9.285714</v>
          </cell>
          <cell r="EC165" t="str">
            <v>70.98214</v>
          </cell>
          <cell r="ED165" t="str">
            <v>63.89087</v>
          </cell>
          <cell r="EE165">
            <v>81</v>
          </cell>
          <cell r="EF165">
            <v>77.350790000000003</v>
          </cell>
          <cell r="EH165" t="str">
            <v>48</v>
          </cell>
          <cell r="EI165" t="str">
            <v>72.18935</v>
          </cell>
          <cell r="EJ165" t="str">
            <v>24</v>
          </cell>
          <cell r="EK165" t="str">
            <v>90.37657</v>
          </cell>
          <cell r="EL165" t="str">
            <v>28</v>
          </cell>
          <cell r="EM165" t="str">
            <v>83.01887</v>
          </cell>
          <cell r="EN165" t="str">
            <v>48</v>
          </cell>
          <cell r="EO165" t="str">
            <v>83.15412</v>
          </cell>
          <cell r="EP165" t="str">
            <v>80</v>
          </cell>
          <cell r="EQ165" t="str">
            <v>80</v>
          </cell>
          <cell r="ER165" t="str">
            <v>90</v>
          </cell>
          <cell r="ES165" t="str">
            <v>87.14286</v>
          </cell>
          <cell r="ET165" t="str">
            <v>340</v>
          </cell>
          <cell r="EU165" t="str">
            <v>67.92453</v>
          </cell>
          <cell r="EV165" t="str">
            <v>540</v>
          </cell>
          <cell r="EW165" t="str">
            <v>55</v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 t="str">
            <v/>
          </cell>
          <cell r="FD165" t="str">
            <v/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>
            <v>61</v>
          </cell>
          <cell r="FK165">
            <v>63.661240000000006</v>
          </cell>
          <cell r="FM165" t="str">
            <v/>
          </cell>
          <cell r="FN165" t="str">
            <v/>
          </cell>
          <cell r="FO165" t="str">
            <v>595</v>
          </cell>
          <cell r="FP165" t="str">
            <v>61.06557</v>
          </cell>
          <cell r="FQ165" t="str">
            <v>30</v>
          </cell>
          <cell r="FR165" t="str">
            <v>445</v>
          </cell>
          <cell r="FS165" t="str">
            <v>120</v>
          </cell>
          <cell r="FT165" t="str">
            <v>30.3</v>
          </cell>
          <cell r="FU165" t="str">
            <v>66.02925</v>
          </cell>
          <cell r="FV165" t="str">
            <v>14.3</v>
          </cell>
          <cell r="FW165" t="str">
            <v>7.8</v>
          </cell>
          <cell r="FX165" t="str">
            <v>8.2</v>
          </cell>
          <cell r="FY165" t="str">
            <v>11.5</v>
          </cell>
          <cell r="FZ165" t="str">
            <v>63.88889</v>
          </cell>
          <cell r="GA165" t="str">
            <v>4.5</v>
          </cell>
          <cell r="GB165" t="str">
            <v>3</v>
          </cell>
          <cell r="GC165" t="str">
            <v>1.5</v>
          </cell>
          <cell r="GD165" t="str">
            <v>2.5</v>
          </cell>
          <cell r="GE165">
            <v>168</v>
          </cell>
          <cell r="GF165">
            <v>0</v>
          </cell>
          <cell r="GG165" t="str">
            <v>0</v>
          </cell>
          <cell r="GH165" t="str">
            <v>No Practice</v>
          </cell>
          <cell r="GI165" t="str">
            <v>No Practice</v>
          </cell>
          <cell r="GJ165" t="str">
            <v>0</v>
          </cell>
          <cell r="GK165" t="str">
            <v>0</v>
          </cell>
          <cell r="GL165" t="str">
            <v>0</v>
          </cell>
          <cell r="GM165" t="str">
            <v>0</v>
          </cell>
          <cell r="GN165" t="str">
            <v>2.5</v>
          </cell>
          <cell r="GO165" t="str">
            <v>4.5</v>
          </cell>
          <cell r="GP165" t="str">
            <v>1</v>
          </cell>
          <cell r="GQ165" t="str">
            <v>3</v>
          </cell>
        </row>
        <row r="166">
          <cell r="A166" t="str">
            <v>SDN</v>
          </cell>
          <cell r="B166" t="str">
            <v>Sudan</v>
          </cell>
          <cell r="C166" t="str">
            <v>Sub-Saharan Africa</v>
          </cell>
          <cell r="D166" t="str">
            <v>Lower middle income</v>
          </cell>
          <cell r="E166">
            <v>2020</v>
          </cell>
          <cell r="F166">
            <v>171</v>
          </cell>
          <cell r="G166">
            <v>44.829320000000003</v>
          </cell>
          <cell r="J166">
            <v>157</v>
          </cell>
          <cell r="K166">
            <v>76.728680000000011</v>
          </cell>
          <cell r="L166" t="str">
            <v>9</v>
          </cell>
          <cell r="M166">
            <v>52.941180000000003</v>
          </cell>
          <cell r="N166" t="str">
            <v>34</v>
          </cell>
          <cell r="O166" t="str">
            <v>66.33166</v>
          </cell>
          <cell r="P166" t="str">
            <v>17.8</v>
          </cell>
          <cell r="Q166" t="str">
            <v>91.08557</v>
          </cell>
          <cell r="R166" t="str">
            <v>10</v>
          </cell>
          <cell r="S166" t="str">
            <v>47.05882</v>
          </cell>
          <cell r="T166" t="str">
            <v>35</v>
          </cell>
          <cell r="U166" t="str">
            <v>65.32663</v>
          </cell>
          <cell r="V166" t="str">
            <v>17.8</v>
          </cell>
          <cell r="W166" t="str">
            <v>91.08557</v>
          </cell>
          <cell r="X166" t="str">
            <v>0</v>
          </cell>
          <cell r="Y166" t="str">
            <v>100</v>
          </cell>
          <cell r="Z166">
            <v>124</v>
          </cell>
          <cell r="AA166">
            <v>64.208870000000005</v>
          </cell>
          <cell r="AC166" t="str">
            <v>16</v>
          </cell>
          <cell r="AD166" t="str">
            <v>56</v>
          </cell>
          <cell r="AE166" t="str">
            <v>255</v>
          </cell>
          <cell r="AF166" t="str">
            <v>34.00576</v>
          </cell>
          <cell r="AG166" t="str">
            <v>2.6</v>
          </cell>
          <cell r="AH166" t="str">
            <v>86.82973</v>
          </cell>
          <cell r="AI166" t="str">
            <v>12</v>
          </cell>
          <cell r="AJ166" t="str">
            <v>80</v>
          </cell>
          <cell r="AK166" t="str">
            <v>2</v>
          </cell>
          <cell r="AL166" t="str">
            <v>1</v>
          </cell>
          <cell r="AM166" t="str">
            <v>2</v>
          </cell>
          <cell r="AN166" t="str">
            <v>2</v>
          </cell>
          <cell r="AO166" t="str">
            <v>1</v>
          </cell>
          <cell r="AP166" t="str">
            <v>4</v>
          </cell>
          <cell r="AQ166">
            <v>162</v>
          </cell>
          <cell r="AR166">
            <v>51.279350000000001</v>
          </cell>
          <cell r="AT166" t="str">
            <v>5</v>
          </cell>
          <cell r="AU166" t="str">
            <v>66.66667</v>
          </cell>
          <cell r="AV166" t="str">
            <v>70</v>
          </cell>
          <cell r="AW166" t="str">
            <v>77.3913</v>
          </cell>
          <cell r="AX166" t="str">
            <v>3154.2</v>
          </cell>
          <cell r="AY166" t="str">
            <v>61.05942</v>
          </cell>
          <cell r="AZ166" t="str">
            <v>0</v>
          </cell>
          <cell r="BA166" t="str">
            <v>0</v>
          </cell>
          <cell r="BB166" t="str">
            <v>0</v>
          </cell>
          <cell r="BC166" t="str">
            <v>1</v>
          </cell>
          <cell r="BD166" t="str">
            <v>1</v>
          </cell>
          <cell r="BE166" t="str">
            <v>0</v>
          </cell>
          <cell r="BF166" t="str">
            <v>0</v>
          </cell>
          <cell r="BG166" t="str">
            <v>1</v>
          </cell>
          <cell r="BH166" t="str">
            <v>..</v>
          </cell>
          <cell r="BI166" t="str">
            <v>..</v>
          </cell>
          <cell r="BJ166" t="str">
            <v>5</v>
          </cell>
          <cell r="BK166" t="str">
            <v>2.4</v>
          </cell>
          <cell r="BL166">
            <v>95</v>
          </cell>
          <cell r="BM166">
            <v>63.693690000000004</v>
          </cell>
          <cell r="BO166" t="str">
            <v>6</v>
          </cell>
          <cell r="BP166" t="str">
            <v>58.33333</v>
          </cell>
          <cell r="BQ166" t="str">
            <v>11</v>
          </cell>
          <cell r="BR166" t="str">
            <v>95.21531</v>
          </cell>
          <cell r="BS166" t="str">
            <v>2.6</v>
          </cell>
          <cell r="BT166" t="str">
            <v>82.89279</v>
          </cell>
          <cell r="BU166" t="str">
            <v>5.5</v>
          </cell>
          <cell r="BV166" t="str">
            <v>18.33333</v>
          </cell>
          <cell r="BW166" t="str">
            <v>3</v>
          </cell>
          <cell r="BX166" t="str">
            <v>0</v>
          </cell>
          <cell r="BY166" t="str">
            <v>0</v>
          </cell>
          <cell r="BZ166" t="str">
            <v>2.5</v>
          </cell>
          <cell r="CA166" t="str">
            <v>0</v>
          </cell>
          <cell r="CB166">
            <v>176</v>
          </cell>
          <cell r="CC166">
            <v>15.000000000000002</v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J166" t="str">
            <v>3</v>
          </cell>
          <cell r="CK166" t="str">
            <v>25</v>
          </cell>
          <cell r="CL166" t="str">
            <v>0</v>
          </cell>
          <cell r="CM166" t="str">
            <v>0</v>
          </cell>
          <cell r="CN166">
            <v>3</v>
          </cell>
          <cell r="CO166" t="str">
            <v>0</v>
          </cell>
          <cell r="CP166" t="str">
            <v>2.3</v>
          </cell>
          <cell r="CQ166">
            <v>153</v>
          </cell>
          <cell r="CR166">
            <v>30.000000000000004</v>
          </cell>
          <cell r="CT166" t="str">
            <v>3</v>
          </cell>
          <cell r="CU166" t="str">
            <v>30</v>
          </cell>
          <cell r="CV166" t="str">
            <v>1</v>
          </cell>
          <cell r="CW166" t="str">
            <v>10</v>
          </cell>
          <cell r="CX166" t="str">
            <v/>
          </cell>
          <cell r="CY166" t="str">
            <v/>
          </cell>
          <cell r="CZ166" t="str">
            <v/>
          </cell>
          <cell r="DA166" t="str">
            <v>6</v>
          </cell>
          <cell r="DB166" t="str">
            <v>60</v>
          </cell>
          <cell r="DC166" t="str">
            <v>2</v>
          </cell>
          <cell r="DD166" t="str">
            <v>33.33333</v>
          </cell>
          <cell r="DE166" t="str">
            <v>2</v>
          </cell>
          <cell r="DF166" t="str">
            <v>28.57143</v>
          </cell>
          <cell r="DG166" t="str">
            <v>1</v>
          </cell>
          <cell r="DH166" t="str">
            <v>14.28571</v>
          </cell>
          <cell r="DI166" t="str">
            <v>15</v>
          </cell>
          <cell r="DJ166">
            <v>164</v>
          </cell>
          <cell r="DK166">
            <v>51.804800000000007</v>
          </cell>
          <cell r="DM166" t="str">
            <v>42</v>
          </cell>
          <cell r="DN166" t="str">
            <v>35</v>
          </cell>
          <cell r="DO166" t="str">
            <v>180</v>
          </cell>
          <cell r="DP166" t="str">
            <v>79.7527</v>
          </cell>
          <cell r="DQ166" t="str">
            <v>45.4</v>
          </cell>
          <cell r="DR166" t="str">
            <v>72.26558</v>
          </cell>
          <cell r="DS166" t="str">
            <v>11.5</v>
          </cell>
          <cell r="DT166" t="str">
            <v>19.2</v>
          </cell>
          <cell r="DU166" t="str">
            <v>14.7</v>
          </cell>
          <cell r="DV166" t="str">
            <v>No VAT refund per case study scenario</v>
          </cell>
          <cell r="DW166" t="str">
            <v>0</v>
          </cell>
          <cell r="DX166" t="str">
            <v>No VAT refund per case study scenario</v>
          </cell>
          <cell r="DY166" t="str">
            <v>0</v>
          </cell>
          <cell r="DZ166" t="str">
            <v>60</v>
          </cell>
          <cell r="EA166" t="str">
            <v>0</v>
          </cell>
          <cell r="EB166" t="str">
            <v>6.142857</v>
          </cell>
          <cell r="EC166" t="str">
            <v>80.80357</v>
          </cell>
          <cell r="ED166" t="str">
            <v>20.20089</v>
          </cell>
          <cell r="EE166">
            <v>185</v>
          </cell>
          <cell r="EF166">
            <v>18.964110000000002</v>
          </cell>
          <cell r="EH166" t="str">
            <v>190</v>
          </cell>
          <cell r="EI166" t="str">
            <v>0</v>
          </cell>
          <cell r="EJ166" t="str">
            <v>132</v>
          </cell>
          <cell r="EK166" t="str">
            <v>45.18828</v>
          </cell>
          <cell r="EL166" t="str">
            <v>180</v>
          </cell>
          <cell r="EM166" t="str">
            <v>0</v>
          </cell>
          <cell r="EN166" t="str">
            <v>144</v>
          </cell>
          <cell r="EO166" t="str">
            <v>48.74552</v>
          </cell>
          <cell r="EP166" t="str">
            <v>427.5</v>
          </cell>
          <cell r="EQ166" t="str">
            <v>0</v>
          </cell>
          <cell r="ER166" t="str">
            <v>420</v>
          </cell>
          <cell r="ES166" t="str">
            <v>40</v>
          </cell>
          <cell r="ET166" t="str">
            <v>966.5</v>
          </cell>
          <cell r="EU166" t="str">
            <v>8.82075</v>
          </cell>
          <cell r="EV166" t="str">
            <v>1092.5</v>
          </cell>
          <cell r="EW166" t="str">
            <v>8.95833</v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 t="str">
            <v/>
          </cell>
          <cell r="FD166" t="str">
            <v/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>
            <v>148</v>
          </cell>
          <cell r="FK166">
            <v>47.835040000000006</v>
          </cell>
          <cell r="FM166" t="str">
            <v/>
          </cell>
          <cell r="FN166" t="str">
            <v/>
          </cell>
          <cell r="FO166" t="str">
            <v>810</v>
          </cell>
          <cell r="FP166" t="str">
            <v>43.44262</v>
          </cell>
          <cell r="FQ166" t="str">
            <v>90</v>
          </cell>
          <cell r="FR166" t="str">
            <v>310</v>
          </cell>
          <cell r="FS166" t="str">
            <v>410</v>
          </cell>
          <cell r="FT166" t="str">
            <v>19.8</v>
          </cell>
          <cell r="FU166" t="str">
            <v>77.84027</v>
          </cell>
          <cell r="FV166" t="str">
            <v>12.3</v>
          </cell>
          <cell r="FW166" t="str">
            <v>5</v>
          </cell>
          <cell r="FX166" t="str">
            <v>2.5</v>
          </cell>
          <cell r="FY166" t="str">
            <v>4</v>
          </cell>
          <cell r="FZ166" t="str">
            <v>22.22222</v>
          </cell>
          <cell r="GA166" t="str">
            <v>2</v>
          </cell>
          <cell r="GB166" t="str">
            <v>0</v>
          </cell>
          <cell r="GC166" t="str">
            <v>0</v>
          </cell>
          <cell r="GD166" t="str">
            <v>2</v>
          </cell>
          <cell r="GE166">
            <v>152</v>
          </cell>
          <cell r="GF166">
            <v>28.778660000000002</v>
          </cell>
          <cell r="GG166" t="str">
            <v>0</v>
          </cell>
          <cell r="GH166" t="str">
            <v>2</v>
          </cell>
          <cell r="GI166" t="str">
            <v>20</v>
          </cell>
          <cell r="GJ166" t="str">
            <v>30.2</v>
          </cell>
          <cell r="GK166" t="str">
            <v>32.55732</v>
          </cell>
          <cell r="GL166" t="str">
            <v>4</v>
          </cell>
          <cell r="GM166" t="str">
            <v>25</v>
          </cell>
          <cell r="GN166" t="str">
            <v>2</v>
          </cell>
          <cell r="GO166" t="str">
            <v>2</v>
          </cell>
          <cell r="GP166" t="str">
            <v>0</v>
          </cell>
          <cell r="GQ166" t="str">
            <v>0</v>
          </cell>
        </row>
        <row r="167">
          <cell r="A167" t="str">
            <v>SUR</v>
          </cell>
          <cell r="B167" t="str">
            <v>Suriname</v>
          </cell>
          <cell r="C167" t="str">
            <v>Latin America &amp; Caribbean</v>
          </cell>
          <cell r="D167" t="str">
            <v>Upper middle income</v>
          </cell>
          <cell r="E167">
            <v>2020</v>
          </cell>
          <cell r="F167">
            <v>162</v>
          </cell>
          <cell r="G167">
            <v>47.464270000000006</v>
          </cell>
          <cell r="J167">
            <v>182</v>
          </cell>
          <cell r="K167">
            <v>61.564860000000003</v>
          </cell>
          <cell r="L167" t="str">
            <v>8</v>
          </cell>
          <cell r="M167">
            <v>58.823529999999998</v>
          </cell>
          <cell r="N167" t="str">
            <v>66</v>
          </cell>
          <cell r="O167" t="str">
            <v>34.17085</v>
          </cell>
          <cell r="P167" t="str">
            <v>93.5</v>
          </cell>
          <cell r="Q167" t="str">
            <v>53.26506</v>
          </cell>
          <cell r="R167" t="str">
            <v>8</v>
          </cell>
          <cell r="S167" t="str">
            <v>58.82353</v>
          </cell>
          <cell r="T167" t="str">
            <v>66</v>
          </cell>
          <cell r="U167" t="str">
            <v>34.17085</v>
          </cell>
          <cell r="V167" t="str">
            <v>93.5</v>
          </cell>
          <cell r="W167" t="str">
            <v>53.26506</v>
          </cell>
          <cell r="X167" t="str">
            <v>0</v>
          </cell>
          <cell r="Y167" t="str">
            <v>100</v>
          </cell>
          <cell r="Z167">
            <v>115</v>
          </cell>
          <cell r="AA167">
            <v>66.326630000000009</v>
          </cell>
          <cell r="AC167" t="str">
            <v>10</v>
          </cell>
          <cell r="AD167" t="str">
            <v>80</v>
          </cell>
          <cell r="AE167" t="str">
            <v>223</v>
          </cell>
          <cell r="AF167" t="str">
            <v>43.22767</v>
          </cell>
          <cell r="AG167" t="str">
            <v>.3</v>
          </cell>
          <cell r="AH167" t="str">
            <v>98.74551</v>
          </cell>
          <cell r="AI167" t="str">
            <v>6.5</v>
          </cell>
          <cell r="AJ167" t="str">
            <v>43.33333</v>
          </cell>
          <cell r="AK167" t="str">
            <v>1</v>
          </cell>
          <cell r="AL167" t="str">
            <v>1</v>
          </cell>
          <cell r="AM167" t="str">
            <v>0</v>
          </cell>
          <cell r="AN167" t="str">
            <v>2</v>
          </cell>
          <cell r="AO167" t="str">
            <v>1.5</v>
          </cell>
          <cell r="AP167" t="str">
            <v>1</v>
          </cell>
          <cell r="AQ167">
            <v>145</v>
          </cell>
          <cell r="AR167">
            <v>57.742290000000004</v>
          </cell>
          <cell r="AT167" t="str">
            <v>4</v>
          </cell>
          <cell r="AU167" t="str">
            <v>83.33333</v>
          </cell>
          <cell r="AV167" t="str">
            <v>113</v>
          </cell>
          <cell r="AW167" t="str">
            <v>58.69565</v>
          </cell>
          <cell r="AX167" t="str">
            <v>895.8</v>
          </cell>
          <cell r="AY167" t="str">
            <v>88.94018</v>
          </cell>
          <cell r="AZ167" t="str">
            <v>0</v>
          </cell>
          <cell r="BA167" t="str">
            <v>0</v>
          </cell>
          <cell r="BB167" t="str">
            <v>0</v>
          </cell>
          <cell r="BC167" t="str">
            <v>1</v>
          </cell>
          <cell r="BD167" t="str">
            <v>1</v>
          </cell>
          <cell r="BE167" t="str">
            <v>0</v>
          </cell>
          <cell r="BF167" t="str">
            <v>0</v>
          </cell>
          <cell r="BG167" t="str">
            <v>1</v>
          </cell>
          <cell r="BH167" t="str">
            <v>..</v>
          </cell>
          <cell r="BI167" t="str">
            <v>..</v>
          </cell>
          <cell r="BJ167" t="str">
            <v>30</v>
          </cell>
          <cell r="BK167" t="str">
            <v>7.2</v>
          </cell>
          <cell r="BL167">
            <v>157</v>
          </cell>
          <cell r="BM167">
            <v>46.781720000000007</v>
          </cell>
          <cell r="BO167" t="str">
            <v>6</v>
          </cell>
          <cell r="BP167" t="str">
            <v>58.33333</v>
          </cell>
          <cell r="BQ167" t="str">
            <v>46</v>
          </cell>
          <cell r="BR167" t="str">
            <v>78.4689</v>
          </cell>
          <cell r="BS167" t="str">
            <v>14.2</v>
          </cell>
          <cell r="BT167" t="str">
            <v>5.32466</v>
          </cell>
          <cell r="BU167" t="str">
            <v>13.5</v>
          </cell>
          <cell r="BV167" t="str">
            <v>45</v>
          </cell>
          <cell r="BW167" t="str">
            <v>5</v>
          </cell>
          <cell r="BX167" t="str">
            <v>4.5</v>
          </cell>
          <cell r="BY167" t="str">
            <v>0</v>
          </cell>
          <cell r="BZ167" t="str">
            <v>4</v>
          </cell>
          <cell r="CA167" t="str">
            <v>0</v>
          </cell>
          <cell r="CB167">
            <v>181</v>
          </cell>
          <cell r="CC167">
            <v>10</v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J167" t="str">
            <v>2</v>
          </cell>
          <cell r="CK167" t="str">
            <v>16.66667</v>
          </cell>
          <cell r="CL167" t="str">
            <v>0</v>
          </cell>
          <cell r="CM167" t="str">
            <v>0</v>
          </cell>
          <cell r="CN167">
            <v>2</v>
          </cell>
          <cell r="CO167" t="str">
            <v>0</v>
          </cell>
          <cell r="CP167" t="str">
            <v>0</v>
          </cell>
          <cell r="CQ167">
            <v>157</v>
          </cell>
          <cell r="CR167">
            <v>28.000000000000004</v>
          </cell>
          <cell r="CT167" t="str">
            <v>1</v>
          </cell>
          <cell r="CU167" t="str">
            <v>10</v>
          </cell>
          <cell r="CV167" t="str">
            <v>0</v>
          </cell>
          <cell r="CW167" t="str">
            <v>0</v>
          </cell>
          <cell r="CX167" t="str">
            <v/>
          </cell>
          <cell r="CY167" t="str">
            <v/>
          </cell>
          <cell r="CZ167" t="str">
            <v/>
          </cell>
          <cell r="DA167" t="str">
            <v>6</v>
          </cell>
          <cell r="DB167" t="str">
            <v>60</v>
          </cell>
          <cell r="DC167" t="str">
            <v>4</v>
          </cell>
          <cell r="DD167" t="str">
            <v>66.66667</v>
          </cell>
          <cell r="DE167" t="str">
            <v>2</v>
          </cell>
          <cell r="DF167" t="str">
            <v>28.57143</v>
          </cell>
          <cell r="DG167" t="str">
            <v>1</v>
          </cell>
          <cell r="DH167" t="str">
            <v>14.28571</v>
          </cell>
          <cell r="DI167" t="str">
            <v>14</v>
          </cell>
          <cell r="DJ167">
            <v>107</v>
          </cell>
          <cell r="DK167">
            <v>69.43862</v>
          </cell>
          <cell r="DM167" t="str">
            <v>30</v>
          </cell>
          <cell r="DN167" t="str">
            <v>55</v>
          </cell>
          <cell r="DO167" t="str">
            <v>199</v>
          </cell>
          <cell r="DP167" t="str">
            <v>76.81607</v>
          </cell>
          <cell r="DQ167" t="str">
            <v>27.9</v>
          </cell>
          <cell r="DR167" t="str">
            <v>97.5439</v>
          </cell>
          <cell r="DS167" t="str">
            <v>27.9</v>
          </cell>
          <cell r="DT167" t="str">
            <v>0</v>
          </cell>
          <cell r="DU167" t="str">
            <v>0</v>
          </cell>
          <cell r="DV167" t="str">
            <v>No VAT refund per case study scenario</v>
          </cell>
          <cell r="DW167" t="str">
            <v>0</v>
          </cell>
          <cell r="DX167" t="str">
            <v>No VAT refund per case study scenario</v>
          </cell>
          <cell r="DY167" t="str">
            <v>0</v>
          </cell>
          <cell r="DZ167" t="str">
            <v>5</v>
          </cell>
          <cell r="EA167" t="str">
            <v>93.57798</v>
          </cell>
          <cell r="EB167" t="str">
            <v>0</v>
          </cell>
          <cell r="EC167" t="str">
            <v>100</v>
          </cell>
          <cell r="ED167" t="str">
            <v>48.3945</v>
          </cell>
          <cell r="EE167">
            <v>87</v>
          </cell>
          <cell r="EF167">
            <v>75.021150000000006</v>
          </cell>
          <cell r="EH167" t="str">
            <v>12</v>
          </cell>
          <cell r="EI167" t="str">
            <v>93.49112</v>
          </cell>
          <cell r="EJ167" t="str">
            <v>24</v>
          </cell>
          <cell r="EK167" t="str">
            <v>90.37657</v>
          </cell>
          <cell r="EL167" t="str">
            <v>84</v>
          </cell>
          <cell r="EM167" t="str">
            <v>47.79874</v>
          </cell>
          <cell r="EN167" t="str">
            <v>48</v>
          </cell>
          <cell r="EO167" t="str">
            <v>83.15412</v>
          </cell>
          <cell r="EP167" t="str">
            <v>40</v>
          </cell>
          <cell r="EQ167" t="str">
            <v>90</v>
          </cell>
          <cell r="ER167" t="str">
            <v>40</v>
          </cell>
          <cell r="ES167" t="str">
            <v>94.28571</v>
          </cell>
          <cell r="ET167" t="str">
            <v>467.5</v>
          </cell>
          <cell r="EU167" t="str">
            <v>55.89623</v>
          </cell>
          <cell r="EV167" t="str">
            <v>658</v>
          </cell>
          <cell r="EW167" t="str">
            <v>45.16667</v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 t="str">
            <v/>
          </cell>
          <cell r="FD167" t="str">
            <v/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>
            <v>188</v>
          </cell>
          <cell r="FK167">
            <v>25.941550000000003</v>
          </cell>
          <cell r="FM167" t="str">
            <v/>
          </cell>
          <cell r="FN167" t="str">
            <v/>
          </cell>
          <cell r="FO167" t="str">
            <v>1715</v>
          </cell>
          <cell r="FP167" t="str">
            <v>0</v>
          </cell>
          <cell r="FQ167" t="str">
            <v>165</v>
          </cell>
          <cell r="FR167" t="str">
            <v>1095</v>
          </cell>
          <cell r="FS167" t="str">
            <v>455</v>
          </cell>
          <cell r="FT167" t="str">
            <v>37.1</v>
          </cell>
          <cell r="FU167" t="str">
            <v>58.3802</v>
          </cell>
          <cell r="FV167" t="str">
            <v>17.7</v>
          </cell>
          <cell r="FW167" t="str">
            <v>5.3</v>
          </cell>
          <cell r="FX167" t="str">
            <v>14.1</v>
          </cell>
          <cell r="FY167" t="str">
            <v>3.5</v>
          </cell>
          <cell r="FZ167" t="str">
            <v>19.44444</v>
          </cell>
          <cell r="GA167" t="str">
            <v>1.5</v>
          </cell>
          <cell r="GB167" t="str">
            <v>0</v>
          </cell>
          <cell r="GC167" t="str">
            <v>0</v>
          </cell>
          <cell r="GD167" t="str">
            <v>2</v>
          </cell>
          <cell r="GE167">
            <v>139</v>
          </cell>
          <cell r="GF167">
            <v>33.825890000000001</v>
          </cell>
          <cell r="GG167" t="str">
            <v>0</v>
          </cell>
          <cell r="GH167" t="str">
            <v>5</v>
          </cell>
          <cell r="GI167" t="str">
            <v>30</v>
          </cell>
          <cell r="GJ167" t="str">
            <v>7.7</v>
          </cell>
          <cell r="GK167" t="str">
            <v>8.27678</v>
          </cell>
          <cell r="GL167" t="str">
            <v>9.5</v>
          </cell>
          <cell r="GM167" t="str">
            <v>59.375</v>
          </cell>
          <cell r="GN167" t="str">
            <v>2.5</v>
          </cell>
          <cell r="GO167" t="str">
            <v>4</v>
          </cell>
          <cell r="GP167" t="str">
            <v>1</v>
          </cell>
          <cell r="GQ167" t="str">
            <v>2</v>
          </cell>
        </row>
        <row r="168">
          <cell r="A168" t="str">
            <v>SWE</v>
          </cell>
          <cell r="B168" t="str">
            <v>Sweden</v>
          </cell>
          <cell r="C168" t="str">
            <v>High income: OECD</v>
          </cell>
          <cell r="D168" t="str">
            <v>High income</v>
          </cell>
          <cell r="E168">
            <v>2020</v>
          </cell>
          <cell r="F168">
            <v>10</v>
          </cell>
          <cell r="G168">
            <v>81.991550000000004</v>
          </cell>
          <cell r="J168">
            <v>39</v>
          </cell>
          <cell r="K168">
            <v>93.111730000000009</v>
          </cell>
          <cell r="L168" t="str">
            <v>4</v>
          </cell>
          <cell r="M168">
            <v>82.352940000000004</v>
          </cell>
          <cell r="N168" t="str">
            <v>7.5</v>
          </cell>
          <cell r="O168" t="str">
            <v>92.96482</v>
          </cell>
          <cell r="P168" t="str">
            <v>.5</v>
          </cell>
          <cell r="Q168" t="str">
            <v>99.74377</v>
          </cell>
          <cell r="R168" t="str">
            <v>4</v>
          </cell>
          <cell r="S168" t="str">
            <v>82.35294</v>
          </cell>
          <cell r="T168" t="str">
            <v>7.5</v>
          </cell>
          <cell r="U168" t="str">
            <v>92.96482</v>
          </cell>
          <cell r="V168" t="str">
            <v>.5</v>
          </cell>
          <cell r="W168" t="str">
            <v>99.74377</v>
          </cell>
          <cell r="X168" t="str">
            <v>10.5</v>
          </cell>
          <cell r="Y168" t="str">
            <v>97.38538</v>
          </cell>
          <cell r="Z168">
            <v>31</v>
          </cell>
          <cell r="AA168">
            <v>78.045260000000013</v>
          </cell>
          <cell r="AC168" t="str">
            <v>8</v>
          </cell>
          <cell r="AD168" t="str">
            <v>88</v>
          </cell>
          <cell r="AE168" t="str">
            <v>117</v>
          </cell>
          <cell r="AF168" t="str">
            <v>73.77522</v>
          </cell>
          <cell r="AG168" t="str">
            <v>1.9</v>
          </cell>
          <cell r="AH168" t="str">
            <v>90.40581</v>
          </cell>
          <cell r="AI168" t="str">
            <v>9</v>
          </cell>
          <cell r="AJ168" t="str">
            <v>60</v>
          </cell>
          <cell r="AK168" t="str">
            <v>2</v>
          </cell>
          <cell r="AL168" t="str">
            <v>1</v>
          </cell>
          <cell r="AM168" t="str">
            <v>3</v>
          </cell>
          <cell r="AN168" t="str">
            <v>3</v>
          </cell>
          <cell r="AO168" t="str">
            <v>0</v>
          </cell>
          <cell r="AP168" t="str">
            <v>0</v>
          </cell>
          <cell r="AQ168">
            <v>10</v>
          </cell>
          <cell r="AR168">
            <v>96.213970000000003</v>
          </cell>
          <cell r="AT168" t="str">
            <v>3</v>
          </cell>
          <cell r="AU168" t="str">
            <v>100</v>
          </cell>
          <cell r="AV168" t="str">
            <v>52</v>
          </cell>
          <cell r="AW168" t="str">
            <v>85.21739</v>
          </cell>
          <cell r="AX168" t="str">
            <v>29.3</v>
          </cell>
          <cell r="AY168" t="str">
            <v>99.63847</v>
          </cell>
          <cell r="AZ168" t="str">
            <v>8</v>
          </cell>
          <cell r="BA168" t="str">
            <v>100</v>
          </cell>
          <cell r="BB168" t="str">
            <v>3</v>
          </cell>
          <cell r="BC168" t="str">
            <v>1</v>
          </cell>
          <cell r="BD168" t="str">
            <v>1</v>
          </cell>
          <cell r="BE168" t="str">
            <v>1</v>
          </cell>
          <cell r="BF168" t="str">
            <v>1</v>
          </cell>
          <cell r="BG168" t="str">
            <v>1</v>
          </cell>
          <cell r="BH168" t="str">
            <v>.61</v>
          </cell>
          <cell r="BI168" t="str">
            <v>.66</v>
          </cell>
          <cell r="BJ168" t="str">
            <v>3</v>
          </cell>
          <cell r="BK168" t="str">
            <v>10.4</v>
          </cell>
          <cell r="BL168">
            <v>9</v>
          </cell>
          <cell r="BM168">
            <v>90.109880000000004</v>
          </cell>
          <cell r="BO168" t="str">
            <v>1</v>
          </cell>
          <cell r="BP168" t="str">
            <v>100</v>
          </cell>
          <cell r="BQ168" t="str">
            <v>7</v>
          </cell>
          <cell r="BR168" t="str">
            <v>97.12919</v>
          </cell>
          <cell r="BS168" t="str">
            <v>4.3</v>
          </cell>
          <cell r="BT168" t="str">
            <v>71.64366</v>
          </cell>
          <cell r="BU168" t="str">
            <v>27.5</v>
          </cell>
          <cell r="BV168" t="str">
            <v>91.66667</v>
          </cell>
          <cell r="BW168" t="str">
            <v>8</v>
          </cell>
          <cell r="BX168" t="str">
            <v>4.5</v>
          </cell>
          <cell r="BY168" t="str">
            <v>8</v>
          </cell>
          <cell r="BZ168" t="str">
            <v>7</v>
          </cell>
          <cell r="CA168" t="str">
            <v>0</v>
          </cell>
          <cell r="CB168">
            <v>80</v>
          </cell>
          <cell r="CC168">
            <v>60.000000000000007</v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J168" t="str">
            <v>7</v>
          </cell>
          <cell r="CK168" t="str">
            <v>58.33333</v>
          </cell>
          <cell r="CL168" t="str">
            <v>5</v>
          </cell>
          <cell r="CM168" t="str">
            <v>62.5</v>
          </cell>
          <cell r="CN168">
            <v>12</v>
          </cell>
          <cell r="CO168" t="str">
            <v>0</v>
          </cell>
          <cell r="CP168" t="str">
            <v>100</v>
          </cell>
          <cell r="CQ168">
            <v>28</v>
          </cell>
          <cell r="CR168">
            <v>72</v>
          </cell>
          <cell r="CT168" t="str">
            <v>8</v>
          </cell>
          <cell r="CU168" t="str">
            <v>80</v>
          </cell>
          <cell r="CV168" t="str">
            <v>4</v>
          </cell>
          <cell r="CW168" t="str">
            <v>40</v>
          </cell>
          <cell r="CX168" t="str">
            <v/>
          </cell>
          <cell r="CY168" t="str">
            <v/>
          </cell>
          <cell r="CZ168" t="str">
            <v/>
          </cell>
          <cell r="DA168" t="str">
            <v>7</v>
          </cell>
          <cell r="DB168" t="str">
            <v>70</v>
          </cell>
          <cell r="DC168" t="str">
            <v>5</v>
          </cell>
          <cell r="DD168" t="str">
            <v>83.33333</v>
          </cell>
          <cell r="DE168" t="str">
            <v>6</v>
          </cell>
          <cell r="DF168" t="str">
            <v>85.71429</v>
          </cell>
          <cell r="DG168" t="str">
            <v>6</v>
          </cell>
          <cell r="DH168" t="str">
            <v>85.71429</v>
          </cell>
          <cell r="DI168" t="str">
            <v>36</v>
          </cell>
          <cell r="DJ168">
            <v>31</v>
          </cell>
          <cell r="DK168">
            <v>85.279350000000008</v>
          </cell>
          <cell r="DM168" t="str">
            <v>6</v>
          </cell>
          <cell r="DN168" t="str">
            <v>95</v>
          </cell>
          <cell r="DO168" t="str">
            <v>122</v>
          </cell>
          <cell r="DP168" t="str">
            <v>88.71716</v>
          </cell>
          <cell r="DQ168" t="str">
            <v>49.1</v>
          </cell>
          <cell r="DR168" t="str">
            <v>66.65279</v>
          </cell>
          <cell r="DS168" t="str">
            <v>13.1</v>
          </cell>
          <cell r="DT168" t="str">
            <v>35.4</v>
          </cell>
          <cell r="DU168" t="str">
            <v>.6</v>
          </cell>
          <cell r="DV168" t="str">
            <v>10.5</v>
          </cell>
          <cell r="DW168" t="str">
            <v>79</v>
          </cell>
          <cell r="DX168" t="str">
            <v>8.166667</v>
          </cell>
          <cell r="DY168" t="str">
            <v>90.41184</v>
          </cell>
          <cell r="DZ168" t="str">
            <v>5</v>
          </cell>
          <cell r="EA168" t="str">
            <v>93.57798</v>
          </cell>
          <cell r="EB168" t="str">
            <v>0</v>
          </cell>
          <cell r="EC168" t="str">
            <v>100</v>
          </cell>
          <cell r="ED168" t="str">
            <v>90.74746</v>
          </cell>
          <cell r="EE168">
            <v>18</v>
          </cell>
          <cell r="EF168">
            <v>98.03616000000001</v>
          </cell>
          <cell r="EH168" t="str">
            <v>1</v>
          </cell>
          <cell r="EI168" t="str">
            <v>100</v>
          </cell>
          <cell r="EJ168" t="str">
            <v>.5</v>
          </cell>
          <cell r="EK168" t="str">
            <v>100</v>
          </cell>
          <cell r="EL168" t="str">
            <v>1.83</v>
          </cell>
          <cell r="EM168" t="str">
            <v>99.47799</v>
          </cell>
          <cell r="EN168" t="str">
            <v>0</v>
          </cell>
          <cell r="EO168" t="str">
            <v>100</v>
          </cell>
          <cell r="EP168" t="str">
            <v>40</v>
          </cell>
          <cell r="EQ168" t="str">
            <v>90</v>
          </cell>
          <cell r="ER168" t="str">
            <v>0</v>
          </cell>
          <cell r="ES168" t="str">
            <v>100</v>
          </cell>
          <cell r="ET168" t="str">
            <v>55</v>
          </cell>
          <cell r="EU168" t="str">
            <v>94.81132</v>
          </cell>
          <cell r="EV168" t="str">
            <v>0</v>
          </cell>
          <cell r="EW168" t="str">
            <v>100</v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 t="str">
            <v/>
          </cell>
          <cell r="FD168" t="str">
            <v/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>
            <v>39</v>
          </cell>
          <cell r="FK168">
            <v>67.609780000000001</v>
          </cell>
          <cell r="FM168" t="str">
            <v/>
          </cell>
          <cell r="FN168" t="str">
            <v/>
          </cell>
          <cell r="FO168" t="str">
            <v>483</v>
          </cell>
          <cell r="FP168" t="str">
            <v>70.2459</v>
          </cell>
          <cell r="FQ168" t="str">
            <v>28</v>
          </cell>
          <cell r="FR168" t="str">
            <v>365</v>
          </cell>
          <cell r="FS168" t="str">
            <v>90</v>
          </cell>
          <cell r="FT168" t="str">
            <v>30.4</v>
          </cell>
          <cell r="FU168" t="str">
            <v>65.91676</v>
          </cell>
          <cell r="FV168" t="str">
            <v>28</v>
          </cell>
          <cell r="FW168" t="str">
            <v>2.3</v>
          </cell>
          <cell r="FX168" t="str">
            <v>.1</v>
          </cell>
          <cell r="FY168" t="str">
            <v>12</v>
          </cell>
          <cell r="FZ168" t="str">
            <v>66.66667</v>
          </cell>
          <cell r="GA168" t="str">
            <v>3.5</v>
          </cell>
          <cell r="GB168" t="str">
            <v>4</v>
          </cell>
          <cell r="GC168" t="str">
            <v>2</v>
          </cell>
          <cell r="GD168" t="str">
            <v>2.5</v>
          </cell>
          <cell r="GE168">
            <v>17</v>
          </cell>
          <cell r="GF168">
            <v>79.509420000000006</v>
          </cell>
          <cell r="GG168" t="str">
            <v>1</v>
          </cell>
          <cell r="GH168" t="str">
            <v>2</v>
          </cell>
          <cell r="GI168" t="str">
            <v>9</v>
          </cell>
          <cell r="GJ168" t="str">
            <v>78.1</v>
          </cell>
          <cell r="GK168" t="str">
            <v>84.01884</v>
          </cell>
          <cell r="GL168" t="str">
            <v>12</v>
          </cell>
          <cell r="GM168" t="str">
            <v>75</v>
          </cell>
          <cell r="GN168" t="str">
            <v>3</v>
          </cell>
          <cell r="GO168" t="str">
            <v>6</v>
          </cell>
          <cell r="GP168" t="str">
            <v>1</v>
          </cell>
          <cell r="GQ168" t="str">
            <v>2</v>
          </cell>
        </row>
        <row r="169">
          <cell r="A169" t="str">
            <v>CHE</v>
          </cell>
          <cell r="B169" t="str">
            <v>Switzerland</v>
          </cell>
          <cell r="C169" t="str">
            <v>High income: OECD</v>
          </cell>
          <cell r="D169" t="str">
            <v>High income</v>
          </cell>
          <cell r="E169">
            <v>2020</v>
          </cell>
          <cell r="F169">
            <v>36</v>
          </cell>
          <cell r="G169">
            <v>76.618639999999999</v>
          </cell>
          <cell r="J169">
            <v>81</v>
          </cell>
          <cell r="K169">
            <v>88.441040000000001</v>
          </cell>
          <cell r="L169" t="str">
            <v>6</v>
          </cell>
          <cell r="M169">
            <v>70.588239999999999</v>
          </cell>
          <cell r="N169" t="str">
            <v>10</v>
          </cell>
          <cell r="O169" t="str">
            <v>90.45226</v>
          </cell>
          <cell r="P169" t="str">
            <v>2.3</v>
          </cell>
          <cell r="Q169" t="str">
            <v>98.8713</v>
          </cell>
          <cell r="R169" t="str">
            <v>6</v>
          </cell>
          <cell r="S169" t="str">
            <v>70.58824</v>
          </cell>
          <cell r="T169" t="str">
            <v>10</v>
          </cell>
          <cell r="U169" t="str">
            <v>90.45226</v>
          </cell>
          <cell r="V169" t="str">
            <v>2.3</v>
          </cell>
          <cell r="W169" t="str">
            <v>98.8713</v>
          </cell>
          <cell r="X169" t="str">
            <v>24.6</v>
          </cell>
          <cell r="Y169" t="str">
            <v>93.85238</v>
          </cell>
          <cell r="Z169">
            <v>71</v>
          </cell>
          <cell r="AA169">
            <v>71.764120000000005</v>
          </cell>
          <cell r="AC169" t="str">
            <v>13</v>
          </cell>
          <cell r="AD169" t="str">
            <v>68</v>
          </cell>
          <cell r="AE169" t="str">
            <v>156</v>
          </cell>
          <cell r="AF169" t="str">
            <v>62.53602</v>
          </cell>
          <cell r="AG169" t="str">
            <v>.7</v>
          </cell>
          <cell r="AH169" t="str">
            <v>96.52044</v>
          </cell>
          <cell r="AI169" t="str">
            <v>9</v>
          </cell>
          <cell r="AJ169" t="str">
            <v>60</v>
          </cell>
          <cell r="AK169" t="str">
            <v>2</v>
          </cell>
          <cell r="AL169" t="str">
            <v>1</v>
          </cell>
          <cell r="AM169" t="str">
            <v>2</v>
          </cell>
          <cell r="AN169" t="str">
            <v>3</v>
          </cell>
          <cell r="AO169" t="str">
            <v>0</v>
          </cell>
          <cell r="AP169" t="str">
            <v>1</v>
          </cell>
          <cell r="AQ169">
            <v>13</v>
          </cell>
          <cell r="AR169">
            <v>94.415860000000009</v>
          </cell>
          <cell r="AT169" t="str">
            <v>3</v>
          </cell>
          <cell r="AU169" t="str">
            <v>100</v>
          </cell>
          <cell r="AV169" t="str">
            <v>39</v>
          </cell>
          <cell r="AW169" t="str">
            <v>90.86957</v>
          </cell>
          <cell r="AX169" t="str">
            <v>57.2</v>
          </cell>
          <cell r="AY169" t="str">
            <v>99.29386</v>
          </cell>
          <cell r="AZ169" t="str">
            <v>7</v>
          </cell>
          <cell r="BA169" t="str">
            <v>87.5</v>
          </cell>
          <cell r="BB169" t="str">
            <v>3</v>
          </cell>
          <cell r="BC169" t="str">
            <v>1</v>
          </cell>
          <cell r="BD169" t="str">
            <v>1</v>
          </cell>
          <cell r="BE169" t="str">
            <v>1</v>
          </cell>
          <cell r="BF169" t="str">
            <v>0</v>
          </cell>
          <cell r="BG169" t="str">
            <v>1</v>
          </cell>
          <cell r="BH169" t="str">
            <v>.2</v>
          </cell>
          <cell r="BI169" t="str">
            <v>.18</v>
          </cell>
          <cell r="BJ169" t="str">
            <v>3</v>
          </cell>
          <cell r="BK169" t="str">
            <v>13.6</v>
          </cell>
          <cell r="BL169">
            <v>18</v>
          </cell>
          <cell r="BM169">
            <v>86.116260000000011</v>
          </cell>
          <cell r="BO169" t="str">
            <v>4</v>
          </cell>
          <cell r="BP169" t="str">
            <v>75</v>
          </cell>
          <cell r="BQ169" t="str">
            <v>16</v>
          </cell>
          <cell r="BR169" t="str">
            <v>92.82297</v>
          </cell>
          <cell r="BS169" t="str">
            <v>.3</v>
          </cell>
          <cell r="BT169" t="str">
            <v>98.30874</v>
          </cell>
          <cell r="BU169" t="str">
            <v>23.5</v>
          </cell>
          <cell r="BV169" t="str">
            <v>78.33333</v>
          </cell>
          <cell r="BW169" t="str">
            <v>7</v>
          </cell>
          <cell r="BX169" t="str">
            <v>2.5</v>
          </cell>
          <cell r="BY169" t="str">
            <v>8</v>
          </cell>
          <cell r="BZ169" t="str">
            <v>6</v>
          </cell>
          <cell r="CA169" t="str">
            <v>0</v>
          </cell>
          <cell r="CB169">
            <v>67</v>
          </cell>
          <cell r="CC169">
            <v>65</v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J169" t="str">
            <v>6</v>
          </cell>
          <cell r="CK169" t="str">
            <v>50</v>
          </cell>
          <cell r="CL169" t="str">
            <v>7</v>
          </cell>
          <cell r="CM169" t="str">
            <v>87.5</v>
          </cell>
          <cell r="CN169">
            <v>13</v>
          </cell>
          <cell r="CO169" t="str">
            <v>0</v>
          </cell>
          <cell r="CP169" t="str">
            <v>28.8</v>
          </cell>
          <cell r="CQ169">
            <v>105</v>
          </cell>
          <cell r="CR169">
            <v>50.000000000000007</v>
          </cell>
          <cell r="CT169" t="str">
            <v>0</v>
          </cell>
          <cell r="CU169" t="str">
            <v>0</v>
          </cell>
          <cell r="CV169" t="str">
            <v>5</v>
          </cell>
          <cell r="CW169" t="str">
            <v>50</v>
          </cell>
          <cell r="CX169" t="str">
            <v/>
          </cell>
          <cell r="CY169" t="str">
            <v/>
          </cell>
          <cell r="CZ169" t="str">
            <v/>
          </cell>
          <cell r="DA169" t="str">
            <v>5</v>
          </cell>
          <cell r="DB169" t="str">
            <v>50</v>
          </cell>
          <cell r="DC169" t="str">
            <v>5</v>
          </cell>
          <cell r="DD169" t="str">
            <v>83.33333</v>
          </cell>
          <cell r="DE169" t="str">
            <v>5</v>
          </cell>
          <cell r="DF169" t="str">
            <v>71.42857</v>
          </cell>
          <cell r="DG169" t="str">
            <v>5</v>
          </cell>
          <cell r="DH169" t="str">
            <v>71.42857</v>
          </cell>
          <cell r="DI169" t="str">
            <v>25</v>
          </cell>
          <cell r="DJ169">
            <v>20</v>
          </cell>
          <cell r="DK169">
            <v>87.657390000000007</v>
          </cell>
          <cell r="DM169" t="str">
            <v>19</v>
          </cell>
          <cell r="DN169" t="str">
            <v>73.33333</v>
          </cell>
          <cell r="DO169" t="str">
            <v>63</v>
          </cell>
          <cell r="DP169" t="str">
            <v>97.83617</v>
          </cell>
          <cell r="DQ169" t="str">
            <v>28.8</v>
          </cell>
          <cell r="DR169" t="str">
            <v>96.25309</v>
          </cell>
          <cell r="DS169" t="str">
            <v>9.3</v>
          </cell>
          <cell r="DT169" t="str">
            <v>17.7</v>
          </cell>
          <cell r="DU169" t="str">
            <v>1.8</v>
          </cell>
          <cell r="DV169" t="str">
            <v>1.5</v>
          </cell>
          <cell r="DW169" t="str">
            <v>97</v>
          </cell>
          <cell r="DX169" t="str">
            <v>14.5</v>
          </cell>
          <cell r="DY169" t="str">
            <v>78.18533</v>
          </cell>
          <cell r="DZ169" t="str">
            <v>9.5</v>
          </cell>
          <cell r="EA169" t="str">
            <v>85.3211</v>
          </cell>
          <cell r="EB169" t="str">
            <v>8.857143</v>
          </cell>
          <cell r="EC169" t="str">
            <v>72.32143</v>
          </cell>
          <cell r="ED169" t="str">
            <v>83.20696</v>
          </cell>
          <cell r="EE169">
            <v>26</v>
          </cell>
          <cell r="EF169">
            <v>96.056930000000008</v>
          </cell>
          <cell r="EH169" t="str">
            <v>1.5</v>
          </cell>
          <cell r="EI169" t="str">
            <v>99.70414</v>
          </cell>
          <cell r="EJ169" t="str">
            <v>1.5</v>
          </cell>
          <cell r="EK169" t="str">
            <v>99.79079</v>
          </cell>
          <cell r="EL169" t="str">
            <v>1</v>
          </cell>
          <cell r="EM169" t="str">
            <v>100</v>
          </cell>
          <cell r="EN169" t="str">
            <v>1</v>
          </cell>
          <cell r="EO169" t="str">
            <v>100</v>
          </cell>
          <cell r="EP169" t="str">
            <v>27</v>
          </cell>
          <cell r="EQ169" t="str">
            <v>93.25</v>
          </cell>
          <cell r="ER169" t="str">
            <v>27</v>
          </cell>
          <cell r="ES169" t="str">
            <v>96.14286</v>
          </cell>
          <cell r="ET169" t="str">
            <v>115</v>
          </cell>
          <cell r="EU169" t="str">
            <v>89.15094</v>
          </cell>
          <cell r="EV169" t="str">
            <v>115</v>
          </cell>
          <cell r="EW169" t="str">
            <v>90.41667</v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 t="str">
            <v/>
          </cell>
          <cell r="FD169" t="str">
            <v/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>
            <v>57</v>
          </cell>
          <cell r="FK169">
            <v>64.089620000000011</v>
          </cell>
          <cell r="FM169" t="str">
            <v/>
          </cell>
          <cell r="FN169" t="str">
            <v/>
          </cell>
          <cell r="FO169" t="str">
            <v>598</v>
          </cell>
          <cell r="FP169" t="str">
            <v>60.81967</v>
          </cell>
          <cell r="FQ169" t="str">
            <v>40</v>
          </cell>
          <cell r="FR169" t="str">
            <v>408</v>
          </cell>
          <cell r="FS169" t="str">
            <v>150</v>
          </cell>
          <cell r="FT169" t="str">
            <v>24</v>
          </cell>
          <cell r="FU169" t="str">
            <v>73.11586</v>
          </cell>
          <cell r="FV169" t="str">
            <v>14.1</v>
          </cell>
          <cell r="FW169" t="str">
            <v>9.1</v>
          </cell>
          <cell r="FX169" t="str">
            <v>.8</v>
          </cell>
          <cell r="FY169" t="str">
            <v>10.5</v>
          </cell>
          <cell r="FZ169" t="str">
            <v>58.33333</v>
          </cell>
          <cell r="GA169" t="str">
            <v>4.5</v>
          </cell>
          <cell r="GB169" t="str">
            <v>1</v>
          </cell>
          <cell r="GC169" t="str">
            <v>2.5</v>
          </cell>
          <cell r="GD169" t="str">
            <v>2.5</v>
          </cell>
          <cell r="GE169">
            <v>49</v>
          </cell>
          <cell r="GF169">
            <v>62.645220000000002</v>
          </cell>
          <cell r="GG169" t="str">
            <v>0</v>
          </cell>
          <cell r="GH169" t="str">
            <v>3</v>
          </cell>
          <cell r="GI169" t="str">
            <v>4.5</v>
          </cell>
          <cell r="GJ169" t="str">
            <v>46.7</v>
          </cell>
          <cell r="GK169" t="str">
            <v>50.29043</v>
          </cell>
          <cell r="GL169" t="str">
            <v>12</v>
          </cell>
          <cell r="GM169" t="str">
            <v>75</v>
          </cell>
          <cell r="GN169" t="str">
            <v>3</v>
          </cell>
          <cell r="GO169" t="str">
            <v>4</v>
          </cell>
          <cell r="GP169" t="str">
            <v>1</v>
          </cell>
          <cell r="GQ169" t="str">
            <v>4</v>
          </cell>
        </row>
        <row r="170">
          <cell r="A170" t="str">
            <v>SYR</v>
          </cell>
          <cell r="B170" t="str">
            <v>Syrian Arab Republic</v>
          </cell>
          <cell r="C170" t="str">
            <v>Middle East &amp; North Africa</v>
          </cell>
          <cell r="D170" t="str">
            <v>Low income</v>
          </cell>
          <cell r="E170">
            <v>2020</v>
          </cell>
          <cell r="F170">
            <v>176</v>
          </cell>
          <cell r="G170">
            <v>41.968120000000006</v>
          </cell>
          <cell r="J170">
            <v>143</v>
          </cell>
          <cell r="K170">
            <v>80.135130000000004</v>
          </cell>
          <cell r="L170" t="str">
            <v>7</v>
          </cell>
          <cell r="M170">
            <v>64.705879999999993</v>
          </cell>
          <cell r="N170" t="str">
            <v>15</v>
          </cell>
          <cell r="O170" t="str">
            <v>85.42714</v>
          </cell>
          <cell r="P170" t="str">
            <v>8.1</v>
          </cell>
          <cell r="Q170" t="str">
            <v>95.93494</v>
          </cell>
          <cell r="R170" t="str">
            <v>8</v>
          </cell>
          <cell r="S170" t="str">
            <v>58.82353</v>
          </cell>
          <cell r="T170" t="str">
            <v>16</v>
          </cell>
          <cell r="U170" t="str">
            <v>84.42211</v>
          </cell>
          <cell r="V170" t="str">
            <v>8.1</v>
          </cell>
          <cell r="W170" t="str">
            <v>95.93494</v>
          </cell>
          <cell r="X170" t="str">
            <v>88.3</v>
          </cell>
          <cell r="Y170" t="str">
            <v>77.91624</v>
          </cell>
          <cell r="Z170">
            <v>186</v>
          </cell>
          <cell r="AA170">
            <v>0</v>
          </cell>
          <cell r="AC170" t="str">
            <v>No Practice</v>
          </cell>
          <cell r="AD170" t="str">
            <v>0</v>
          </cell>
          <cell r="AE170" t="str">
            <v>No Practice</v>
          </cell>
          <cell r="AF170" t="str">
            <v>0</v>
          </cell>
          <cell r="AG170" t="str">
            <v>No Practice</v>
          </cell>
          <cell r="AH170" t="str">
            <v>0</v>
          </cell>
          <cell r="AI170" t="str">
            <v>No Practice</v>
          </cell>
          <cell r="AJ170" t="str">
            <v>0</v>
          </cell>
          <cell r="AK170" t="str">
            <v>No Practice</v>
          </cell>
          <cell r="AL170" t="str">
            <v>No Practice</v>
          </cell>
          <cell r="AM170" t="str">
            <v>No Practice</v>
          </cell>
          <cell r="AN170" t="str">
            <v>No Practice</v>
          </cell>
          <cell r="AO170" t="str">
            <v>No Practice</v>
          </cell>
          <cell r="AP170" t="str">
            <v>No Practice</v>
          </cell>
          <cell r="AQ170">
            <v>160</v>
          </cell>
          <cell r="AR170">
            <v>51.950530000000008</v>
          </cell>
          <cell r="AT170" t="str">
            <v>5</v>
          </cell>
          <cell r="AU170" t="str">
            <v>66.66667</v>
          </cell>
          <cell r="AV170" t="str">
            <v>146</v>
          </cell>
          <cell r="AW170" t="str">
            <v>44.34783</v>
          </cell>
          <cell r="AX170" t="str">
            <v>260.2</v>
          </cell>
          <cell r="AY170" t="str">
            <v>96.78763</v>
          </cell>
          <cell r="AZ170" t="str">
            <v>0</v>
          </cell>
          <cell r="BA170" t="str">
            <v>0</v>
          </cell>
          <cell r="BB170" t="str">
            <v>0</v>
          </cell>
          <cell r="BC170" t="str">
            <v>0</v>
          </cell>
          <cell r="BD170" t="str">
            <v>0</v>
          </cell>
          <cell r="BE170" t="str">
            <v>1</v>
          </cell>
          <cell r="BF170" t="str">
            <v>0</v>
          </cell>
          <cell r="BG170" t="str">
            <v>1</v>
          </cell>
          <cell r="BH170" t="str">
            <v>..</v>
          </cell>
          <cell r="BI170" t="str">
            <v>..</v>
          </cell>
          <cell r="BJ170" t="str">
            <v>N/A</v>
          </cell>
          <cell r="BK170" t="str">
            <v>7.8</v>
          </cell>
          <cell r="BL170">
            <v>162</v>
          </cell>
          <cell r="BM170">
            <v>45.211320000000001</v>
          </cell>
          <cell r="BO170" t="str">
            <v>4</v>
          </cell>
          <cell r="BP170" t="str">
            <v>75</v>
          </cell>
          <cell r="BQ170" t="str">
            <v>48</v>
          </cell>
          <cell r="BR170" t="str">
            <v>77.51196</v>
          </cell>
          <cell r="BS170" t="str">
            <v>28</v>
          </cell>
          <cell r="BT170" t="str">
            <v>0</v>
          </cell>
          <cell r="BU170" t="str">
            <v>8.5</v>
          </cell>
          <cell r="BV170" t="str">
            <v>28.33333</v>
          </cell>
          <cell r="BW170" t="str">
            <v>2</v>
          </cell>
          <cell r="BX170" t="str">
            <v>2.5</v>
          </cell>
          <cell r="BY170" t="str">
            <v>0</v>
          </cell>
          <cell r="BZ170" t="str">
            <v>4</v>
          </cell>
          <cell r="CA170" t="str">
            <v>0</v>
          </cell>
          <cell r="CB170">
            <v>176</v>
          </cell>
          <cell r="CC170">
            <v>15.000000000000002</v>
          </cell>
          <cell r="CE170" t="str">
            <v/>
          </cell>
          <cell r="CF170" t="str">
            <v/>
          </cell>
          <cell r="CG170" t="str">
            <v/>
          </cell>
          <cell r="CH170" t="str">
            <v/>
          </cell>
          <cell r="CJ170" t="str">
            <v>1</v>
          </cell>
          <cell r="CK170" t="str">
            <v>8.33333</v>
          </cell>
          <cell r="CL170" t="str">
            <v>2</v>
          </cell>
          <cell r="CM170" t="str">
            <v>25</v>
          </cell>
          <cell r="CN170">
            <v>3</v>
          </cell>
          <cell r="CO170" t="str">
            <v>7.8</v>
          </cell>
          <cell r="CP170" t="str">
            <v>0</v>
          </cell>
          <cell r="CQ170">
            <v>97</v>
          </cell>
          <cell r="CR170">
            <v>54.000000000000007</v>
          </cell>
          <cell r="CT170" t="str">
            <v>7</v>
          </cell>
          <cell r="CU170" t="str">
            <v>70</v>
          </cell>
          <cell r="CV170" t="str">
            <v>5</v>
          </cell>
          <cell r="CW170" t="str">
            <v>50</v>
          </cell>
          <cell r="CX170" t="str">
            <v/>
          </cell>
          <cell r="CY170" t="str">
            <v/>
          </cell>
          <cell r="CZ170" t="str">
            <v/>
          </cell>
          <cell r="DA170" t="str">
            <v>3</v>
          </cell>
          <cell r="DB170" t="str">
            <v>30</v>
          </cell>
          <cell r="DC170" t="str">
            <v>3</v>
          </cell>
          <cell r="DD170" t="str">
            <v>50</v>
          </cell>
          <cell r="DE170" t="str">
            <v>5</v>
          </cell>
          <cell r="DF170" t="str">
            <v>71.42857</v>
          </cell>
          <cell r="DG170" t="str">
            <v>4</v>
          </cell>
          <cell r="DH170" t="str">
            <v>57.14286</v>
          </cell>
          <cell r="DI170" t="str">
            <v>27</v>
          </cell>
          <cell r="DJ170">
            <v>91</v>
          </cell>
          <cell r="DK170">
            <v>73.970760000000013</v>
          </cell>
          <cell r="DM170" t="str">
            <v>20</v>
          </cell>
          <cell r="DN170" t="str">
            <v>71.66667</v>
          </cell>
          <cell r="DO170" t="str">
            <v>336</v>
          </cell>
          <cell r="DP170" t="str">
            <v>55.64142</v>
          </cell>
          <cell r="DQ170" t="str">
            <v>42.7</v>
          </cell>
          <cell r="DR170" t="str">
            <v>76.37312</v>
          </cell>
          <cell r="DS170" t="str">
            <v>23</v>
          </cell>
          <cell r="DT170" t="str">
            <v>19.3</v>
          </cell>
          <cell r="DU170" t="str">
            <v>.4</v>
          </cell>
          <cell r="DV170" t="str">
            <v>No VAT</v>
          </cell>
          <cell r="DW170" t="str">
            <v>No VAT</v>
          </cell>
          <cell r="DX170" t="str">
            <v>No VAT</v>
          </cell>
          <cell r="DY170" t="str">
            <v>No VAT</v>
          </cell>
          <cell r="DZ170" t="str">
            <v>10</v>
          </cell>
          <cell r="EA170" t="str">
            <v>84.40367</v>
          </cell>
          <cell r="EB170" t="str">
            <v>0</v>
          </cell>
          <cell r="EC170" t="str">
            <v>100</v>
          </cell>
          <cell r="ED170" t="str">
            <v>92.20183</v>
          </cell>
          <cell r="EE170">
            <v>178</v>
          </cell>
          <cell r="EF170">
            <v>29.830470000000002</v>
          </cell>
          <cell r="EH170" t="str">
            <v>48</v>
          </cell>
          <cell r="EI170" t="str">
            <v>72.18935</v>
          </cell>
          <cell r="EJ170" t="str">
            <v>149.3333</v>
          </cell>
          <cell r="EK170" t="str">
            <v>37.93584</v>
          </cell>
          <cell r="EL170" t="str">
            <v>84</v>
          </cell>
          <cell r="EM170" t="str">
            <v>47.79874</v>
          </cell>
          <cell r="EN170" t="str">
            <v>141.3333</v>
          </cell>
          <cell r="EO170" t="str">
            <v>49.70131</v>
          </cell>
          <cell r="EP170" t="str">
            <v>725</v>
          </cell>
          <cell r="EQ170" t="str">
            <v>0</v>
          </cell>
          <cell r="ER170" t="str">
            <v>741.6667</v>
          </cell>
          <cell r="ES170" t="str">
            <v>0</v>
          </cell>
          <cell r="ET170" t="str">
            <v>1112.5</v>
          </cell>
          <cell r="EU170" t="str">
            <v>0</v>
          </cell>
          <cell r="EV170" t="str">
            <v>827.7778</v>
          </cell>
          <cell r="EW170" t="str">
            <v>31.01852</v>
          </cell>
          <cell r="EX170" t="str">
            <v/>
          </cell>
          <cell r="EY170" t="str">
            <v/>
          </cell>
          <cell r="EZ170" t="str">
            <v/>
          </cell>
          <cell r="FA170" t="str">
            <v/>
          </cell>
          <cell r="FB170" t="str">
            <v/>
          </cell>
          <cell r="FC170" t="str">
            <v/>
          </cell>
          <cell r="FD170" t="str">
            <v/>
          </cell>
          <cell r="FE170" t="str">
            <v/>
          </cell>
          <cell r="FF170" t="str">
            <v/>
          </cell>
          <cell r="FG170" t="str">
            <v/>
          </cell>
          <cell r="FH170" t="str">
            <v/>
          </cell>
          <cell r="FI170" t="str">
            <v/>
          </cell>
          <cell r="FJ170">
            <v>160</v>
          </cell>
          <cell r="FK170">
            <v>42.578990000000005</v>
          </cell>
          <cell r="FM170" t="str">
            <v/>
          </cell>
          <cell r="FN170" t="str">
            <v/>
          </cell>
          <cell r="FO170" t="str">
            <v>872</v>
          </cell>
          <cell r="FP170" t="str">
            <v>38.36066</v>
          </cell>
          <cell r="FQ170" t="str">
            <v>58</v>
          </cell>
          <cell r="FR170" t="str">
            <v>590</v>
          </cell>
          <cell r="FS170" t="str">
            <v>224</v>
          </cell>
          <cell r="FT170" t="str">
            <v>29.3</v>
          </cell>
          <cell r="FU170" t="str">
            <v>67.15411</v>
          </cell>
          <cell r="FV170" t="str">
            <v>16.3</v>
          </cell>
          <cell r="FW170" t="str">
            <v>4.5</v>
          </cell>
          <cell r="FX170" t="str">
            <v>8.5</v>
          </cell>
          <cell r="FY170" t="str">
            <v>4</v>
          </cell>
          <cell r="FZ170" t="str">
            <v>22.22222</v>
          </cell>
          <cell r="GA170" t="str">
            <v>2</v>
          </cell>
          <cell r="GB170" t="str">
            <v>0</v>
          </cell>
          <cell r="GC170" t="str">
            <v>0</v>
          </cell>
          <cell r="GD170" t="str">
            <v>2</v>
          </cell>
          <cell r="GE170">
            <v>158</v>
          </cell>
          <cell r="GF170">
            <v>27.004010000000001</v>
          </cell>
          <cell r="GG170" t="str">
            <v>0</v>
          </cell>
          <cell r="GH170" t="str">
            <v>4.1</v>
          </cell>
          <cell r="GI170" t="str">
            <v>16</v>
          </cell>
          <cell r="GJ170" t="str">
            <v>21.1</v>
          </cell>
          <cell r="GK170" t="str">
            <v>22.75802</v>
          </cell>
          <cell r="GL170" t="str">
            <v>5</v>
          </cell>
          <cell r="GM170" t="str">
            <v>31.25</v>
          </cell>
          <cell r="GN170" t="str">
            <v>2</v>
          </cell>
          <cell r="GO170" t="str">
            <v>2</v>
          </cell>
          <cell r="GP170" t="str">
            <v>0</v>
          </cell>
          <cell r="GQ170" t="str">
            <v>1</v>
          </cell>
        </row>
        <row r="171">
          <cell r="A171" t="str">
            <v>TWN</v>
          </cell>
          <cell r="B171" t="str">
            <v>Taiwan, China</v>
          </cell>
          <cell r="C171" t="str">
            <v>East Asia &amp; Pacific</v>
          </cell>
          <cell r="D171" t="str">
            <v>High income</v>
          </cell>
          <cell r="E171">
            <v>2020</v>
          </cell>
          <cell r="F171">
            <v>15</v>
          </cell>
          <cell r="G171">
            <v>80.920230000000004</v>
          </cell>
          <cell r="J171">
            <v>21</v>
          </cell>
          <cell r="K171">
            <v>94.438570000000013</v>
          </cell>
          <cell r="L171" t="str">
            <v>3</v>
          </cell>
          <cell r="M171">
            <v>88.235290000000006</v>
          </cell>
          <cell r="N171" t="str">
            <v>10</v>
          </cell>
          <cell r="O171" t="str">
            <v>90.45226</v>
          </cell>
          <cell r="P171" t="str">
            <v>1.9</v>
          </cell>
          <cell r="Q171" t="str">
            <v>99.06672</v>
          </cell>
          <cell r="R171" t="str">
            <v>3</v>
          </cell>
          <cell r="S171" t="str">
            <v>88.23529</v>
          </cell>
          <cell r="T171" t="str">
            <v>10</v>
          </cell>
          <cell r="U171" t="str">
            <v>90.45226</v>
          </cell>
          <cell r="V171" t="str">
            <v>1.9</v>
          </cell>
          <cell r="W171" t="str">
            <v>99.06672</v>
          </cell>
          <cell r="X171" t="str">
            <v>0</v>
          </cell>
          <cell r="Y171" t="str">
            <v>100</v>
          </cell>
          <cell r="Z171">
            <v>6</v>
          </cell>
          <cell r="AA171">
            <v>87.122940000000014</v>
          </cell>
          <cell r="AC171" t="str">
            <v>10</v>
          </cell>
          <cell r="AD171" t="str">
            <v>80</v>
          </cell>
          <cell r="AE171" t="str">
            <v>82</v>
          </cell>
          <cell r="AF171" t="str">
            <v>83.86167</v>
          </cell>
          <cell r="AG171" t="str">
            <v>.4</v>
          </cell>
          <cell r="AH171" t="str">
            <v>97.96343</v>
          </cell>
          <cell r="AI171" t="str">
            <v>13</v>
          </cell>
          <cell r="AJ171" t="str">
            <v>86.66667</v>
          </cell>
          <cell r="AK171" t="str">
            <v>2</v>
          </cell>
          <cell r="AL171" t="str">
            <v>1</v>
          </cell>
          <cell r="AM171" t="str">
            <v>2</v>
          </cell>
          <cell r="AN171" t="str">
            <v>3</v>
          </cell>
          <cell r="AO171" t="str">
            <v>1</v>
          </cell>
          <cell r="AP171" t="str">
            <v>4</v>
          </cell>
          <cell r="AQ171">
            <v>9</v>
          </cell>
          <cell r="AR171">
            <v>96.325930000000014</v>
          </cell>
          <cell r="AT171" t="str">
            <v>3</v>
          </cell>
          <cell r="AU171" t="str">
            <v>100</v>
          </cell>
          <cell r="AV171" t="str">
            <v>22</v>
          </cell>
          <cell r="AW171" t="str">
            <v>98.26087</v>
          </cell>
          <cell r="AX171" t="str">
            <v>37</v>
          </cell>
          <cell r="AY171" t="str">
            <v>99.54285</v>
          </cell>
          <cell r="AZ171" t="str">
            <v>7</v>
          </cell>
          <cell r="BA171" t="str">
            <v>87.5</v>
          </cell>
          <cell r="BB171" t="str">
            <v>3</v>
          </cell>
          <cell r="BC171" t="str">
            <v>1</v>
          </cell>
          <cell r="BD171" t="str">
            <v>1</v>
          </cell>
          <cell r="BE171" t="str">
            <v>1</v>
          </cell>
          <cell r="BF171" t="str">
            <v>1</v>
          </cell>
          <cell r="BG171" t="str">
            <v>0</v>
          </cell>
          <cell r="BH171" t="str">
            <v>.27</v>
          </cell>
          <cell r="BI171" t="str">
            <v>.23</v>
          </cell>
          <cell r="BJ171" t="str">
            <v>1</v>
          </cell>
          <cell r="BK171" t="str">
            <v>11.7</v>
          </cell>
          <cell r="BL171">
            <v>20</v>
          </cell>
          <cell r="BM171">
            <v>83.890600000000006</v>
          </cell>
          <cell r="BO171" t="str">
            <v>3</v>
          </cell>
          <cell r="BP171" t="str">
            <v>83.33333</v>
          </cell>
          <cell r="BQ171" t="str">
            <v>4</v>
          </cell>
          <cell r="BR171" t="str">
            <v>98.56459</v>
          </cell>
          <cell r="BS171" t="str">
            <v>6.2</v>
          </cell>
          <cell r="BT171" t="str">
            <v>58.66448</v>
          </cell>
          <cell r="BU171" t="str">
            <v>28.5</v>
          </cell>
          <cell r="BV171" t="str">
            <v>95</v>
          </cell>
          <cell r="BW171" t="str">
            <v>8</v>
          </cell>
          <cell r="BX171" t="str">
            <v>4.5</v>
          </cell>
          <cell r="BY171" t="str">
            <v>8</v>
          </cell>
          <cell r="BZ171" t="str">
            <v>8</v>
          </cell>
          <cell r="CA171" t="str">
            <v>0</v>
          </cell>
          <cell r="CB171">
            <v>104</v>
          </cell>
          <cell r="CC171">
            <v>50.000000000000007</v>
          </cell>
          <cell r="CE171" t="str">
            <v/>
          </cell>
          <cell r="CF171" t="str">
            <v/>
          </cell>
          <cell r="CG171" t="str">
            <v/>
          </cell>
          <cell r="CH171" t="str">
            <v/>
          </cell>
          <cell r="CJ171" t="str">
            <v>2</v>
          </cell>
          <cell r="CK171" t="str">
            <v>16.66667</v>
          </cell>
          <cell r="CL171" t="str">
            <v>8</v>
          </cell>
          <cell r="CM171" t="str">
            <v>100</v>
          </cell>
          <cell r="CN171">
            <v>10</v>
          </cell>
          <cell r="CO171" t="str">
            <v>0</v>
          </cell>
          <cell r="CP171" t="str">
            <v>100</v>
          </cell>
          <cell r="CQ171">
            <v>21</v>
          </cell>
          <cell r="CR171">
            <v>76</v>
          </cell>
          <cell r="CT171" t="str">
            <v>9</v>
          </cell>
          <cell r="CU171" t="str">
            <v>90</v>
          </cell>
          <cell r="CV171" t="str">
            <v>5</v>
          </cell>
          <cell r="CW171" t="str">
            <v>50</v>
          </cell>
          <cell r="CX171" t="str">
            <v/>
          </cell>
          <cell r="CY171" t="str">
            <v/>
          </cell>
          <cell r="CZ171" t="str">
            <v/>
          </cell>
          <cell r="DA171" t="str">
            <v>7</v>
          </cell>
          <cell r="DB171" t="str">
            <v>70</v>
          </cell>
          <cell r="DC171" t="str">
            <v>4</v>
          </cell>
          <cell r="DD171" t="str">
            <v>66.66667</v>
          </cell>
          <cell r="DE171" t="str">
            <v>6</v>
          </cell>
          <cell r="DF171" t="str">
            <v>85.71429</v>
          </cell>
          <cell r="DG171" t="str">
            <v>7</v>
          </cell>
          <cell r="DH171" t="str">
            <v>100</v>
          </cell>
          <cell r="DI171" t="str">
            <v>38</v>
          </cell>
          <cell r="DJ171">
            <v>39</v>
          </cell>
          <cell r="DK171">
            <v>84.310020000000009</v>
          </cell>
          <cell r="DM171" t="str">
            <v>11</v>
          </cell>
          <cell r="DN171" t="str">
            <v>86.66667</v>
          </cell>
          <cell r="DO171" t="str">
            <v>221</v>
          </cell>
          <cell r="DP171" t="str">
            <v>73.41577</v>
          </cell>
          <cell r="DQ171" t="str">
            <v>36.8</v>
          </cell>
          <cell r="DR171" t="str">
            <v>84.94552</v>
          </cell>
          <cell r="DS171" t="str">
            <v>14.7</v>
          </cell>
          <cell r="DT171" t="str">
            <v>18.7</v>
          </cell>
          <cell r="DU171" t="str">
            <v>3.4</v>
          </cell>
          <cell r="DV171" t="str">
            <v>3</v>
          </cell>
          <cell r="DW171" t="str">
            <v>94</v>
          </cell>
          <cell r="DX171" t="str">
            <v>11.47619</v>
          </cell>
          <cell r="DY171" t="str">
            <v>84.0228</v>
          </cell>
          <cell r="DZ171" t="str">
            <v>6.5</v>
          </cell>
          <cell r="EA171" t="str">
            <v>90.82569</v>
          </cell>
          <cell r="EB171" t="str">
            <v>0</v>
          </cell>
          <cell r="EC171" t="str">
            <v>100</v>
          </cell>
          <cell r="ED171" t="str">
            <v>92.21212</v>
          </cell>
          <cell r="EE171">
            <v>61</v>
          </cell>
          <cell r="EF171">
            <v>84.936910000000012</v>
          </cell>
          <cell r="EH171" t="str">
            <v>5</v>
          </cell>
          <cell r="EI171" t="str">
            <v>97.63314</v>
          </cell>
          <cell r="EJ171" t="str">
            <v>4</v>
          </cell>
          <cell r="EK171" t="str">
            <v>98.74477</v>
          </cell>
          <cell r="EL171" t="str">
            <v>16.84615</v>
          </cell>
          <cell r="EM171" t="str">
            <v>90.03387</v>
          </cell>
          <cell r="EN171" t="str">
            <v>47.38462</v>
          </cell>
          <cell r="EO171" t="str">
            <v>83.37469</v>
          </cell>
          <cell r="EP171" t="str">
            <v>84</v>
          </cell>
          <cell r="EQ171" t="str">
            <v>79</v>
          </cell>
          <cell r="ER171" t="str">
            <v>65</v>
          </cell>
          <cell r="ES171" t="str">
            <v>90.71429</v>
          </cell>
          <cell r="ET171" t="str">
            <v>335.3846</v>
          </cell>
          <cell r="EU171" t="str">
            <v>68.35994</v>
          </cell>
          <cell r="EV171" t="str">
            <v>340.3846</v>
          </cell>
          <cell r="EW171" t="str">
            <v>71.63462</v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 t="str">
            <v/>
          </cell>
          <cell r="FC171" t="str">
            <v/>
          </cell>
          <cell r="FD171" t="str">
            <v/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11</v>
          </cell>
          <cell r="FK171">
            <v>75.112710000000007</v>
          </cell>
          <cell r="FM171" t="str">
            <v/>
          </cell>
          <cell r="FN171" t="str">
            <v/>
          </cell>
          <cell r="FO171" t="str">
            <v>510</v>
          </cell>
          <cell r="FP171" t="str">
            <v>68.03279</v>
          </cell>
          <cell r="FQ171" t="str">
            <v>30</v>
          </cell>
          <cell r="FR171" t="str">
            <v>360</v>
          </cell>
          <cell r="FS171" t="str">
            <v>120</v>
          </cell>
          <cell r="FT171" t="str">
            <v>18.3</v>
          </cell>
          <cell r="FU171" t="str">
            <v>79.52756</v>
          </cell>
          <cell r="FV171" t="str">
            <v>15.5</v>
          </cell>
          <cell r="FW171" t="str">
            <v>2.6</v>
          </cell>
          <cell r="FX171" t="str">
            <v>.2</v>
          </cell>
          <cell r="FY171" t="str">
            <v>14</v>
          </cell>
          <cell r="FZ171" t="str">
            <v>77.77778</v>
          </cell>
          <cell r="GA171" t="str">
            <v>3.5</v>
          </cell>
          <cell r="GB171" t="str">
            <v>4.5</v>
          </cell>
          <cell r="GC171" t="str">
            <v>3</v>
          </cell>
          <cell r="GD171" t="str">
            <v>3</v>
          </cell>
          <cell r="GE171">
            <v>23</v>
          </cell>
          <cell r="GF171">
            <v>77.064670000000007</v>
          </cell>
          <cell r="GG171" t="str">
            <v>1</v>
          </cell>
          <cell r="GH171" t="str">
            <v>1.9</v>
          </cell>
          <cell r="GI171" t="str">
            <v>4</v>
          </cell>
          <cell r="GJ171" t="str">
            <v>82.2</v>
          </cell>
          <cell r="GK171" t="str">
            <v>88.50434</v>
          </cell>
          <cell r="GL171" t="str">
            <v>10.5</v>
          </cell>
          <cell r="GM171" t="str">
            <v>65.625</v>
          </cell>
          <cell r="GN171" t="str">
            <v>2.5</v>
          </cell>
          <cell r="GO171" t="str">
            <v>5.5</v>
          </cell>
          <cell r="GP171" t="str">
            <v>.5</v>
          </cell>
          <cell r="GQ171" t="str">
            <v>2</v>
          </cell>
        </row>
        <row r="172">
          <cell r="A172" t="str">
            <v>TJK</v>
          </cell>
          <cell r="B172" t="str">
            <v>Tajikistan</v>
          </cell>
          <cell r="C172" t="str">
            <v>Europe &amp; Central Asia</v>
          </cell>
          <cell r="D172" t="str">
            <v>Low income</v>
          </cell>
          <cell r="E172">
            <v>2020</v>
          </cell>
          <cell r="F172">
            <v>106</v>
          </cell>
          <cell r="G172">
            <v>61.267610000000005</v>
          </cell>
          <cell r="J172">
            <v>36</v>
          </cell>
          <cell r="K172">
            <v>93.235020000000006</v>
          </cell>
          <cell r="L172" t="str">
            <v>3</v>
          </cell>
          <cell r="M172">
            <v>88.235290000000006</v>
          </cell>
          <cell r="N172" t="str">
            <v>7</v>
          </cell>
          <cell r="O172" t="str">
            <v>93.46734</v>
          </cell>
          <cell r="P172" t="str">
            <v>17.5</v>
          </cell>
          <cell r="Q172" t="str">
            <v>91.23744</v>
          </cell>
          <cell r="R172" t="str">
            <v>3</v>
          </cell>
          <cell r="S172" t="str">
            <v>88.23529</v>
          </cell>
          <cell r="T172" t="str">
            <v>7</v>
          </cell>
          <cell r="U172" t="str">
            <v>93.46734</v>
          </cell>
          <cell r="V172" t="str">
            <v>17.5</v>
          </cell>
          <cell r="W172" t="str">
            <v>91.23744</v>
          </cell>
          <cell r="X172" t="str">
            <v>0</v>
          </cell>
          <cell r="Y172" t="str">
            <v>100</v>
          </cell>
          <cell r="Z172">
            <v>137</v>
          </cell>
          <cell r="AA172">
            <v>60.847730000000006</v>
          </cell>
          <cell r="AC172" t="str">
            <v>26</v>
          </cell>
          <cell r="AD172" t="str">
            <v>16</v>
          </cell>
          <cell r="AE172" t="str">
            <v>157</v>
          </cell>
          <cell r="AF172" t="str">
            <v>62.24784</v>
          </cell>
          <cell r="AG172" t="str">
            <v>3</v>
          </cell>
          <cell r="AH172" t="str">
            <v>85.14307</v>
          </cell>
          <cell r="AI172" t="str">
            <v>12</v>
          </cell>
          <cell r="AJ172" t="str">
            <v>80</v>
          </cell>
          <cell r="AK172" t="str">
            <v>2</v>
          </cell>
          <cell r="AL172" t="str">
            <v>1</v>
          </cell>
          <cell r="AM172" t="str">
            <v>2</v>
          </cell>
          <cell r="AN172" t="str">
            <v>3</v>
          </cell>
          <cell r="AO172" t="str">
            <v>0</v>
          </cell>
          <cell r="AP172" t="str">
            <v>4</v>
          </cell>
          <cell r="AQ172">
            <v>163</v>
          </cell>
          <cell r="AR172">
            <v>51.126060000000003</v>
          </cell>
          <cell r="AT172" t="str">
            <v>9</v>
          </cell>
          <cell r="AU172" t="str">
            <v>0</v>
          </cell>
          <cell r="AV172" t="str">
            <v>98</v>
          </cell>
          <cell r="AW172" t="str">
            <v>65.21739</v>
          </cell>
          <cell r="AX172" t="str">
            <v>867.8</v>
          </cell>
          <cell r="AY172" t="str">
            <v>89.28684</v>
          </cell>
          <cell r="AZ172" t="str">
            <v>4</v>
          </cell>
          <cell r="BA172" t="str">
            <v>50</v>
          </cell>
          <cell r="BB172" t="str">
            <v>2</v>
          </cell>
          <cell r="BC172" t="str">
            <v>1</v>
          </cell>
          <cell r="BD172" t="str">
            <v>0</v>
          </cell>
          <cell r="BE172" t="str">
            <v>0</v>
          </cell>
          <cell r="BF172" t="str">
            <v>0</v>
          </cell>
          <cell r="BG172" t="str">
            <v>1</v>
          </cell>
          <cell r="BH172" t="str">
            <v>2.17</v>
          </cell>
          <cell r="BI172" t="str">
            <v>3</v>
          </cell>
          <cell r="BJ172" t="str">
            <v>2</v>
          </cell>
          <cell r="BK172" t="str">
            <v>6.3</v>
          </cell>
          <cell r="BL172">
            <v>77</v>
          </cell>
          <cell r="BM172">
            <v>66.441060000000007</v>
          </cell>
          <cell r="BO172" t="str">
            <v>4</v>
          </cell>
          <cell r="BP172" t="str">
            <v>75</v>
          </cell>
          <cell r="BQ172" t="str">
            <v>33</v>
          </cell>
          <cell r="BR172" t="str">
            <v>84.689</v>
          </cell>
          <cell r="BS172" t="str">
            <v>2.8</v>
          </cell>
          <cell r="BT172" t="str">
            <v>81.07525</v>
          </cell>
          <cell r="BU172" t="str">
            <v>7.5</v>
          </cell>
          <cell r="BV172" t="str">
            <v>25</v>
          </cell>
          <cell r="BW172" t="str">
            <v>0</v>
          </cell>
          <cell r="BX172" t="str">
            <v>1</v>
          </cell>
          <cell r="BY172" t="str">
            <v>0</v>
          </cell>
          <cell r="BZ172" t="str">
            <v>6.5</v>
          </cell>
          <cell r="CA172" t="str">
            <v>0</v>
          </cell>
          <cell r="CB172">
            <v>11</v>
          </cell>
          <cell r="CC172">
            <v>90.000000000000014</v>
          </cell>
          <cell r="CE172" t="str">
            <v/>
          </cell>
          <cell r="CF172" t="str">
            <v/>
          </cell>
          <cell r="CG172" t="str">
            <v/>
          </cell>
          <cell r="CH172" t="str">
            <v/>
          </cell>
          <cell r="CJ172" t="str">
            <v>11</v>
          </cell>
          <cell r="CK172" t="str">
            <v>91.66667</v>
          </cell>
          <cell r="CL172" t="str">
            <v>7</v>
          </cell>
          <cell r="CM172" t="str">
            <v>87.5</v>
          </cell>
          <cell r="CN172">
            <v>18</v>
          </cell>
          <cell r="CO172" t="str">
            <v>0</v>
          </cell>
          <cell r="CP172" t="str">
            <v>47.6</v>
          </cell>
          <cell r="CQ172">
            <v>128</v>
          </cell>
          <cell r="CR172">
            <v>40</v>
          </cell>
          <cell r="CT172" t="str">
            <v>8</v>
          </cell>
          <cell r="CU172" t="str">
            <v>80</v>
          </cell>
          <cell r="CV172" t="str">
            <v>6</v>
          </cell>
          <cell r="CW172" t="str">
            <v>60</v>
          </cell>
          <cell r="CX172" t="str">
            <v/>
          </cell>
          <cell r="CY172" t="str">
            <v/>
          </cell>
          <cell r="CZ172" t="str">
            <v/>
          </cell>
          <cell r="DA172" t="str">
            <v>6</v>
          </cell>
          <cell r="DB172" t="str">
            <v>60</v>
          </cell>
          <cell r="DC172" t="str">
            <v>0</v>
          </cell>
          <cell r="DD172" t="str">
            <v>0</v>
          </cell>
          <cell r="DE172" t="str">
            <v>0</v>
          </cell>
          <cell r="DF172" t="str">
            <v>0</v>
          </cell>
          <cell r="DG172" t="str">
            <v>0</v>
          </cell>
          <cell r="DH172" t="str">
            <v>0</v>
          </cell>
          <cell r="DI172" t="str">
            <v>20</v>
          </cell>
          <cell r="DJ172">
            <v>139</v>
          </cell>
          <cell r="DK172">
            <v>60.938310000000008</v>
          </cell>
          <cell r="DM172" t="str">
            <v>7</v>
          </cell>
          <cell r="DN172" t="str">
            <v>93.33333</v>
          </cell>
          <cell r="DO172" t="str">
            <v>224</v>
          </cell>
          <cell r="DP172" t="str">
            <v>72.95209</v>
          </cell>
          <cell r="DQ172" t="str">
            <v>67.3</v>
          </cell>
          <cell r="DR172" t="str">
            <v>37.06502</v>
          </cell>
          <cell r="DS172" t="str">
            <v>17.7</v>
          </cell>
          <cell r="DT172" t="str">
            <v>28.5</v>
          </cell>
          <cell r="DU172" t="str">
            <v>21.1</v>
          </cell>
          <cell r="DV172" t="str">
            <v>No VAT refund per case study scenario</v>
          </cell>
          <cell r="DW172" t="str">
            <v>0</v>
          </cell>
          <cell r="DX172" t="str">
            <v>No VAT refund per case study scenario</v>
          </cell>
          <cell r="DY172" t="str">
            <v>0</v>
          </cell>
          <cell r="DZ172" t="str">
            <v>10.5</v>
          </cell>
          <cell r="EA172" t="str">
            <v>83.48624</v>
          </cell>
          <cell r="EB172" t="str">
            <v>7</v>
          </cell>
          <cell r="EC172" t="str">
            <v>78.125</v>
          </cell>
          <cell r="ED172" t="str">
            <v>40.40281</v>
          </cell>
          <cell r="EE172">
            <v>141</v>
          </cell>
          <cell r="EF172">
            <v>60.946520000000007</v>
          </cell>
          <cell r="EH172" t="str">
            <v>66</v>
          </cell>
          <cell r="EI172" t="str">
            <v>61.53846</v>
          </cell>
          <cell r="EJ172" t="str">
            <v>126</v>
          </cell>
          <cell r="EK172" t="str">
            <v>47.69874</v>
          </cell>
          <cell r="EL172" t="str">
            <v>26.5</v>
          </cell>
          <cell r="EM172" t="str">
            <v>83.96226</v>
          </cell>
          <cell r="EN172" t="str">
            <v>106.5</v>
          </cell>
          <cell r="EO172" t="str">
            <v>62.18638</v>
          </cell>
          <cell r="EP172" t="str">
            <v>330</v>
          </cell>
          <cell r="EQ172" t="str">
            <v>17.5</v>
          </cell>
          <cell r="ER172" t="str">
            <v>260</v>
          </cell>
          <cell r="ES172" t="str">
            <v>62.85714</v>
          </cell>
          <cell r="ET172" t="str">
            <v>313.3333</v>
          </cell>
          <cell r="EU172" t="str">
            <v>70.44025</v>
          </cell>
          <cell r="EV172" t="str">
            <v>223.3333</v>
          </cell>
          <cell r="EW172" t="str">
            <v>81.38889</v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 t="str">
            <v/>
          </cell>
          <cell r="FC172" t="str">
            <v/>
          </cell>
          <cell r="FD172" t="str">
            <v/>
          </cell>
          <cell r="FE172" t="str">
            <v/>
          </cell>
          <cell r="FF172" t="str">
            <v/>
          </cell>
          <cell r="FG172" t="str">
            <v/>
          </cell>
          <cell r="FH172" t="str">
            <v/>
          </cell>
          <cell r="FI172" t="str">
            <v/>
          </cell>
          <cell r="FJ172">
            <v>76</v>
          </cell>
          <cell r="FK172">
            <v>60.709950000000006</v>
          </cell>
          <cell r="FM172" t="str">
            <v/>
          </cell>
          <cell r="FN172" t="str">
            <v/>
          </cell>
          <cell r="FO172" t="str">
            <v>430</v>
          </cell>
          <cell r="FP172" t="str">
            <v>74.59016</v>
          </cell>
          <cell r="FQ172" t="str">
            <v>40</v>
          </cell>
          <cell r="FR172" t="str">
            <v>120</v>
          </cell>
          <cell r="FS172" t="str">
            <v>270</v>
          </cell>
          <cell r="FT172" t="str">
            <v>25.5</v>
          </cell>
          <cell r="FU172" t="str">
            <v>71.42857</v>
          </cell>
          <cell r="FV172" t="str">
            <v>8.5</v>
          </cell>
          <cell r="FW172" t="str">
            <v>10</v>
          </cell>
          <cell r="FX172" t="str">
            <v>7</v>
          </cell>
          <cell r="FY172" t="str">
            <v>6.5</v>
          </cell>
          <cell r="FZ172" t="str">
            <v>36.11111</v>
          </cell>
          <cell r="GA172" t="str">
            <v>2.5</v>
          </cell>
          <cell r="GB172" t="str">
            <v>2</v>
          </cell>
          <cell r="GC172" t="str">
            <v>0</v>
          </cell>
          <cell r="GD172" t="str">
            <v>2</v>
          </cell>
          <cell r="GE172">
            <v>153</v>
          </cell>
          <cell r="GF172">
            <v>28.431420000000003</v>
          </cell>
          <cell r="GG172" t="str">
            <v>0</v>
          </cell>
          <cell r="GH172" t="str">
            <v>1.7</v>
          </cell>
          <cell r="GI172" t="str">
            <v>17</v>
          </cell>
          <cell r="GJ172" t="str">
            <v>29.6</v>
          </cell>
          <cell r="GK172" t="str">
            <v>31.86284</v>
          </cell>
          <cell r="GL172" t="str">
            <v>4</v>
          </cell>
          <cell r="GM172" t="str">
            <v>25</v>
          </cell>
          <cell r="GN172" t="str">
            <v>1.5</v>
          </cell>
          <cell r="GO172" t="str">
            <v>1</v>
          </cell>
          <cell r="GP172" t="str">
            <v>.5</v>
          </cell>
          <cell r="GQ172" t="str">
            <v>1</v>
          </cell>
        </row>
        <row r="173">
          <cell r="A173" t="str">
            <v>TZA</v>
          </cell>
          <cell r="B173" t="str">
            <v>Tanzania</v>
          </cell>
          <cell r="C173" t="str">
            <v>Sub-Saharan Africa</v>
          </cell>
          <cell r="D173" t="str">
            <v>Low income</v>
          </cell>
          <cell r="E173">
            <v>2020</v>
          </cell>
          <cell r="F173">
            <v>141</v>
          </cell>
          <cell r="G173">
            <v>54.463290000000008</v>
          </cell>
          <cell r="J173">
            <v>162</v>
          </cell>
          <cell r="K173">
            <v>74.398720000000012</v>
          </cell>
          <cell r="L173" t="str">
            <v>10</v>
          </cell>
          <cell r="M173">
            <v>47.058819999999997</v>
          </cell>
          <cell r="N173" t="str">
            <v>29.5</v>
          </cell>
          <cell r="O173" t="str">
            <v>70.85427</v>
          </cell>
          <cell r="P173" t="str">
            <v>40.6</v>
          </cell>
          <cell r="Q173" t="str">
            <v>79.68178</v>
          </cell>
          <cell r="R173" t="str">
            <v>10</v>
          </cell>
          <cell r="S173" t="str">
            <v>47.05882</v>
          </cell>
          <cell r="T173" t="str">
            <v>29.5</v>
          </cell>
          <cell r="U173" t="str">
            <v>70.85427</v>
          </cell>
          <cell r="V173" t="str">
            <v>40.6</v>
          </cell>
          <cell r="W173" t="str">
            <v>79.68178</v>
          </cell>
          <cell r="X173" t="str">
            <v>0</v>
          </cell>
          <cell r="Y173" t="str">
            <v>100</v>
          </cell>
          <cell r="Z173">
            <v>149</v>
          </cell>
          <cell r="AA173">
            <v>57.915510000000005</v>
          </cell>
          <cell r="AC173" t="str">
            <v>24</v>
          </cell>
          <cell r="AD173" t="str">
            <v>24</v>
          </cell>
          <cell r="AE173" t="str">
            <v>184</v>
          </cell>
          <cell r="AF173" t="str">
            <v>54.46686</v>
          </cell>
          <cell r="AG173" t="str">
            <v>5.4</v>
          </cell>
          <cell r="AH173" t="str">
            <v>73.19517</v>
          </cell>
          <cell r="AI173" t="str">
            <v>12</v>
          </cell>
          <cell r="AJ173" t="str">
            <v>80</v>
          </cell>
          <cell r="AK173" t="str">
            <v>2</v>
          </cell>
          <cell r="AL173" t="str">
            <v>1</v>
          </cell>
          <cell r="AM173" t="str">
            <v>2</v>
          </cell>
          <cell r="AN173" t="str">
            <v>3</v>
          </cell>
          <cell r="AO173" t="str">
            <v>0</v>
          </cell>
          <cell r="AP173" t="str">
            <v>4</v>
          </cell>
          <cell r="AQ173">
            <v>85</v>
          </cell>
          <cell r="AR173">
            <v>74.869840000000011</v>
          </cell>
          <cell r="AT173" t="str">
            <v>4</v>
          </cell>
          <cell r="AU173" t="str">
            <v>83.33333</v>
          </cell>
          <cell r="AV173" t="str">
            <v>105</v>
          </cell>
          <cell r="AW173" t="str">
            <v>62.17391</v>
          </cell>
          <cell r="AX173" t="str">
            <v>690.8</v>
          </cell>
          <cell r="AY173" t="str">
            <v>91.47213</v>
          </cell>
          <cell r="AZ173" t="str">
            <v>5</v>
          </cell>
          <cell r="BA173" t="str">
            <v>62.5</v>
          </cell>
          <cell r="BB173" t="str">
            <v>0</v>
          </cell>
          <cell r="BC173" t="str">
            <v>1</v>
          </cell>
          <cell r="BD173" t="str">
            <v>1</v>
          </cell>
          <cell r="BE173" t="str">
            <v>1</v>
          </cell>
          <cell r="BF173" t="str">
            <v>1</v>
          </cell>
          <cell r="BG173" t="str">
            <v>1</v>
          </cell>
          <cell r="BH173" t="str">
            <v>20.9</v>
          </cell>
          <cell r="BI173" t="str">
            <v>46.77</v>
          </cell>
          <cell r="BJ173" t="str">
            <v>4</v>
          </cell>
          <cell r="BK173" t="str">
            <v>12.6</v>
          </cell>
          <cell r="BL173">
            <v>146</v>
          </cell>
          <cell r="BM173">
            <v>50.147750000000002</v>
          </cell>
          <cell r="BO173" t="str">
            <v>8</v>
          </cell>
          <cell r="BP173" t="str">
            <v>41.66667</v>
          </cell>
          <cell r="BQ173" t="str">
            <v>67</v>
          </cell>
          <cell r="BR173" t="str">
            <v>68.42105</v>
          </cell>
          <cell r="BS173" t="str">
            <v>5.2</v>
          </cell>
          <cell r="BT173" t="str">
            <v>65.50329</v>
          </cell>
          <cell r="BU173" t="str">
            <v>7.5</v>
          </cell>
          <cell r="BV173" t="str">
            <v>25</v>
          </cell>
          <cell r="BW173" t="str">
            <v>0</v>
          </cell>
          <cell r="BX173" t="str">
            <v>2.5</v>
          </cell>
          <cell r="BY173" t="str">
            <v>0</v>
          </cell>
          <cell r="BZ173" t="str">
            <v>5</v>
          </cell>
          <cell r="CA173" t="str">
            <v>0</v>
          </cell>
          <cell r="CB173">
            <v>67</v>
          </cell>
          <cell r="CC173">
            <v>65</v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J173" t="str">
            <v>5</v>
          </cell>
          <cell r="CK173" t="str">
            <v>41.66667</v>
          </cell>
          <cell r="CL173" t="str">
            <v>8</v>
          </cell>
          <cell r="CM173" t="str">
            <v>100</v>
          </cell>
          <cell r="CN173">
            <v>13</v>
          </cell>
          <cell r="CO173" t="str">
            <v>0</v>
          </cell>
          <cell r="CP173" t="str">
            <v>6.1</v>
          </cell>
          <cell r="CQ173">
            <v>105</v>
          </cell>
          <cell r="CR173">
            <v>50.000000000000007</v>
          </cell>
          <cell r="CT173" t="str">
            <v>2</v>
          </cell>
          <cell r="CU173" t="str">
            <v>20</v>
          </cell>
          <cell r="CV173" t="str">
            <v>6</v>
          </cell>
          <cell r="CW173" t="str">
            <v>60</v>
          </cell>
          <cell r="CX173" t="str">
            <v/>
          </cell>
          <cell r="CY173" t="str">
            <v/>
          </cell>
          <cell r="CZ173" t="str">
            <v/>
          </cell>
          <cell r="DA173" t="str">
            <v>8</v>
          </cell>
          <cell r="DB173" t="str">
            <v>80</v>
          </cell>
          <cell r="DC173" t="str">
            <v>3</v>
          </cell>
          <cell r="DD173" t="str">
            <v>50</v>
          </cell>
          <cell r="DE173" t="str">
            <v>2</v>
          </cell>
          <cell r="DF173" t="str">
            <v>28.57143</v>
          </cell>
          <cell r="DG173" t="str">
            <v>4</v>
          </cell>
          <cell r="DH173" t="str">
            <v>57.14286</v>
          </cell>
          <cell r="DI173" t="str">
            <v>25</v>
          </cell>
          <cell r="DJ173">
            <v>165</v>
          </cell>
          <cell r="DK173">
            <v>51.328130000000002</v>
          </cell>
          <cell r="DM173" t="str">
            <v>59</v>
          </cell>
          <cell r="DN173" t="str">
            <v>6.66667</v>
          </cell>
          <cell r="DO173" t="str">
            <v>207</v>
          </cell>
          <cell r="DP173" t="str">
            <v>75.5796</v>
          </cell>
          <cell r="DQ173" t="str">
            <v>43.8</v>
          </cell>
          <cell r="DR173" t="str">
            <v>74.67176</v>
          </cell>
          <cell r="DS173" t="str">
            <v>20.9</v>
          </cell>
          <cell r="DT173" t="str">
            <v>17.5</v>
          </cell>
          <cell r="DU173" t="str">
            <v>5.4</v>
          </cell>
          <cell r="DV173" t="str">
            <v>60</v>
          </cell>
          <cell r="DW173" t="str">
            <v>0</v>
          </cell>
          <cell r="DX173" t="str">
            <v>109.881</v>
          </cell>
          <cell r="DY173" t="str">
            <v>0</v>
          </cell>
          <cell r="DZ173" t="str">
            <v>5</v>
          </cell>
          <cell r="EA173" t="str">
            <v>93.57798</v>
          </cell>
          <cell r="EB173" t="str">
            <v>0</v>
          </cell>
          <cell r="EC173" t="str">
            <v>100</v>
          </cell>
          <cell r="ED173" t="str">
            <v>48.3945</v>
          </cell>
          <cell r="EE173">
            <v>182</v>
          </cell>
          <cell r="EF173">
            <v>20.214640000000003</v>
          </cell>
          <cell r="EH173" t="str">
            <v>96</v>
          </cell>
          <cell r="EI173" t="str">
            <v>43.78698</v>
          </cell>
          <cell r="EJ173" t="str">
            <v>240</v>
          </cell>
          <cell r="EK173" t="str">
            <v>0</v>
          </cell>
          <cell r="EL173" t="str">
            <v>96</v>
          </cell>
          <cell r="EM173" t="str">
            <v>40.25157</v>
          </cell>
          <cell r="EN173" t="str">
            <v>402</v>
          </cell>
          <cell r="EO173" t="str">
            <v>0</v>
          </cell>
          <cell r="EP173" t="str">
            <v>275</v>
          </cell>
          <cell r="EQ173" t="str">
            <v>31.25</v>
          </cell>
          <cell r="ER173" t="str">
            <v>375</v>
          </cell>
          <cell r="ES173" t="str">
            <v>46.42857</v>
          </cell>
          <cell r="ET173" t="str">
            <v>1175</v>
          </cell>
          <cell r="EU173" t="str">
            <v>0</v>
          </cell>
          <cell r="EV173" t="str">
            <v>1350</v>
          </cell>
          <cell r="EW173" t="str">
            <v>0</v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 t="str">
            <v/>
          </cell>
          <cell r="FD173" t="str">
            <v/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>
            <v>71</v>
          </cell>
          <cell r="FK173">
            <v>61.661090000000002</v>
          </cell>
          <cell r="FM173" t="str">
            <v/>
          </cell>
          <cell r="FN173" t="str">
            <v/>
          </cell>
          <cell r="FO173" t="str">
            <v>515</v>
          </cell>
          <cell r="FP173" t="str">
            <v>67.62295</v>
          </cell>
          <cell r="FQ173" t="str">
            <v>60</v>
          </cell>
          <cell r="FR173" t="str">
            <v>365</v>
          </cell>
          <cell r="FS173" t="str">
            <v>90</v>
          </cell>
          <cell r="FT173" t="str">
            <v>14.3</v>
          </cell>
          <cell r="FU173" t="str">
            <v>84.027</v>
          </cell>
          <cell r="FV173" t="str">
            <v>10</v>
          </cell>
          <cell r="FW173" t="str">
            <v>4.3</v>
          </cell>
          <cell r="FX173" t="str">
            <v>0</v>
          </cell>
          <cell r="FY173" t="str">
            <v>6</v>
          </cell>
          <cell r="FZ173" t="str">
            <v>33.33333</v>
          </cell>
          <cell r="GA173" t="str">
            <v>3</v>
          </cell>
          <cell r="GB173" t="str">
            <v>1.5</v>
          </cell>
          <cell r="GC173" t="str">
            <v>0</v>
          </cell>
          <cell r="GD173" t="str">
            <v>1.5</v>
          </cell>
          <cell r="GE173">
            <v>116</v>
          </cell>
          <cell r="GF173">
            <v>39.097250000000003</v>
          </cell>
          <cell r="GG173" t="str">
            <v>0</v>
          </cell>
          <cell r="GH173" t="str">
            <v>3</v>
          </cell>
          <cell r="GI173" t="str">
            <v>22</v>
          </cell>
          <cell r="GJ173" t="str">
            <v>20.4</v>
          </cell>
          <cell r="GK173" t="str">
            <v>21.9445</v>
          </cell>
          <cell r="GL173" t="str">
            <v>9</v>
          </cell>
          <cell r="GM173" t="str">
            <v>56.25</v>
          </cell>
          <cell r="GN173" t="str">
            <v>3</v>
          </cell>
          <cell r="GO173" t="str">
            <v>4</v>
          </cell>
          <cell r="GP173" t="str">
            <v>1</v>
          </cell>
          <cell r="GQ173" t="str">
            <v>1</v>
          </cell>
        </row>
        <row r="174">
          <cell r="A174" t="str">
            <v>THA</v>
          </cell>
          <cell r="B174" t="str">
            <v>Thailand</v>
          </cell>
          <cell r="C174" t="str">
            <v>East Asia &amp; Pacific</v>
          </cell>
          <cell r="D174" t="str">
            <v>Upper middle income</v>
          </cell>
          <cell r="E174">
            <v>2020</v>
          </cell>
          <cell r="F174">
            <v>21</v>
          </cell>
          <cell r="G174">
            <v>80.092330000000004</v>
          </cell>
          <cell r="J174">
            <v>47</v>
          </cell>
          <cell r="K174">
            <v>92.362660000000005</v>
          </cell>
          <cell r="L174" t="str">
            <v>5</v>
          </cell>
          <cell r="M174">
            <v>76.470590000000001</v>
          </cell>
          <cell r="N174" t="str">
            <v>6</v>
          </cell>
          <cell r="O174" t="str">
            <v>94.47236</v>
          </cell>
          <cell r="P174" t="str">
            <v>3</v>
          </cell>
          <cell r="Q174" t="str">
            <v>98.50838</v>
          </cell>
          <cell r="R174" t="str">
            <v>5</v>
          </cell>
          <cell r="S174" t="str">
            <v>76.47059</v>
          </cell>
          <cell r="T174" t="str">
            <v>6</v>
          </cell>
          <cell r="U174" t="str">
            <v>94.47236</v>
          </cell>
          <cell r="V174" t="str">
            <v>3</v>
          </cell>
          <cell r="W174" t="str">
            <v>98.50838</v>
          </cell>
          <cell r="X174" t="str">
            <v>0</v>
          </cell>
          <cell r="Y174" t="str">
            <v>99.9993</v>
          </cell>
          <cell r="Z174">
            <v>34</v>
          </cell>
          <cell r="AA174">
            <v>77.260840000000002</v>
          </cell>
          <cell r="AC174" t="str">
            <v>14</v>
          </cell>
          <cell r="AD174" t="str">
            <v>64</v>
          </cell>
          <cell r="AE174" t="str">
            <v>113</v>
          </cell>
          <cell r="AF174" t="str">
            <v>74.92795</v>
          </cell>
          <cell r="AG174" t="str">
            <v>.6</v>
          </cell>
          <cell r="AH174" t="str">
            <v>96.78206</v>
          </cell>
          <cell r="AI174" t="str">
            <v>11</v>
          </cell>
          <cell r="AJ174" t="str">
            <v>73.33333</v>
          </cell>
          <cell r="AK174" t="str">
            <v>2</v>
          </cell>
          <cell r="AL174" t="str">
            <v>1</v>
          </cell>
          <cell r="AM174" t="str">
            <v>2</v>
          </cell>
          <cell r="AN174" t="str">
            <v>3</v>
          </cell>
          <cell r="AO174" t="str">
            <v>1</v>
          </cell>
          <cell r="AP174" t="str">
            <v>2</v>
          </cell>
          <cell r="AQ174">
            <v>6</v>
          </cell>
          <cell r="AR174">
            <v>98.683530000000005</v>
          </cell>
          <cell r="AT174" t="str">
            <v>2</v>
          </cell>
          <cell r="AU174" t="str">
            <v>100</v>
          </cell>
          <cell r="AV174" t="str">
            <v>30</v>
          </cell>
          <cell r="AW174" t="str">
            <v>94.78261</v>
          </cell>
          <cell r="AX174" t="str">
            <v>3.9</v>
          </cell>
          <cell r="AY174" t="str">
            <v>99.95149</v>
          </cell>
          <cell r="AZ174" t="str">
            <v>8</v>
          </cell>
          <cell r="BA174" t="str">
            <v>100</v>
          </cell>
          <cell r="BB174" t="str">
            <v>3</v>
          </cell>
          <cell r="BC174" t="str">
            <v>1</v>
          </cell>
          <cell r="BD174" t="str">
            <v>1</v>
          </cell>
          <cell r="BE174" t="str">
            <v>1</v>
          </cell>
          <cell r="BF174" t="str">
            <v>1</v>
          </cell>
          <cell r="BG174" t="str">
            <v>1</v>
          </cell>
          <cell r="BH174" t="str">
            <v>.38</v>
          </cell>
          <cell r="BI174" t="str">
            <v>.72</v>
          </cell>
          <cell r="BJ174" t="str">
            <v>1</v>
          </cell>
          <cell r="BK174" t="str">
            <v>13.7</v>
          </cell>
          <cell r="BL174">
            <v>67</v>
          </cell>
          <cell r="BM174">
            <v>69.545360000000002</v>
          </cell>
          <cell r="BO174" t="str">
            <v>5</v>
          </cell>
          <cell r="BP174" t="str">
            <v>66.66667</v>
          </cell>
          <cell r="BQ174" t="str">
            <v>9</v>
          </cell>
          <cell r="BR174" t="str">
            <v>96.17225</v>
          </cell>
          <cell r="BS174" t="str">
            <v>7.2</v>
          </cell>
          <cell r="BT174" t="str">
            <v>52.00919</v>
          </cell>
          <cell r="BU174" t="str">
            <v>19</v>
          </cell>
          <cell r="BV174" t="str">
            <v>63.33333</v>
          </cell>
          <cell r="BW174" t="str">
            <v>4</v>
          </cell>
          <cell r="BX174" t="str">
            <v>4.5</v>
          </cell>
          <cell r="BY174" t="str">
            <v>4</v>
          </cell>
          <cell r="BZ174" t="str">
            <v>6.5</v>
          </cell>
          <cell r="CA174" t="str">
            <v>0</v>
          </cell>
          <cell r="CB174">
            <v>48</v>
          </cell>
          <cell r="CC174">
            <v>70</v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J174" t="str">
            <v>7</v>
          </cell>
          <cell r="CK174" t="str">
            <v>58.33333</v>
          </cell>
          <cell r="CL174" t="str">
            <v>7</v>
          </cell>
          <cell r="CM174" t="str">
            <v>87.5</v>
          </cell>
          <cell r="CN174">
            <v>14</v>
          </cell>
          <cell r="CO174" t="str">
            <v>0</v>
          </cell>
          <cell r="CP174" t="str">
            <v>56.5</v>
          </cell>
          <cell r="CQ174">
            <v>3</v>
          </cell>
          <cell r="CR174">
            <v>86</v>
          </cell>
          <cell r="CT174" t="str">
            <v>10</v>
          </cell>
          <cell r="CU174" t="str">
            <v>100</v>
          </cell>
          <cell r="CV174" t="str">
            <v>7</v>
          </cell>
          <cell r="CW174" t="str">
            <v>70</v>
          </cell>
          <cell r="CX174" t="str">
            <v/>
          </cell>
          <cell r="CY174" t="str">
            <v/>
          </cell>
          <cell r="CZ174" t="str">
            <v/>
          </cell>
          <cell r="DA174" t="str">
            <v>9</v>
          </cell>
          <cell r="DB174" t="str">
            <v>90</v>
          </cell>
          <cell r="DC174" t="str">
            <v>5</v>
          </cell>
          <cell r="DD174" t="str">
            <v>83.33333</v>
          </cell>
          <cell r="DE174" t="str">
            <v>6</v>
          </cell>
          <cell r="DF174" t="str">
            <v>85.71429</v>
          </cell>
          <cell r="DG174" t="str">
            <v>6</v>
          </cell>
          <cell r="DH174" t="str">
            <v>85.71429</v>
          </cell>
          <cell r="DI174" t="str">
            <v>43</v>
          </cell>
          <cell r="DJ174">
            <v>68</v>
          </cell>
          <cell r="DK174">
            <v>77.721090000000004</v>
          </cell>
          <cell r="DM174" t="str">
            <v>21</v>
          </cell>
          <cell r="DN174" t="str">
            <v>70</v>
          </cell>
          <cell r="DO174" t="str">
            <v>229</v>
          </cell>
          <cell r="DP174" t="str">
            <v>72.17929</v>
          </cell>
          <cell r="DQ174" t="str">
            <v>29.5</v>
          </cell>
          <cell r="DR174" t="str">
            <v>95.29618</v>
          </cell>
          <cell r="DS174" t="str">
            <v>22.2</v>
          </cell>
          <cell r="DT174" t="str">
            <v>5.4</v>
          </cell>
          <cell r="DU174" t="str">
            <v>1.9</v>
          </cell>
          <cell r="DV174" t="str">
            <v>16</v>
          </cell>
          <cell r="DW174" t="str">
            <v>68</v>
          </cell>
          <cell r="DX174" t="str">
            <v>33.16667</v>
          </cell>
          <cell r="DY174" t="str">
            <v>42.14929</v>
          </cell>
          <cell r="DZ174" t="str">
            <v>10.5</v>
          </cell>
          <cell r="EA174" t="str">
            <v>83.48624</v>
          </cell>
          <cell r="EB174" t="str">
            <v>0</v>
          </cell>
          <cell r="EC174" t="str">
            <v>100</v>
          </cell>
          <cell r="ED174" t="str">
            <v>73.40888</v>
          </cell>
          <cell r="EE174">
            <v>62</v>
          </cell>
          <cell r="EF174">
            <v>84.649690000000007</v>
          </cell>
          <cell r="EH174" t="str">
            <v>11.27273</v>
          </cell>
          <cell r="EI174" t="str">
            <v>93.92146</v>
          </cell>
          <cell r="EJ174" t="str">
            <v>4</v>
          </cell>
          <cell r="EK174" t="str">
            <v>98.74477</v>
          </cell>
          <cell r="EL174" t="str">
            <v>44</v>
          </cell>
          <cell r="EM174" t="str">
            <v>72.95597</v>
          </cell>
          <cell r="EN174" t="str">
            <v>50.18182</v>
          </cell>
          <cell r="EO174" t="str">
            <v>82.37211</v>
          </cell>
          <cell r="EP174" t="str">
            <v>96.85714</v>
          </cell>
          <cell r="EQ174" t="str">
            <v>75.78571</v>
          </cell>
          <cell r="ER174" t="str">
            <v>43.45455</v>
          </cell>
          <cell r="ES174" t="str">
            <v>93.79221</v>
          </cell>
          <cell r="ET174" t="str">
            <v>222.5568</v>
          </cell>
          <cell r="EU174" t="str">
            <v>79.00407</v>
          </cell>
          <cell r="EV174" t="str">
            <v>232.5455</v>
          </cell>
          <cell r="EW174" t="str">
            <v>80.62121</v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 t="str">
            <v/>
          </cell>
          <cell r="FD174" t="str">
            <v/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>
            <v>37</v>
          </cell>
          <cell r="FK174">
            <v>67.911470000000008</v>
          </cell>
          <cell r="FM174" t="str">
            <v/>
          </cell>
          <cell r="FN174" t="str">
            <v/>
          </cell>
          <cell r="FO174" t="str">
            <v>420</v>
          </cell>
          <cell r="FP174" t="str">
            <v>75.40984</v>
          </cell>
          <cell r="FQ174" t="str">
            <v>60</v>
          </cell>
          <cell r="FR174" t="str">
            <v>260</v>
          </cell>
          <cell r="FS174" t="str">
            <v>100</v>
          </cell>
          <cell r="FT174" t="str">
            <v>16.9</v>
          </cell>
          <cell r="FU174" t="str">
            <v>81.10236</v>
          </cell>
          <cell r="FV174" t="str">
            <v>10</v>
          </cell>
          <cell r="FW174" t="str">
            <v>6.5</v>
          </cell>
          <cell r="FX174" t="str">
            <v>.4</v>
          </cell>
          <cell r="FY174" t="str">
            <v>8.5</v>
          </cell>
          <cell r="FZ174" t="str">
            <v>47.22222</v>
          </cell>
          <cell r="GA174" t="str">
            <v>3</v>
          </cell>
          <cell r="GB174" t="str">
            <v>2</v>
          </cell>
          <cell r="GC174" t="str">
            <v>1</v>
          </cell>
          <cell r="GD174" t="str">
            <v>2.5</v>
          </cell>
          <cell r="GE174">
            <v>24</v>
          </cell>
          <cell r="GF174">
            <v>76.788650000000004</v>
          </cell>
          <cell r="GG174" t="str">
            <v>1</v>
          </cell>
          <cell r="GH174" t="str">
            <v>1.5</v>
          </cell>
          <cell r="GI174" t="str">
            <v>18</v>
          </cell>
          <cell r="GJ174" t="str">
            <v>70.1</v>
          </cell>
          <cell r="GK174" t="str">
            <v>75.4523</v>
          </cell>
          <cell r="GL174" t="str">
            <v>12.5</v>
          </cell>
          <cell r="GM174" t="str">
            <v>78.125</v>
          </cell>
          <cell r="GN174" t="str">
            <v>2.5</v>
          </cell>
          <cell r="GO174" t="str">
            <v>5</v>
          </cell>
          <cell r="GP174" t="str">
            <v>3</v>
          </cell>
          <cell r="GQ174" t="str">
            <v>2</v>
          </cell>
        </row>
        <row r="175">
          <cell r="A175" t="str">
            <v>TMP</v>
          </cell>
          <cell r="B175" t="str">
            <v>Timor-Leste</v>
          </cell>
          <cell r="C175" t="str">
            <v>East Asia &amp; Pacific</v>
          </cell>
          <cell r="D175" t="str">
            <v>Lower middle income</v>
          </cell>
          <cell r="E175">
            <v>2020</v>
          </cell>
          <cell r="F175">
            <v>181</v>
          </cell>
          <cell r="G175">
            <v>39.364870000000003</v>
          </cell>
          <cell r="J175">
            <v>68</v>
          </cell>
          <cell r="K175">
            <v>89.405810000000002</v>
          </cell>
          <cell r="L175" t="str">
            <v>6</v>
          </cell>
          <cell r="M175">
            <v>70.588239999999999</v>
          </cell>
          <cell r="N175" t="str">
            <v>13</v>
          </cell>
          <cell r="O175" t="str">
            <v>87.43719</v>
          </cell>
          <cell r="P175" t="str">
            <v>.7</v>
          </cell>
          <cell r="Q175" t="str">
            <v>99.66484</v>
          </cell>
          <cell r="R175" t="str">
            <v>6</v>
          </cell>
          <cell r="S175" t="str">
            <v>70.58824</v>
          </cell>
          <cell r="T175" t="str">
            <v>13</v>
          </cell>
          <cell r="U175" t="str">
            <v>87.43719</v>
          </cell>
          <cell r="V175" t="str">
            <v>.7</v>
          </cell>
          <cell r="W175" t="str">
            <v>99.66484</v>
          </cell>
          <cell r="X175" t="str">
            <v>.3</v>
          </cell>
          <cell r="Y175" t="str">
            <v>99.93297</v>
          </cell>
          <cell r="Z175">
            <v>159</v>
          </cell>
          <cell r="AA175">
            <v>55.289320000000004</v>
          </cell>
          <cell r="AC175" t="str">
            <v>16</v>
          </cell>
          <cell r="AD175" t="str">
            <v>56</v>
          </cell>
          <cell r="AE175" t="str">
            <v>207</v>
          </cell>
          <cell r="AF175" t="str">
            <v>47.83862</v>
          </cell>
          <cell r="AG175" t="str">
            <v>.5</v>
          </cell>
          <cell r="AH175" t="str">
            <v>97.31868</v>
          </cell>
          <cell r="AI175" t="str">
            <v>3</v>
          </cell>
          <cell r="AJ175" t="str">
            <v>20</v>
          </cell>
          <cell r="AK175" t="str">
            <v>0</v>
          </cell>
          <cell r="AL175" t="str">
            <v>0</v>
          </cell>
          <cell r="AM175" t="str">
            <v>1</v>
          </cell>
          <cell r="AN175" t="str">
            <v>2</v>
          </cell>
          <cell r="AO175" t="str">
            <v>0</v>
          </cell>
          <cell r="AP175" t="str">
            <v>0</v>
          </cell>
          <cell r="AQ175">
            <v>126</v>
          </cell>
          <cell r="AR175">
            <v>62.972120000000004</v>
          </cell>
          <cell r="AT175" t="str">
            <v>3</v>
          </cell>
          <cell r="AU175" t="str">
            <v>100</v>
          </cell>
          <cell r="AV175" t="str">
            <v>93</v>
          </cell>
          <cell r="AW175" t="str">
            <v>67.3913</v>
          </cell>
          <cell r="AX175" t="str">
            <v>1255.7</v>
          </cell>
          <cell r="AY175" t="str">
            <v>84.49717</v>
          </cell>
          <cell r="AZ175" t="str">
            <v>0</v>
          </cell>
          <cell r="BA175" t="str">
            <v>0</v>
          </cell>
          <cell r="BB175" t="str">
            <v>0</v>
          </cell>
          <cell r="BC175" t="str">
            <v>0</v>
          </cell>
          <cell r="BD175" t="str">
            <v>0</v>
          </cell>
          <cell r="BE175" t="str">
            <v>0</v>
          </cell>
          <cell r="BF175" t="str">
            <v>0</v>
          </cell>
          <cell r="BG175" t="str">
            <v>0</v>
          </cell>
          <cell r="BH175" t="str">
            <v>..</v>
          </cell>
          <cell r="BI175" t="str">
            <v>..</v>
          </cell>
          <cell r="BJ175" t="str">
            <v>N/A</v>
          </cell>
          <cell r="BK175" t="str">
            <v>23.4</v>
          </cell>
          <cell r="BL175">
            <v>187</v>
          </cell>
          <cell r="BM175">
            <v>0</v>
          </cell>
          <cell r="BO175" t="str">
            <v>No Practice</v>
          </cell>
          <cell r="BP175" t="str">
            <v>0</v>
          </cell>
          <cell r="BQ175" t="str">
            <v>No Practice</v>
          </cell>
          <cell r="BR175" t="str">
            <v>0</v>
          </cell>
          <cell r="BS175" t="str">
            <v>No Practice</v>
          </cell>
          <cell r="BT175" t="str">
            <v>0</v>
          </cell>
          <cell r="BU175" t="str">
            <v>No Practice</v>
          </cell>
          <cell r="BV175" t="str">
            <v>0</v>
          </cell>
          <cell r="BW175" t="str">
            <v>No Practice</v>
          </cell>
          <cell r="BX175" t="str">
            <v>No Practice</v>
          </cell>
          <cell r="BY175" t="str">
            <v>No Practice</v>
          </cell>
          <cell r="BZ175" t="str">
            <v>No Practice</v>
          </cell>
          <cell r="CA175" t="str">
            <v>No Practice</v>
          </cell>
          <cell r="CB175">
            <v>173</v>
          </cell>
          <cell r="CC175">
            <v>20</v>
          </cell>
          <cell r="CE175" t="str">
            <v/>
          </cell>
          <cell r="CF175" t="str">
            <v/>
          </cell>
          <cell r="CG175" t="str">
            <v/>
          </cell>
          <cell r="CH175" t="str">
            <v/>
          </cell>
          <cell r="CJ175" t="str">
            <v>0</v>
          </cell>
          <cell r="CK175" t="str">
            <v>0</v>
          </cell>
          <cell r="CL175" t="str">
            <v>4</v>
          </cell>
          <cell r="CM175" t="str">
            <v>50</v>
          </cell>
          <cell r="CN175">
            <v>4</v>
          </cell>
          <cell r="CO175" t="str">
            <v>8.7</v>
          </cell>
          <cell r="CP175" t="str">
            <v>0</v>
          </cell>
          <cell r="CQ175">
            <v>157</v>
          </cell>
          <cell r="CR175">
            <v>28.000000000000004</v>
          </cell>
          <cell r="CT175" t="str">
            <v>5</v>
          </cell>
          <cell r="CU175" t="str">
            <v>50</v>
          </cell>
          <cell r="CV175" t="str">
            <v>4</v>
          </cell>
          <cell r="CW175" t="str">
            <v>40</v>
          </cell>
          <cell r="CX175" t="str">
            <v/>
          </cell>
          <cell r="CY175" t="str">
            <v/>
          </cell>
          <cell r="CZ175" t="str">
            <v/>
          </cell>
          <cell r="DA175" t="str">
            <v>5</v>
          </cell>
          <cell r="DB175" t="str">
            <v>50</v>
          </cell>
          <cell r="DC175" t="str">
            <v>0</v>
          </cell>
          <cell r="DD175" t="str">
            <v>0</v>
          </cell>
          <cell r="DE175" t="str">
            <v>0</v>
          </cell>
          <cell r="DF175" t="str">
            <v>0</v>
          </cell>
          <cell r="DG175" t="str">
            <v>0</v>
          </cell>
          <cell r="DH175" t="str">
            <v>0</v>
          </cell>
          <cell r="DI175" t="str">
            <v>14</v>
          </cell>
          <cell r="DJ175">
            <v>136</v>
          </cell>
          <cell r="DK175">
            <v>61.945660000000004</v>
          </cell>
          <cell r="DM175" t="str">
            <v>18</v>
          </cell>
          <cell r="DN175" t="str">
            <v>75</v>
          </cell>
          <cell r="DO175" t="str">
            <v>234</v>
          </cell>
          <cell r="DP175" t="str">
            <v>71.40649</v>
          </cell>
          <cell r="DQ175" t="str">
            <v>17.3</v>
          </cell>
          <cell r="DR175" t="str">
            <v>100</v>
          </cell>
          <cell r="DS175" t="str">
            <v>10.5</v>
          </cell>
          <cell r="DT175" t="str">
            <v>6.8</v>
          </cell>
          <cell r="DU175" t="str">
            <v>0</v>
          </cell>
          <cell r="DV175" t="str">
            <v>No VAT</v>
          </cell>
          <cell r="DW175" t="str">
            <v>No VAT</v>
          </cell>
          <cell r="DX175" t="str">
            <v>No VAT</v>
          </cell>
          <cell r="DY175" t="str">
            <v>No VAT</v>
          </cell>
          <cell r="DZ175" t="str">
            <v>54.5</v>
          </cell>
          <cell r="EA175" t="str">
            <v>2.752294</v>
          </cell>
          <cell r="EB175" t="str">
            <v>64.57143</v>
          </cell>
          <cell r="EC175" t="str">
            <v>0</v>
          </cell>
          <cell r="ED175" t="str">
            <v>1.37615</v>
          </cell>
          <cell r="EE175">
            <v>107</v>
          </cell>
          <cell r="EF175">
            <v>69.903380000000013</v>
          </cell>
          <cell r="EH175" t="str">
            <v>33</v>
          </cell>
          <cell r="EI175" t="str">
            <v>81.06509</v>
          </cell>
          <cell r="EJ175" t="str">
            <v>44</v>
          </cell>
          <cell r="EK175" t="str">
            <v>82.00837</v>
          </cell>
          <cell r="EL175" t="str">
            <v>96</v>
          </cell>
          <cell r="EM175" t="str">
            <v>40.25157</v>
          </cell>
          <cell r="EN175" t="str">
            <v>100</v>
          </cell>
          <cell r="EO175" t="str">
            <v>64.51613</v>
          </cell>
          <cell r="EP175" t="str">
            <v>100</v>
          </cell>
          <cell r="EQ175" t="str">
            <v>75</v>
          </cell>
          <cell r="ER175" t="str">
            <v>115</v>
          </cell>
          <cell r="ES175" t="str">
            <v>83.57143</v>
          </cell>
          <cell r="ET175" t="str">
            <v>350</v>
          </cell>
          <cell r="EU175" t="str">
            <v>66.98113</v>
          </cell>
          <cell r="EV175" t="str">
            <v>410</v>
          </cell>
          <cell r="EW175" t="str">
            <v>65.83333</v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 t="str">
            <v/>
          </cell>
          <cell r="FC175" t="str">
            <v/>
          </cell>
          <cell r="FD175" t="str">
            <v/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190</v>
          </cell>
          <cell r="FK175">
            <v>6.1323600000000003</v>
          </cell>
          <cell r="FM175" t="str">
            <v/>
          </cell>
          <cell r="FN175" t="str">
            <v/>
          </cell>
          <cell r="FO175" t="str">
            <v>1285</v>
          </cell>
          <cell r="FP175" t="str">
            <v>4.5082</v>
          </cell>
          <cell r="FQ175" t="str">
            <v>200</v>
          </cell>
          <cell r="FR175" t="str">
            <v>995</v>
          </cell>
          <cell r="FS175" t="str">
            <v>90</v>
          </cell>
          <cell r="FT175" t="str">
            <v>163.2</v>
          </cell>
          <cell r="FU175" t="str">
            <v>0</v>
          </cell>
          <cell r="FV175" t="str">
            <v>155.7</v>
          </cell>
          <cell r="FW175" t="str">
            <v>4</v>
          </cell>
          <cell r="FX175" t="str">
            <v>3.5</v>
          </cell>
          <cell r="FY175" t="str">
            <v>2.5</v>
          </cell>
          <cell r="FZ175" t="str">
            <v>13.88889</v>
          </cell>
          <cell r="GA175" t="str">
            <v>1.5</v>
          </cell>
          <cell r="GB175" t="str">
            <v>1</v>
          </cell>
          <cell r="GC175" t="str">
            <v>0</v>
          </cell>
          <cell r="GD175" t="str">
            <v>0</v>
          </cell>
          <cell r="GE175">
            <v>168</v>
          </cell>
          <cell r="GF175">
            <v>0</v>
          </cell>
          <cell r="GG175" t="str">
            <v>0</v>
          </cell>
          <cell r="GH175" t="str">
            <v>No Practice</v>
          </cell>
          <cell r="GI175" t="str">
            <v>No Practice</v>
          </cell>
          <cell r="GJ175" t="str">
            <v>0</v>
          </cell>
          <cell r="GK175" t="str">
            <v>0</v>
          </cell>
          <cell r="GL175" t="str">
            <v>0</v>
          </cell>
          <cell r="GM175" t="str">
            <v>0</v>
          </cell>
          <cell r="GN175" t="str">
            <v>2.5</v>
          </cell>
          <cell r="GO175" t="str">
            <v>6</v>
          </cell>
          <cell r="GP175" t="str">
            <v>1</v>
          </cell>
          <cell r="GQ175" t="str">
            <v>2</v>
          </cell>
        </row>
        <row r="176">
          <cell r="A176" t="str">
            <v>TGO</v>
          </cell>
          <cell r="B176" t="str">
            <v>Togo</v>
          </cell>
          <cell r="C176" t="str">
            <v>Sub-Saharan Africa</v>
          </cell>
          <cell r="D176" t="str">
            <v>Low income</v>
          </cell>
          <cell r="E176">
            <v>2020</v>
          </cell>
          <cell r="F176">
            <v>97</v>
          </cell>
          <cell r="G176">
            <v>62.289340000000003</v>
          </cell>
          <cell r="J176">
            <v>15</v>
          </cell>
          <cell r="K176">
            <v>95.130530000000007</v>
          </cell>
          <cell r="L176" t="str">
            <v>3</v>
          </cell>
          <cell r="M176">
            <v>88.235290000000006</v>
          </cell>
          <cell r="N176" t="str">
            <v>2.5</v>
          </cell>
          <cell r="O176" t="str">
            <v>97.98995</v>
          </cell>
          <cell r="P176" t="str">
            <v>8.1</v>
          </cell>
          <cell r="Q176" t="str">
            <v>95.96447</v>
          </cell>
          <cell r="R176" t="str">
            <v>3</v>
          </cell>
          <cell r="S176" t="str">
            <v>88.23529</v>
          </cell>
          <cell r="T176" t="str">
            <v>2.5</v>
          </cell>
          <cell r="U176" t="str">
            <v>97.98995</v>
          </cell>
          <cell r="V176" t="str">
            <v>8.1</v>
          </cell>
          <cell r="W176" t="str">
            <v>95.96447</v>
          </cell>
          <cell r="X176" t="str">
            <v>6.7</v>
          </cell>
          <cell r="Y176" t="str">
            <v>98.33242</v>
          </cell>
          <cell r="Z176">
            <v>127</v>
          </cell>
          <cell r="AA176">
            <v>64.11985</v>
          </cell>
          <cell r="AC176" t="str">
            <v>12</v>
          </cell>
          <cell r="AD176" t="str">
            <v>72</v>
          </cell>
          <cell r="AE176" t="str">
            <v>168.5</v>
          </cell>
          <cell r="AF176" t="str">
            <v>58.93372</v>
          </cell>
          <cell r="AG176" t="str">
            <v>9.6</v>
          </cell>
          <cell r="AH176" t="str">
            <v>52.21233</v>
          </cell>
          <cell r="AI176" t="str">
            <v>11</v>
          </cell>
          <cell r="AJ176" t="str">
            <v>73.33333</v>
          </cell>
          <cell r="AK176" t="str">
            <v>2</v>
          </cell>
          <cell r="AL176" t="str">
            <v>1</v>
          </cell>
          <cell r="AM176" t="str">
            <v>1</v>
          </cell>
          <cell r="AN176" t="str">
            <v>2</v>
          </cell>
          <cell r="AO176" t="str">
            <v>2</v>
          </cell>
          <cell r="AP176" t="str">
            <v>3</v>
          </cell>
          <cell r="AQ176">
            <v>99</v>
          </cell>
          <cell r="AR176">
            <v>72.613200000000006</v>
          </cell>
          <cell r="AT176" t="str">
            <v>3</v>
          </cell>
          <cell r="AU176" t="str">
            <v>100</v>
          </cell>
          <cell r="AV176" t="str">
            <v>66</v>
          </cell>
          <cell r="AW176" t="str">
            <v>79.13043</v>
          </cell>
          <cell r="AX176" t="str">
            <v>2120.4</v>
          </cell>
          <cell r="AY176" t="str">
            <v>73.82238</v>
          </cell>
          <cell r="AZ176" t="str">
            <v>3</v>
          </cell>
          <cell r="BA176" t="str">
            <v>37.5</v>
          </cell>
          <cell r="BB176" t="str">
            <v>0</v>
          </cell>
          <cell r="BC176" t="str">
            <v>0</v>
          </cell>
          <cell r="BD176" t="str">
            <v>0</v>
          </cell>
          <cell r="BE176" t="str">
            <v>1</v>
          </cell>
          <cell r="BF176" t="str">
            <v>1</v>
          </cell>
          <cell r="BG176" t="str">
            <v>1</v>
          </cell>
          <cell r="BH176" t="str">
            <v>81</v>
          </cell>
          <cell r="BI176" t="str">
            <v>36</v>
          </cell>
          <cell r="BJ176" t="str">
            <v>5</v>
          </cell>
          <cell r="BK176" t="str">
            <v>17.6</v>
          </cell>
          <cell r="BL176">
            <v>56</v>
          </cell>
          <cell r="BM176">
            <v>72.01934</v>
          </cell>
          <cell r="BO176" t="str">
            <v>3</v>
          </cell>
          <cell r="BP176" t="str">
            <v>83.33333</v>
          </cell>
          <cell r="BQ176" t="str">
            <v>35</v>
          </cell>
          <cell r="BR176" t="str">
            <v>83.73206</v>
          </cell>
          <cell r="BS176" t="str">
            <v>1.6</v>
          </cell>
          <cell r="BT176" t="str">
            <v>89.3453</v>
          </cell>
          <cell r="BU176" t="str">
            <v>9.5</v>
          </cell>
          <cell r="BV176" t="str">
            <v>31.66667</v>
          </cell>
          <cell r="BW176" t="str">
            <v>1</v>
          </cell>
          <cell r="BX176" t="str">
            <v>4</v>
          </cell>
          <cell r="BY176" t="str">
            <v>0</v>
          </cell>
          <cell r="BZ176" t="str">
            <v>4.5</v>
          </cell>
          <cell r="CA176" t="str">
            <v>0</v>
          </cell>
          <cell r="CB176">
            <v>48</v>
          </cell>
          <cell r="CC176">
            <v>70</v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J176" t="str">
            <v>6</v>
          </cell>
          <cell r="CK176" t="str">
            <v>50</v>
          </cell>
          <cell r="CL176" t="str">
            <v>8</v>
          </cell>
          <cell r="CM176" t="str">
            <v>100</v>
          </cell>
          <cell r="CN176">
            <v>14</v>
          </cell>
          <cell r="CO176" t="str">
            <v>0</v>
          </cell>
          <cell r="CP176" t="str">
            <v>13.6</v>
          </cell>
          <cell r="CQ176">
            <v>120</v>
          </cell>
          <cell r="CR176">
            <v>42</v>
          </cell>
          <cell r="CT176" t="str">
            <v>7</v>
          </cell>
          <cell r="CU176" t="str">
            <v>70</v>
          </cell>
          <cell r="CV176" t="str">
            <v>1</v>
          </cell>
          <cell r="CW176" t="str">
            <v>10</v>
          </cell>
          <cell r="CX176" t="str">
            <v/>
          </cell>
          <cell r="CY176" t="str">
            <v/>
          </cell>
          <cell r="CZ176" t="str">
            <v/>
          </cell>
          <cell r="DA176" t="str">
            <v>5</v>
          </cell>
          <cell r="DB176" t="str">
            <v>50</v>
          </cell>
          <cell r="DC176" t="str">
            <v>4</v>
          </cell>
          <cell r="DD176" t="str">
            <v>66.66667</v>
          </cell>
          <cell r="DE176" t="str">
            <v>2</v>
          </cell>
          <cell r="DF176" t="str">
            <v>28.57143</v>
          </cell>
          <cell r="DG176" t="str">
            <v>2</v>
          </cell>
          <cell r="DH176" t="str">
            <v>28.57143</v>
          </cell>
          <cell r="DI176" t="str">
            <v>21</v>
          </cell>
          <cell r="DJ176">
            <v>174</v>
          </cell>
          <cell r="DK176">
            <v>47.331060000000001</v>
          </cell>
          <cell r="DM176" t="str">
            <v>49</v>
          </cell>
          <cell r="DN176" t="str">
            <v>23.33333</v>
          </cell>
          <cell r="DO176" t="str">
            <v>159</v>
          </cell>
          <cell r="DP176" t="str">
            <v>82.99845</v>
          </cell>
          <cell r="DQ176" t="str">
            <v>48.2</v>
          </cell>
          <cell r="DR176" t="str">
            <v>68.13848</v>
          </cell>
          <cell r="DS176" t="str">
            <v>10.3</v>
          </cell>
          <cell r="DT176" t="str">
            <v>23.1</v>
          </cell>
          <cell r="DU176" t="str">
            <v>14.7</v>
          </cell>
          <cell r="DV176" t="str">
            <v>No VAT refund per case study scenario</v>
          </cell>
          <cell r="DW176" t="str">
            <v>0</v>
          </cell>
          <cell r="DX176" t="str">
            <v>No VAT refund per case study scenario</v>
          </cell>
          <cell r="DY176" t="str">
            <v>0</v>
          </cell>
          <cell r="DZ176" t="str">
            <v>37</v>
          </cell>
          <cell r="EA176" t="str">
            <v>34.86239</v>
          </cell>
          <cell r="EB176" t="str">
            <v>24.14286</v>
          </cell>
          <cell r="EC176" t="str">
            <v>24.55357</v>
          </cell>
          <cell r="ED176" t="str">
            <v>14.85399</v>
          </cell>
          <cell r="EE176">
            <v>131</v>
          </cell>
          <cell r="EF176">
            <v>63.664570000000005</v>
          </cell>
          <cell r="EH176" t="str">
            <v>11</v>
          </cell>
          <cell r="EI176" t="str">
            <v>94.08284</v>
          </cell>
          <cell r="EJ176" t="str">
            <v>180</v>
          </cell>
          <cell r="EK176" t="str">
            <v>25.1046</v>
          </cell>
          <cell r="EL176" t="str">
            <v>67</v>
          </cell>
          <cell r="EM176" t="str">
            <v>58.49057</v>
          </cell>
          <cell r="EN176" t="str">
            <v>168</v>
          </cell>
          <cell r="EO176" t="str">
            <v>40.14337</v>
          </cell>
          <cell r="EP176" t="str">
            <v>25</v>
          </cell>
          <cell r="EQ176" t="str">
            <v>93.75</v>
          </cell>
          <cell r="ER176" t="str">
            <v>251.6667</v>
          </cell>
          <cell r="ES176" t="str">
            <v>64.04762</v>
          </cell>
          <cell r="ET176" t="str">
            <v>162.5</v>
          </cell>
          <cell r="EU176" t="str">
            <v>84.66981</v>
          </cell>
          <cell r="EV176" t="str">
            <v>611.6667</v>
          </cell>
          <cell r="EW176" t="str">
            <v>49.02778</v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 t="str">
            <v/>
          </cell>
          <cell r="FD176" t="str">
            <v/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>
            <v>140</v>
          </cell>
          <cell r="FK176">
            <v>49.024430000000002</v>
          </cell>
          <cell r="FM176" t="str">
            <v/>
          </cell>
          <cell r="FN176" t="str">
            <v/>
          </cell>
          <cell r="FO176" t="str">
            <v>488</v>
          </cell>
          <cell r="FP176" t="str">
            <v>69.83607</v>
          </cell>
          <cell r="FQ176" t="str">
            <v>23</v>
          </cell>
          <cell r="FR176" t="str">
            <v>285</v>
          </cell>
          <cell r="FS176" t="str">
            <v>180</v>
          </cell>
          <cell r="FT176" t="str">
            <v>47.5</v>
          </cell>
          <cell r="FU176" t="str">
            <v>46.68166</v>
          </cell>
          <cell r="FV176" t="str">
            <v>19</v>
          </cell>
          <cell r="FW176" t="str">
            <v>11.1</v>
          </cell>
          <cell r="FX176" t="str">
            <v>17.4</v>
          </cell>
          <cell r="FY176" t="str">
            <v>5.5</v>
          </cell>
          <cell r="FZ176" t="str">
            <v>30.55556</v>
          </cell>
          <cell r="GA176" t="str">
            <v>3</v>
          </cell>
          <cell r="GB176" t="str">
            <v>0</v>
          </cell>
          <cell r="GC176" t="str">
            <v>0</v>
          </cell>
          <cell r="GD176" t="str">
            <v>2.5</v>
          </cell>
          <cell r="GE176">
            <v>88</v>
          </cell>
          <cell r="GF176">
            <v>46.990370000000006</v>
          </cell>
          <cell r="GG176" t="str">
            <v>0</v>
          </cell>
          <cell r="GH176" t="str">
            <v>3</v>
          </cell>
          <cell r="GI176" t="str">
            <v>15</v>
          </cell>
          <cell r="GJ176" t="str">
            <v>35.1</v>
          </cell>
          <cell r="GK176" t="str">
            <v>37.73075</v>
          </cell>
          <cell r="GL176" t="str">
            <v>9</v>
          </cell>
          <cell r="GM176" t="str">
            <v>56.25</v>
          </cell>
          <cell r="GN176" t="str">
            <v>2</v>
          </cell>
          <cell r="GO176" t="str">
            <v>5.5</v>
          </cell>
          <cell r="GP176" t="str">
            <v>.5</v>
          </cell>
          <cell r="GQ176" t="str">
            <v>1</v>
          </cell>
        </row>
        <row r="177">
          <cell r="A177" t="str">
            <v>TON</v>
          </cell>
          <cell r="B177" t="str">
            <v>Tonga</v>
          </cell>
          <cell r="C177" t="str">
            <v>East Asia &amp; Pacific</v>
          </cell>
          <cell r="D177" t="str">
            <v>Upper middle income</v>
          </cell>
          <cell r="E177">
            <v>2020</v>
          </cell>
          <cell r="F177">
            <v>103</v>
          </cell>
          <cell r="G177">
            <v>61.389210000000006</v>
          </cell>
          <cell r="J177">
            <v>62</v>
          </cell>
          <cell r="K177">
            <v>90.94850000000001</v>
          </cell>
          <cell r="L177" t="str">
            <v>4</v>
          </cell>
          <cell r="M177">
            <v>82.352940000000004</v>
          </cell>
          <cell r="N177" t="str">
            <v>16</v>
          </cell>
          <cell r="O177" t="str">
            <v>84.42211</v>
          </cell>
          <cell r="P177" t="str">
            <v>6</v>
          </cell>
          <cell r="Q177" t="str">
            <v>97.01895</v>
          </cell>
          <cell r="R177" t="str">
            <v>4</v>
          </cell>
          <cell r="S177" t="str">
            <v>82.35294</v>
          </cell>
          <cell r="T177" t="str">
            <v>16</v>
          </cell>
          <cell r="U177" t="str">
            <v>84.42211</v>
          </cell>
          <cell r="V177" t="str">
            <v>6</v>
          </cell>
          <cell r="W177" t="str">
            <v>97.01895</v>
          </cell>
          <cell r="X177" t="str">
            <v>0</v>
          </cell>
          <cell r="Y177" t="str">
            <v>100</v>
          </cell>
          <cell r="Z177">
            <v>69</v>
          </cell>
          <cell r="AA177">
            <v>71.912860000000009</v>
          </cell>
          <cell r="AC177" t="str">
            <v>14</v>
          </cell>
          <cell r="AD177" t="str">
            <v>64</v>
          </cell>
          <cell r="AE177" t="str">
            <v>77</v>
          </cell>
          <cell r="AF177" t="str">
            <v>85.30259</v>
          </cell>
          <cell r="AG177" t="str">
            <v>5.7</v>
          </cell>
          <cell r="AH177" t="str">
            <v>71.68219</v>
          </cell>
          <cell r="AI177" t="str">
            <v>10</v>
          </cell>
          <cell r="AJ177" t="str">
            <v>66.66667</v>
          </cell>
          <cell r="AK177" t="str">
            <v>0</v>
          </cell>
          <cell r="AL177" t="str">
            <v>1</v>
          </cell>
          <cell r="AM177" t="str">
            <v>2</v>
          </cell>
          <cell r="AN177" t="str">
            <v>3</v>
          </cell>
          <cell r="AO177" t="str">
            <v>1</v>
          </cell>
          <cell r="AP177" t="str">
            <v>3</v>
          </cell>
          <cell r="AQ177">
            <v>95</v>
          </cell>
          <cell r="AR177">
            <v>73.199460000000002</v>
          </cell>
          <cell r="AT177" t="str">
            <v>5</v>
          </cell>
          <cell r="AU177" t="str">
            <v>66.66667</v>
          </cell>
          <cell r="AV177" t="str">
            <v>42</v>
          </cell>
          <cell r="AW177" t="str">
            <v>89.56522</v>
          </cell>
          <cell r="AX177" t="str">
            <v>75.7</v>
          </cell>
          <cell r="AY177" t="str">
            <v>99.06596</v>
          </cell>
          <cell r="AZ177" t="str">
            <v>3</v>
          </cell>
          <cell r="BA177" t="str">
            <v>37.5</v>
          </cell>
          <cell r="BB177" t="str">
            <v>0</v>
          </cell>
          <cell r="BC177" t="str">
            <v>1</v>
          </cell>
          <cell r="BD177" t="str">
            <v>1</v>
          </cell>
          <cell r="BE177" t="str">
            <v>1</v>
          </cell>
          <cell r="BF177" t="str">
            <v>0</v>
          </cell>
          <cell r="BG177" t="str">
            <v>0</v>
          </cell>
          <cell r="BH177" t="str">
            <v>12.31</v>
          </cell>
          <cell r="BI177" t="str">
            <v>9.2</v>
          </cell>
          <cell r="BJ177" t="str">
            <v>5</v>
          </cell>
          <cell r="BK177" t="str">
            <v>36.2</v>
          </cell>
          <cell r="BL177">
            <v>166</v>
          </cell>
          <cell r="BM177">
            <v>43.389150000000001</v>
          </cell>
          <cell r="BO177" t="str">
            <v>4</v>
          </cell>
          <cell r="BP177" t="str">
            <v>75</v>
          </cell>
          <cell r="BQ177" t="str">
            <v>112</v>
          </cell>
          <cell r="BR177" t="str">
            <v>46.88995</v>
          </cell>
          <cell r="BS177" t="str">
            <v>15.1</v>
          </cell>
          <cell r="BT177" t="str">
            <v>0</v>
          </cell>
          <cell r="BU177" t="str">
            <v>15.5</v>
          </cell>
          <cell r="BV177" t="str">
            <v>51.66667</v>
          </cell>
          <cell r="BW177" t="str">
            <v>2</v>
          </cell>
          <cell r="BX177" t="str">
            <v>1.5</v>
          </cell>
          <cell r="BY177" t="str">
            <v>8</v>
          </cell>
          <cell r="BZ177" t="str">
            <v>6</v>
          </cell>
          <cell r="CA177" t="str">
            <v>-2</v>
          </cell>
          <cell r="CB177">
            <v>48</v>
          </cell>
          <cell r="CC177">
            <v>70</v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J177" t="str">
            <v>10</v>
          </cell>
          <cell r="CK177" t="str">
            <v>83.33333</v>
          </cell>
          <cell r="CL177" t="str">
            <v>4</v>
          </cell>
          <cell r="CM177" t="str">
            <v>50</v>
          </cell>
          <cell r="CN177">
            <v>14</v>
          </cell>
          <cell r="CO177" t="str">
            <v>0</v>
          </cell>
          <cell r="CP177" t="str">
            <v>28.2</v>
          </cell>
          <cell r="CQ177">
            <v>153</v>
          </cell>
          <cell r="CR177">
            <v>30.000000000000004</v>
          </cell>
          <cell r="CT177" t="str">
            <v>3</v>
          </cell>
          <cell r="CU177" t="str">
            <v>30</v>
          </cell>
          <cell r="CV177" t="str">
            <v>3</v>
          </cell>
          <cell r="CW177" t="str">
            <v>30</v>
          </cell>
          <cell r="CX177" t="str">
            <v/>
          </cell>
          <cell r="CY177" t="str">
            <v/>
          </cell>
          <cell r="CZ177" t="str">
            <v/>
          </cell>
          <cell r="DA177" t="str">
            <v>9</v>
          </cell>
          <cell r="DB177" t="str">
            <v>90</v>
          </cell>
          <cell r="DC177" t="str">
            <v>0</v>
          </cell>
          <cell r="DD177" t="str">
            <v>0</v>
          </cell>
          <cell r="DE177" t="str">
            <v>0</v>
          </cell>
          <cell r="DF177" t="str">
            <v>0</v>
          </cell>
          <cell r="DG177" t="str">
            <v>0</v>
          </cell>
          <cell r="DH177" t="str">
            <v>0</v>
          </cell>
          <cell r="DI177" t="str">
            <v>15</v>
          </cell>
          <cell r="DJ177">
            <v>102</v>
          </cell>
          <cell r="DK177">
            <v>70.556820000000002</v>
          </cell>
          <cell r="DM177" t="str">
            <v>30</v>
          </cell>
          <cell r="DN177" t="str">
            <v>55</v>
          </cell>
          <cell r="DO177" t="str">
            <v>200</v>
          </cell>
          <cell r="DP177" t="str">
            <v>76.66151</v>
          </cell>
          <cell r="DQ177" t="str">
            <v>27.5</v>
          </cell>
          <cell r="DR177" t="str">
            <v>98.03207</v>
          </cell>
          <cell r="DS177" t="str">
            <v>21.2</v>
          </cell>
          <cell r="DT177" t="str">
            <v>5.6</v>
          </cell>
          <cell r="DU177" t="str">
            <v>.7</v>
          </cell>
          <cell r="DV177" t="str">
            <v>42</v>
          </cell>
          <cell r="DW177" t="str">
            <v>16</v>
          </cell>
          <cell r="DX177" t="str">
            <v>32.97619</v>
          </cell>
          <cell r="DY177" t="str">
            <v>42.51701</v>
          </cell>
          <cell r="DZ177" t="str">
            <v>14</v>
          </cell>
          <cell r="EA177" t="str">
            <v>77.06422</v>
          </cell>
          <cell r="EB177" t="str">
            <v>8.142857</v>
          </cell>
          <cell r="EC177" t="str">
            <v>74.55357</v>
          </cell>
          <cell r="ED177" t="str">
            <v>52.5337</v>
          </cell>
          <cell r="EE177">
            <v>97</v>
          </cell>
          <cell r="EF177">
            <v>72.63609000000001</v>
          </cell>
          <cell r="EH177" t="str">
            <v>108</v>
          </cell>
          <cell r="EI177" t="str">
            <v>36.68639</v>
          </cell>
          <cell r="EJ177" t="str">
            <v>72</v>
          </cell>
          <cell r="EK177" t="str">
            <v>70.29289</v>
          </cell>
          <cell r="EL177" t="str">
            <v>52</v>
          </cell>
          <cell r="EM177" t="str">
            <v>67.92453</v>
          </cell>
          <cell r="EN177" t="str">
            <v>25.5</v>
          </cell>
          <cell r="EO177" t="str">
            <v>91.21864</v>
          </cell>
          <cell r="EP177" t="str">
            <v>70</v>
          </cell>
          <cell r="EQ177" t="str">
            <v>82.5</v>
          </cell>
          <cell r="ER177" t="str">
            <v>147.5</v>
          </cell>
          <cell r="ES177" t="str">
            <v>78.92857</v>
          </cell>
          <cell r="ET177" t="str">
            <v>201</v>
          </cell>
          <cell r="EU177" t="str">
            <v>81.03774</v>
          </cell>
          <cell r="EV177" t="str">
            <v>330</v>
          </cell>
          <cell r="EW177" t="str">
            <v>72.5</v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 t="str">
            <v/>
          </cell>
          <cell r="FD177" t="str">
            <v/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>
            <v>98</v>
          </cell>
          <cell r="FK177">
            <v>57.317270000000008</v>
          </cell>
          <cell r="FM177" t="str">
            <v/>
          </cell>
          <cell r="FN177" t="str">
            <v/>
          </cell>
          <cell r="FO177" t="str">
            <v>350</v>
          </cell>
          <cell r="FP177" t="str">
            <v>81.14754</v>
          </cell>
          <cell r="FQ177" t="str">
            <v>7</v>
          </cell>
          <cell r="FR177" t="str">
            <v>263</v>
          </cell>
          <cell r="FS177" t="str">
            <v>80</v>
          </cell>
          <cell r="FT177" t="str">
            <v>30.5</v>
          </cell>
          <cell r="FU177" t="str">
            <v>65.80427</v>
          </cell>
          <cell r="FV177" t="str">
            <v>22.5</v>
          </cell>
          <cell r="FW177" t="str">
            <v>6.7</v>
          </cell>
          <cell r="FX177" t="str">
            <v>1.3</v>
          </cell>
          <cell r="FY177" t="str">
            <v>4.5</v>
          </cell>
          <cell r="FZ177" t="str">
            <v>25</v>
          </cell>
          <cell r="GA177" t="str">
            <v>2.5</v>
          </cell>
          <cell r="GB177" t="str">
            <v>1</v>
          </cell>
          <cell r="GC177" t="str">
            <v>.5</v>
          </cell>
          <cell r="GD177" t="str">
            <v>.5</v>
          </cell>
          <cell r="GE177">
            <v>138</v>
          </cell>
          <cell r="GF177">
            <v>33.931950000000001</v>
          </cell>
          <cell r="GG177" t="str">
            <v>0</v>
          </cell>
          <cell r="GH177" t="str">
            <v>2.7</v>
          </cell>
          <cell r="GI177" t="str">
            <v>22</v>
          </cell>
          <cell r="GJ177" t="str">
            <v>28.2</v>
          </cell>
          <cell r="GK177" t="str">
            <v>30.36391</v>
          </cell>
          <cell r="GL177" t="str">
            <v>6</v>
          </cell>
          <cell r="GM177" t="str">
            <v>37.5</v>
          </cell>
          <cell r="GN177" t="str">
            <v>2</v>
          </cell>
          <cell r="GO177" t="str">
            <v>3</v>
          </cell>
          <cell r="GP177" t="str">
            <v>0</v>
          </cell>
          <cell r="GQ177" t="str">
            <v>1</v>
          </cell>
        </row>
        <row r="178">
          <cell r="A178" t="str">
            <v>TTO</v>
          </cell>
          <cell r="B178" t="str">
            <v>Trinidad and Tobago</v>
          </cell>
          <cell r="C178" t="str">
            <v>Latin America &amp; Caribbean</v>
          </cell>
          <cell r="D178" t="str">
            <v>High income</v>
          </cell>
          <cell r="E178">
            <v>2020</v>
          </cell>
          <cell r="F178">
            <v>105</v>
          </cell>
          <cell r="G178">
            <v>61.291280000000008</v>
          </cell>
          <cell r="J178">
            <v>79</v>
          </cell>
          <cell r="K178">
            <v>88.577940000000012</v>
          </cell>
          <cell r="L178" t="str">
            <v>7</v>
          </cell>
          <cell r="M178">
            <v>64.705879999999993</v>
          </cell>
          <cell r="N178" t="str">
            <v>10.5</v>
          </cell>
          <cell r="O178" t="str">
            <v>89.94975</v>
          </cell>
          <cell r="P178" t="str">
            <v>.7</v>
          </cell>
          <cell r="Q178" t="str">
            <v>99.65615</v>
          </cell>
          <cell r="R178" t="str">
            <v>7</v>
          </cell>
          <cell r="S178" t="str">
            <v>64.70588</v>
          </cell>
          <cell r="T178" t="str">
            <v>10.5</v>
          </cell>
          <cell r="U178" t="str">
            <v>89.94975</v>
          </cell>
          <cell r="V178" t="str">
            <v>.7</v>
          </cell>
          <cell r="W178" t="str">
            <v>99.65615</v>
          </cell>
          <cell r="X178" t="str">
            <v>0</v>
          </cell>
          <cell r="Y178" t="str">
            <v>100</v>
          </cell>
          <cell r="Z178">
            <v>126</v>
          </cell>
          <cell r="AA178">
            <v>64.134860000000003</v>
          </cell>
          <cell r="AC178" t="str">
            <v>16</v>
          </cell>
          <cell r="AD178" t="str">
            <v>56</v>
          </cell>
          <cell r="AE178" t="str">
            <v>254</v>
          </cell>
          <cell r="AF178" t="str">
            <v>34.29395</v>
          </cell>
          <cell r="AG178" t="str">
            <v>.1</v>
          </cell>
          <cell r="AH178" t="str">
            <v>99.57883</v>
          </cell>
          <cell r="AI178" t="str">
            <v>10</v>
          </cell>
          <cell r="AJ178" t="str">
            <v>66.66667</v>
          </cell>
          <cell r="AK178" t="str">
            <v>2</v>
          </cell>
          <cell r="AL178" t="str">
            <v>1</v>
          </cell>
          <cell r="AM178" t="str">
            <v>1</v>
          </cell>
          <cell r="AN178" t="str">
            <v>3</v>
          </cell>
          <cell r="AO178" t="str">
            <v>0</v>
          </cell>
          <cell r="AP178" t="str">
            <v>3</v>
          </cell>
          <cell r="AQ178">
            <v>43</v>
          </cell>
          <cell r="AR178">
            <v>84.33738000000001</v>
          </cell>
          <cell r="AT178" t="str">
            <v>4</v>
          </cell>
          <cell r="AU178" t="str">
            <v>83.33333</v>
          </cell>
          <cell r="AV178" t="str">
            <v>61</v>
          </cell>
          <cell r="AW178" t="str">
            <v>81.30435</v>
          </cell>
          <cell r="AX178" t="str">
            <v>185.3</v>
          </cell>
          <cell r="AY178" t="str">
            <v>97.71183</v>
          </cell>
          <cell r="AZ178" t="str">
            <v>6</v>
          </cell>
          <cell r="BA178" t="str">
            <v>75</v>
          </cell>
          <cell r="BB178" t="str">
            <v>1</v>
          </cell>
          <cell r="BC178" t="str">
            <v>1</v>
          </cell>
          <cell r="BD178" t="str">
            <v>1</v>
          </cell>
          <cell r="BE178" t="str">
            <v>1</v>
          </cell>
          <cell r="BF178" t="str">
            <v>1</v>
          </cell>
          <cell r="BG178" t="str">
            <v>1</v>
          </cell>
          <cell r="BH178" t="str">
            <v>6.34</v>
          </cell>
          <cell r="BI178" t="str">
            <v>3.86</v>
          </cell>
          <cell r="BJ178" t="str">
            <v>2</v>
          </cell>
          <cell r="BK178" t="str">
            <v>6.6</v>
          </cell>
          <cell r="BL178">
            <v>158</v>
          </cell>
          <cell r="BM178">
            <v>46.661720000000003</v>
          </cell>
          <cell r="BO178" t="str">
            <v>9</v>
          </cell>
          <cell r="BP178" t="str">
            <v>33.33333</v>
          </cell>
          <cell r="BQ178" t="str">
            <v>77</v>
          </cell>
          <cell r="BR178" t="str">
            <v>63.63636</v>
          </cell>
          <cell r="BS178" t="str">
            <v>7</v>
          </cell>
          <cell r="BT178" t="str">
            <v>53.01052</v>
          </cell>
          <cell r="BU178" t="str">
            <v>11</v>
          </cell>
          <cell r="BV178" t="str">
            <v>36.66667</v>
          </cell>
          <cell r="BW178" t="str">
            <v>4</v>
          </cell>
          <cell r="BX178" t="str">
            <v>1.5</v>
          </cell>
          <cell r="BY178" t="str">
            <v>2</v>
          </cell>
          <cell r="BZ178" t="str">
            <v>3.5</v>
          </cell>
          <cell r="CA178" t="str">
            <v>0</v>
          </cell>
          <cell r="CB178">
            <v>67</v>
          </cell>
          <cell r="CC178">
            <v>65</v>
          </cell>
          <cell r="CE178" t="str">
            <v/>
          </cell>
          <cell r="CF178" t="str">
            <v/>
          </cell>
          <cell r="CG178" t="str">
            <v/>
          </cell>
          <cell r="CH178" t="str">
            <v/>
          </cell>
          <cell r="CJ178" t="str">
            <v>7</v>
          </cell>
          <cell r="CK178" t="str">
            <v>58.33333</v>
          </cell>
          <cell r="CL178" t="str">
            <v>6</v>
          </cell>
          <cell r="CM178" t="str">
            <v>75</v>
          </cell>
          <cell r="CN178">
            <v>13</v>
          </cell>
          <cell r="CO178" t="str">
            <v>0</v>
          </cell>
          <cell r="CP178" t="str">
            <v>81</v>
          </cell>
          <cell r="CQ178">
            <v>57</v>
          </cell>
          <cell r="CR178">
            <v>64</v>
          </cell>
          <cell r="CT178" t="str">
            <v>4</v>
          </cell>
          <cell r="CU178" t="str">
            <v>40</v>
          </cell>
          <cell r="CV178" t="str">
            <v>9</v>
          </cell>
          <cell r="CW178" t="str">
            <v>90</v>
          </cell>
          <cell r="CX178" t="str">
            <v/>
          </cell>
          <cell r="CY178" t="str">
            <v/>
          </cell>
          <cell r="CZ178" t="str">
            <v/>
          </cell>
          <cell r="DA178" t="str">
            <v>8</v>
          </cell>
          <cell r="DB178" t="str">
            <v>80</v>
          </cell>
          <cell r="DC178" t="str">
            <v>5</v>
          </cell>
          <cell r="DD178" t="str">
            <v>83.33333</v>
          </cell>
          <cell r="DE178" t="str">
            <v>4</v>
          </cell>
          <cell r="DF178" t="str">
            <v>57.14286</v>
          </cell>
          <cell r="DG178" t="str">
            <v>2</v>
          </cell>
          <cell r="DH178" t="str">
            <v>28.57143</v>
          </cell>
          <cell r="DI178" t="str">
            <v>32</v>
          </cell>
          <cell r="DJ178">
            <v>160</v>
          </cell>
          <cell r="DK178">
            <v>53.529700000000005</v>
          </cell>
          <cell r="DM178" t="str">
            <v>39</v>
          </cell>
          <cell r="DN178" t="str">
            <v>40</v>
          </cell>
          <cell r="DO178" t="str">
            <v>210</v>
          </cell>
          <cell r="DP178" t="str">
            <v>75.11592</v>
          </cell>
          <cell r="DQ178" t="str">
            <v>40.5</v>
          </cell>
          <cell r="DR178" t="str">
            <v>79.50696</v>
          </cell>
          <cell r="DS178" t="str">
            <v>25.8</v>
          </cell>
          <cell r="DT178" t="str">
            <v>9.4</v>
          </cell>
          <cell r="DU178" t="str">
            <v>5.3</v>
          </cell>
          <cell r="DV178" t="str">
            <v>27</v>
          </cell>
          <cell r="DW178" t="str">
            <v>46</v>
          </cell>
          <cell r="DX178" t="str">
            <v>40.33333</v>
          </cell>
          <cell r="DY178" t="str">
            <v>28.31403</v>
          </cell>
          <cell r="DZ178" t="str">
            <v>54</v>
          </cell>
          <cell r="EA178" t="str">
            <v>3.669725</v>
          </cell>
          <cell r="EB178" t="str">
            <v>32.28571</v>
          </cell>
          <cell r="EC178" t="str">
            <v>0</v>
          </cell>
          <cell r="ED178" t="str">
            <v>19.49594</v>
          </cell>
          <cell r="EE178">
            <v>134</v>
          </cell>
          <cell r="EF178">
            <v>62.600050000000003</v>
          </cell>
          <cell r="EH178" t="str">
            <v>32</v>
          </cell>
          <cell r="EI178" t="str">
            <v>81.6568</v>
          </cell>
          <cell r="EJ178" t="str">
            <v>44</v>
          </cell>
          <cell r="EK178" t="str">
            <v>82.00837</v>
          </cell>
          <cell r="EL178" t="str">
            <v>60</v>
          </cell>
          <cell r="EM178" t="str">
            <v>62.89308</v>
          </cell>
          <cell r="EN178" t="str">
            <v>78</v>
          </cell>
          <cell r="EO178" t="str">
            <v>72.40143</v>
          </cell>
          <cell r="EP178" t="str">
            <v>250</v>
          </cell>
          <cell r="EQ178" t="str">
            <v>37.5</v>
          </cell>
          <cell r="ER178" t="str">
            <v>250</v>
          </cell>
          <cell r="ES178" t="str">
            <v>64.28571</v>
          </cell>
          <cell r="ET178" t="str">
            <v>498.5</v>
          </cell>
          <cell r="EU178" t="str">
            <v>52.9717</v>
          </cell>
          <cell r="EV178" t="str">
            <v>635</v>
          </cell>
          <cell r="EW178" t="str">
            <v>47.08333</v>
          </cell>
          <cell r="EX178" t="str">
            <v/>
          </cell>
          <cell r="EY178" t="str">
            <v/>
          </cell>
          <cell r="EZ178" t="str">
            <v/>
          </cell>
          <cell r="FA178" t="str">
            <v/>
          </cell>
          <cell r="FB178" t="str">
            <v/>
          </cell>
          <cell r="FC178" t="str">
            <v/>
          </cell>
          <cell r="FD178" t="str">
            <v/>
          </cell>
          <cell r="FE178" t="str">
            <v/>
          </cell>
          <cell r="FF178" t="str">
            <v/>
          </cell>
          <cell r="FG178" t="str">
            <v/>
          </cell>
          <cell r="FH178" t="str">
            <v/>
          </cell>
          <cell r="FI178" t="str">
            <v/>
          </cell>
          <cell r="FJ178">
            <v>174</v>
          </cell>
          <cell r="FK178">
            <v>35.62471</v>
          </cell>
          <cell r="FM178" t="str">
            <v/>
          </cell>
          <cell r="FN178" t="str">
            <v/>
          </cell>
          <cell r="FO178" t="str">
            <v>1340</v>
          </cell>
          <cell r="FP178" t="str">
            <v>0</v>
          </cell>
          <cell r="FQ178" t="str">
            <v>85</v>
          </cell>
          <cell r="FR178" t="str">
            <v>1195</v>
          </cell>
          <cell r="FS178" t="str">
            <v>60</v>
          </cell>
          <cell r="FT178" t="str">
            <v>33.5</v>
          </cell>
          <cell r="FU178" t="str">
            <v>62.4297</v>
          </cell>
          <cell r="FV178" t="str">
            <v>30.4</v>
          </cell>
          <cell r="FW178" t="str">
            <v>.1</v>
          </cell>
          <cell r="FX178" t="str">
            <v>3</v>
          </cell>
          <cell r="FY178" t="str">
            <v>8</v>
          </cell>
          <cell r="FZ178" t="str">
            <v>44.44444</v>
          </cell>
          <cell r="GA178" t="str">
            <v>3</v>
          </cell>
          <cell r="GB178" t="str">
            <v>2</v>
          </cell>
          <cell r="GC178" t="str">
            <v>.5</v>
          </cell>
          <cell r="GD178" t="str">
            <v>2.5</v>
          </cell>
          <cell r="GE178">
            <v>83</v>
          </cell>
          <cell r="GF178">
            <v>48.446420000000003</v>
          </cell>
          <cell r="GG178" t="str">
            <v>0</v>
          </cell>
          <cell r="GH178" t="str">
            <v>2.5</v>
          </cell>
          <cell r="GI178" t="str">
            <v>25</v>
          </cell>
          <cell r="GJ178" t="str">
            <v>26.1</v>
          </cell>
          <cell r="GK178" t="str">
            <v>28.14284</v>
          </cell>
          <cell r="GL178" t="str">
            <v>11</v>
          </cell>
          <cell r="GM178" t="str">
            <v>68.75</v>
          </cell>
          <cell r="GN178" t="str">
            <v>2.5</v>
          </cell>
          <cell r="GO178" t="str">
            <v>4.5</v>
          </cell>
          <cell r="GP178" t="str">
            <v>1</v>
          </cell>
          <cell r="GQ178" t="str">
            <v>3</v>
          </cell>
        </row>
        <row r="179">
          <cell r="A179" t="str">
            <v>TUN</v>
          </cell>
          <cell r="B179" t="str">
            <v>Tunisia</v>
          </cell>
          <cell r="C179" t="str">
            <v>Middle East &amp; North Africa</v>
          </cell>
          <cell r="D179" t="str">
            <v>Lower middle income</v>
          </cell>
          <cell r="E179">
            <v>2020</v>
          </cell>
          <cell r="F179">
            <v>78</v>
          </cell>
          <cell r="G179">
            <v>68.657060000000001</v>
          </cell>
          <cell r="J179">
            <v>19</v>
          </cell>
          <cell r="K179">
            <v>94.563890000000001</v>
          </cell>
          <cell r="L179" t="str">
            <v>3</v>
          </cell>
          <cell r="M179">
            <v>88.235290000000006</v>
          </cell>
          <cell r="N179" t="str">
            <v>9</v>
          </cell>
          <cell r="O179" t="str">
            <v>91.45729</v>
          </cell>
          <cell r="P179" t="str">
            <v>2.9</v>
          </cell>
          <cell r="Q179" t="str">
            <v>98.56297</v>
          </cell>
          <cell r="R179" t="str">
            <v>3</v>
          </cell>
          <cell r="S179" t="str">
            <v>88.23529</v>
          </cell>
          <cell r="T179" t="str">
            <v>9</v>
          </cell>
          <cell r="U179" t="str">
            <v>91.45729</v>
          </cell>
          <cell r="V179" t="str">
            <v>2.9</v>
          </cell>
          <cell r="W179" t="str">
            <v>98.56297</v>
          </cell>
          <cell r="X179" t="str">
            <v>0</v>
          </cell>
          <cell r="Y179" t="str">
            <v>100</v>
          </cell>
          <cell r="Z179">
            <v>32</v>
          </cell>
          <cell r="AA179">
            <v>77.377950000000013</v>
          </cell>
          <cell r="AC179" t="str">
            <v>14</v>
          </cell>
          <cell r="AD179" t="str">
            <v>64</v>
          </cell>
          <cell r="AE179" t="str">
            <v>133</v>
          </cell>
          <cell r="AF179" t="str">
            <v>69.16427</v>
          </cell>
          <cell r="AG179" t="str">
            <v>3.4</v>
          </cell>
          <cell r="AH179" t="str">
            <v>83.01419</v>
          </cell>
          <cell r="AI179" t="str">
            <v>14</v>
          </cell>
          <cell r="AJ179" t="str">
            <v>93.33333</v>
          </cell>
          <cell r="AK179" t="str">
            <v>2</v>
          </cell>
          <cell r="AL179" t="str">
            <v>1</v>
          </cell>
          <cell r="AM179" t="str">
            <v>2</v>
          </cell>
          <cell r="AN179" t="str">
            <v>3</v>
          </cell>
          <cell r="AO179" t="str">
            <v>2</v>
          </cell>
          <cell r="AP179" t="str">
            <v>4</v>
          </cell>
          <cell r="AQ179">
            <v>63</v>
          </cell>
          <cell r="AR179">
            <v>82.255250000000004</v>
          </cell>
          <cell r="AT179" t="str">
            <v>4</v>
          </cell>
          <cell r="AU179" t="str">
            <v>83.33333</v>
          </cell>
          <cell r="AV179" t="str">
            <v>65</v>
          </cell>
          <cell r="AW179" t="str">
            <v>79.56522</v>
          </cell>
          <cell r="AX179" t="str">
            <v>719.1</v>
          </cell>
          <cell r="AY179" t="str">
            <v>91.12246</v>
          </cell>
          <cell r="AZ179" t="str">
            <v>6</v>
          </cell>
          <cell r="BA179" t="str">
            <v>75</v>
          </cell>
          <cell r="BB179" t="str">
            <v>2</v>
          </cell>
          <cell r="BC179" t="str">
            <v>1</v>
          </cell>
          <cell r="BD179" t="str">
            <v>1</v>
          </cell>
          <cell r="BE179" t="str">
            <v>1</v>
          </cell>
          <cell r="BF179" t="str">
            <v>0</v>
          </cell>
          <cell r="BG179" t="str">
            <v>1</v>
          </cell>
          <cell r="BH179" t="str">
            <v>2.54</v>
          </cell>
          <cell r="BI179" t="str">
            <v>2.28</v>
          </cell>
          <cell r="BJ179" t="str">
            <v>2</v>
          </cell>
          <cell r="BK179" t="str">
            <v>7.7</v>
          </cell>
          <cell r="BL179">
            <v>94</v>
          </cell>
          <cell r="BM179">
            <v>63.711190000000002</v>
          </cell>
          <cell r="BO179" t="str">
            <v>5</v>
          </cell>
          <cell r="BP179" t="str">
            <v>66.66667</v>
          </cell>
          <cell r="BQ179" t="str">
            <v>35</v>
          </cell>
          <cell r="BR179" t="str">
            <v>83.73206</v>
          </cell>
          <cell r="BS179" t="str">
            <v>6.1</v>
          </cell>
          <cell r="BT179" t="str">
            <v>59.44602</v>
          </cell>
          <cell r="BU179" t="str">
            <v>13.5</v>
          </cell>
          <cell r="BV179" t="str">
            <v>45</v>
          </cell>
          <cell r="BW179" t="str">
            <v>4</v>
          </cell>
          <cell r="BX179" t="str">
            <v>4.5</v>
          </cell>
          <cell r="BY179" t="str">
            <v>0</v>
          </cell>
          <cell r="BZ179" t="str">
            <v>5</v>
          </cell>
          <cell r="CA179" t="str">
            <v>0</v>
          </cell>
          <cell r="CB179">
            <v>104</v>
          </cell>
          <cell r="CC179">
            <v>50.000000000000007</v>
          </cell>
          <cell r="CE179" t="str">
            <v/>
          </cell>
          <cell r="CF179" t="str">
            <v/>
          </cell>
          <cell r="CG179" t="str">
            <v/>
          </cell>
          <cell r="CH179" t="str">
            <v/>
          </cell>
          <cell r="CJ179" t="str">
            <v>3</v>
          </cell>
          <cell r="CK179" t="str">
            <v>25</v>
          </cell>
          <cell r="CL179" t="str">
            <v>7</v>
          </cell>
          <cell r="CM179" t="str">
            <v>87.5</v>
          </cell>
          <cell r="CN179">
            <v>10</v>
          </cell>
          <cell r="CO179" t="str">
            <v>36.4</v>
          </cell>
          <cell r="CP179" t="str">
            <v>0</v>
          </cell>
          <cell r="CQ179">
            <v>61</v>
          </cell>
          <cell r="CR179">
            <v>62.000000000000007</v>
          </cell>
          <cell r="CT179" t="str">
            <v>6</v>
          </cell>
          <cell r="CU179" t="str">
            <v>60</v>
          </cell>
          <cell r="CV179" t="str">
            <v>7</v>
          </cell>
          <cell r="CW179" t="str">
            <v>70</v>
          </cell>
          <cell r="CX179" t="str">
            <v/>
          </cell>
          <cell r="CY179" t="str">
            <v/>
          </cell>
          <cell r="CZ179" t="str">
            <v/>
          </cell>
          <cell r="DA179" t="str">
            <v>5</v>
          </cell>
          <cell r="DB179" t="str">
            <v>50</v>
          </cell>
          <cell r="DC179" t="str">
            <v>4</v>
          </cell>
          <cell r="DD179" t="str">
            <v>66.66667</v>
          </cell>
          <cell r="DE179" t="str">
            <v>4</v>
          </cell>
          <cell r="DF179" t="str">
            <v>57.14286</v>
          </cell>
          <cell r="DG179" t="str">
            <v>5</v>
          </cell>
          <cell r="DH179" t="str">
            <v>71.42857</v>
          </cell>
          <cell r="DI179" t="str">
            <v>31</v>
          </cell>
          <cell r="DJ179">
            <v>108</v>
          </cell>
          <cell r="DK179">
            <v>69.42765</v>
          </cell>
          <cell r="DM179" t="str">
            <v>8</v>
          </cell>
          <cell r="DN179" t="str">
            <v>91.66667</v>
          </cell>
          <cell r="DO179" t="str">
            <v>144</v>
          </cell>
          <cell r="DP179" t="str">
            <v>85.31685</v>
          </cell>
          <cell r="DQ179" t="str">
            <v>60.7</v>
          </cell>
          <cell r="DR179" t="str">
            <v>48.2271</v>
          </cell>
          <cell r="DS179" t="str">
            <v>13.6</v>
          </cell>
          <cell r="DT179" t="str">
            <v>25.3</v>
          </cell>
          <cell r="DU179" t="str">
            <v>21.8</v>
          </cell>
          <cell r="DV179" t="str">
            <v>45</v>
          </cell>
          <cell r="DW179" t="str">
            <v>10</v>
          </cell>
          <cell r="DX179" t="str">
            <v>62.16667</v>
          </cell>
          <cell r="DY179" t="str">
            <v>0</v>
          </cell>
          <cell r="DZ179" t="str">
            <v>1.5</v>
          </cell>
          <cell r="EA179" t="str">
            <v>100</v>
          </cell>
          <cell r="EB179" t="str">
            <v>0</v>
          </cell>
          <cell r="EC179" t="str">
            <v>100</v>
          </cell>
          <cell r="ED179" t="str">
            <v>52.5</v>
          </cell>
          <cell r="EE179">
            <v>90</v>
          </cell>
          <cell r="EF179">
            <v>74.632400000000004</v>
          </cell>
          <cell r="EH179" t="str">
            <v>3</v>
          </cell>
          <cell r="EI179" t="str">
            <v>98.81657</v>
          </cell>
          <cell r="EJ179" t="str">
            <v>26.92308</v>
          </cell>
          <cell r="EK179" t="str">
            <v>89.15352</v>
          </cell>
          <cell r="EL179" t="str">
            <v>12</v>
          </cell>
          <cell r="EM179" t="str">
            <v>93.08176</v>
          </cell>
          <cell r="EN179" t="str">
            <v>80</v>
          </cell>
          <cell r="EO179" t="str">
            <v>71.68459</v>
          </cell>
          <cell r="EP179" t="str">
            <v>200</v>
          </cell>
          <cell r="EQ179" t="str">
            <v>50</v>
          </cell>
          <cell r="ER179" t="str">
            <v>144.4444</v>
          </cell>
          <cell r="ES179" t="str">
            <v>79.36508</v>
          </cell>
          <cell r="ET179" t="str">
            <v>374.8462</v>
          </cell>
          <cell r="EU179" t="str">
            <v>64.63716</v>
          </cell>
          <cell r="EV179" t="str">
            <v>596.1538</v>
          </cell>
          <cell r="EW179" t="str">
            <v>50.32051</v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 t="str">
            <v/>
          </cell>
          <cell r="FC179" t="str">
            <v/>
          </cell>
          <cell r="FD179" t="str">
            <v/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88</v>
          </cell>
          <cell r="FK179">
            <v>58.408750000000005</v>
          </cell>
          <cell r="FM179" t="str">
            <v/>
          </cell>
          <cell r="FN179" t="str">
            <v/>
          </cell>
          <cell r="FO179" t="str">
            <v>565</v>
          </cell>
          <cell r="FP179" t="str">
            <v>63.52459</v>
          </cell>
          <cell r="FQ179" t="str">
            <v>55</v>
          </cell>
          <cell r="FR179" t="str">
            <v>300</v>
          </cell>
          <cell r="FS179" t="str">
            <v>210</v>
          </cell>
          <cell r="FT179" t="str">
            <v>21.8</v>
          </cell>
          <cell r="FU179" t="str">
            <v>75.59055</v>
          </cell>
          <cell r="FV179" t="str">
            <v>13.8</v>
          </cell>
          <cell r="FW179" t="str">
            <v>5</v>
          </cell>
          <cell r="FX179" t="str">
            <v>3</v>
          </cell>
          <cell r="FY179" t="str">
            <v>6.5</v>
          </cell>
          <cell r="FZ179" t="str">
            <v>36.11111</v>
          </cell>
          <cell r="GA179" t="str">
            <v>4.5</v>
          </cell>
          <cell r="GB179" t="str">
            <v>0</v>
          </cell>
          <cell r="GC179" t="str">
            <v>0</v>
          </cell>
          <cell r="GD179" t="str">
            <v>2</v>
          </cell>
          <cell r="GE179">
            <v>69</v>
          </cell>
          <cell r="GF179">
            <v>54.193500000000007</v>
          </cell>
          <cell r="GG179" t="str">
            <v>0</v>
          </cell>
          <cell r="GH179" t="str">
            <v>1.3</v>
          </cell>
          <cell r="GI179" t="str">
            <v>7</v>
          </cell>
          <cell r="GJ179" t="str">
            <v>51.3</v>
          </cell>
          <cell r="GK179" t="str">
            <v>55.26199</v>
          </cell>
          <cell r="GL179" t="str">
            <v>8.5</v>
          </cell>
          <cell r="GM179" t="str">
            <v>53.125</v>
          </cell>
          <cell r="GN179" t="str">
            <v>2</v>
          </cell>
          <cell r="GO179" t="str">
            <v>5.5</v>
          </cell>
          <cell r="GP179" t="str">
            <v>0</v>
          </cell>
          <cell r="GQ179" t="str">
            <v>1</v>
          </cell>
        </row>
        <row r="180">
          <cell r="A180" t="str">
            <v>TUR</v>
          </cell>
          <cell r="B180" t="str">
            <v>Turkey</v>
          </cell>
          <cell r="C180" t="str">
            <v>Europe &amp; Central Asia</v>
          </cell>
          <cell r="D180" t="str">
            <v>Upper middle income</v>
          </cell>
          <cell r="E180">
            <v>2020</v>
          </cell>
          <cell r="F180">
            <v>33</v>
          </cell>
          <cell r="G180">
            <v>76.79104000000001</v>
          </cell>
          <cell r="J180">
            <v>77</v>
          </cell>
          <cell r="K180">
            <v>88.788890000000009</v>
          </cell>
          <cell r="L180" t="str">
            <v>7</v>
          </cell>
          <cell r="M180">
            <v>64.705879999999993</v>
          </cell>
          <cell r="N180" t="str">
            <v>7</v>
          </cell>
          <cell r="O180" t="str">
            <v>93.46734</v>
          </cell>
          <cell r="P180" t="str">
            <v>6</v>
          </cell>
          <cell r="Q180" t="str">
            <v>96.98233</v>
          </cell>
          <cell r="R180" t="str">
            <v>7</v>
          </cell>
          <cell r="S180" t="str">
            <v>64.70588</v>
          </cell>
          <cell r="T180" t="str">
            <v>7</v>
          </cell>
          <cell r="U180" t="str">
            <v>93.46734</v>
          </cell>
          <cell r="V180" t="str">
            <v>6</v>
          </cell>
          <cell r="W180" t="str">
            <v>96.98233</v>
          </cell>
          <cell r="X180" t="str">
            <v>0</v>
          </cell>
          <cell r="Y180" t="str">
            <v>100</v>
          </cell>
          <cell r="Z180">
            <v>53</v>
          </cell>
          <cell r="AA180">
            <v>73.831340000000012</v>
          </cell>
          <cell r="AC180" t="str">
            <v>18</v>
          </cell>
          <cell r="AD180" t="str">
            <v>48</v>
          </cell>
          <cell r="AE180" t="str">
            <v>100</v>
          </cell>
          <cell r="AF180" t="str">
            <v>78.67435</v>
          </cell>
          <cell r="AG180" t="str">
            <v>3.6</v>
          </cell>
          <cell r="AH180" t="str">
            <v>81.98435</v>
          </cell>
          <cell r="AI180" t="str">
            <v>13</v>
          </cell>
          <cell r="AJ180" t="str">
            <v>86.66667</v>
          </cell>
          <cell r="AK180" t="str">
            <v>2</v>
          </cell>
          <cell r="AL180" t="str">
            <v>1</v>
          </cell>
          <cell r="AM180" t="str">
            <v>2</v>
          </cell>
          <cell r="AN180" t="str">
            <v>3</v>
          </cell>
          <cell r="AO180" t="str">
            <v>1</v>
          </cell>
          <cell r="AP180" t="str">
            <v>4</v>
          </cell>
          <cell r="AQ180">
            <v>41</v>
          </cell>
          <cell r="AR180">
            <v>84.527070000000009</v>
          </cell>
          <cell r="AT180" t="str">
            <v>4</v>
          </cell>
          <cell r="AU180" t="str">
            <v>83.33333</v>
          </cell>
          <cell r="AV180" t="str">
            <v>34</v>
          </cell>
          <cell r="AW180" t="str">
            <v>93.04348</v>
          </cell>
          <cell r="AX180" t="str">
            <v>62.3</v>
          </cell>
          <cell r="AY180" t="str">
            <v>99.23147</v>
          </cell>
          <cell r="AZ180" t="str">
            <v>5</v>
          </cell>
          <cell r="BA180" t="str">
            <v>62.5</v>
          </cell>
          <cell r="BB180" t="str">
            <v>0</v>
          </cell>
          <cell r="BC180" t="str">
            <v>1</v>
          </cell>
          <cell r="BD180" t="str">
            <v>1</v>
          </cell>
          <cell r="BE180" t="str">
            <v>1</v>
          </cell>
          <cell r="BF180" t="str">
            <v>1</v>
          </cell>
          <cell r="BG180" t="str">
            <v>1</v>
          </cell>
          <cell r="BH180" t="str">
            <v>44.69</v>
          </cell>
          <cell r="BI180" t="str">
            <v>19.53</v>
          </cell>
          <cell r="BJ180" t="str">
            <v>5</v>
          </cell>
          <cell r="BK180" t="str">
            <v>8.9</v>
          </cell>
          <cell r="BL180">
            <v>27</v>
          </cell>
          <cell r="BM180">
            <v>81.632350000000002</v>
          </cell>
          <cell r="BO180" t="str">
            <v>6</v>
          </cell>
          <cell r="BP180" t="str">
            <v>58.33333</v>
          </cell>
          <cell r="BQ180" t="str">
            <v>4.5</v>
          </cell>
          <cell r="BR180" t="str">
            <v>98.32536</v>
          </cell>
          <cell r="BS180" t="str">
            <v>3</v>
          </cell>
          <cell r="BT180" t="str">
            <v>79.87071</v>
          </cell>
          <cell r="BU180" t="str">
            <v>27</v>
          </cell>
          <cell r="BV180" t="str">
            <v>90</v>
          </cell>
          <cell r="BW180" t="str">
            <v>8</v>
          </cell>
          <cell r="BX180" t="str">
            <v>4</v>
          </cell>
          <cell r="BY180" t="str">
            <v>8</v>
          </cell>
          <cell r="BZ180" t="str">
            <v>7</v>
          </cell>
          <cell r="CA180" t="str">
            <v>0</v>
          </cell>
          <cell r="CB180">
            <v>37</v>
          </cell>
          <cell r="CC180">
            <v>75</v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J180" t="str">
            <v>7</v>
          </cell>
          <cell r="CK180" t="str">
            <v>58.33333</v>
          </cell>
          <cell r="CL180" t="str">
            <v>8</v>
          </cell>
          <cell r="CM180" t="str">
            <v>100</v>
          </cell>
          <cell r="CN180">
            <v>15</v>
          </cell>
          <cell r="CO180" t="str">
            <v>80.2</v>
          </cell>
          <cell r="CP180" t="str">
            <v>0</v>
          </cell>
          <cell r="CQ180">
            <v>21</v>
          </cell>
          <cell r="CR180">
            <v>76</v>
          </cell>
          <cell r="CT180" t="str">
            <v>9</v>
          </cell>
          <cell r="CU180" t="str">
            <v>90</v>
          </cell>
          <cell r="CV180" t="str">
            <v>5</v>
          </cell>
          <cell r="CW180" t="str">
            <v>50</v>
          </cell>
          <cell r="CX180" t="str">
            <v/>
          </cell>
          <cell r="CY180" t="str">
            <v/>
          </cell>
          <cell r="CZ180" t="str">
            <v/>
          </cell>
          <cell r="DA180" t="str">
            <v>6</v>
          </cell>
          <cell r="DB180" t="str">
            <v>60</v>
          </cell>
          <cell r="DC180" t="str">
            <v>6</v>
          </cell>
          <cell r="DD180" t="str">
            <v>100</v>
          </cell>
          <cell r="DE180" t="str">
            <v>6</v>
          </cell>
          <cell r="DF180" t="str">
            <v>85.71429</v>
          </cell>
          <cell r="DG180" t="str">
            <v>6</v>
          </cell>
          <cell r="DH180" t="str">
            <v>85.71429</v>
          </cell>
          <cell r="DI180" t="str">
            <v>38</v>
          </cell>
          <cell r="DJ180">
            <v>26</v>
          </cell>
          <cell r="DK180">
            <v>86.639920000000004</v>
          </cell>
          <cell r="DM180" t="str">
            <v>10</v>
          </cell>
          <cell r="DN180" t="str">
            <v>88.33333</v>
          </cell>
          <cell r="DO180" t="str">
            <v>170</v>
          </cell>
          <cell r="DP180" t="str">
            <v>81.2983</v>
          </cell>
          <cell r="DQ180" t="str">
            <v>42.3</v>
          </cell>
          <cell r="DR180" t="str">
            <v>76.92807</v>
          </cell>
          <cell r="DS180" t="str">
            <v>20</v>
          </cell>
          <cell r="DT180" t="str">
            <v>19.7</v>
          </cell>
          <cell r="DU180" t="str">
            <v>2.5</v>
          </cell>
          <cell r="DV180" t="str">
            <v>No VAT</v>
          </cell>
          <cell r="DW180" t="str">
            <v>No VAT</v>
          </cell>
          <cell r="DX180" t="str">
            <v>No VAT</v>
          </cell>
          <cell r="DY180" t="str">
            <v>No VAT</v>
          </cell>
          <cell r="DZ180" t="str">
            <v>1.5</v>
          </cell>
          <cell r="EA180" t="str">
            <v>100</v>
          </cell>
          <cell r="EB180" t="str">
            <v>0</v>
          </cell>
          <cell r="EC180" t="str">
            <v>100</v>
          </cell>
          <cell r="ED180" t="str">
            <v>100</v>
          </cell>
          <cell r="EE180">
            <v>44</v>
          </cell>
          <cell r="EF180">
            <v>91.625590000000003</v>
          </cell>
          <cell r="EH180" t="str">
            <v>4</v>
          </cell>
          <cell r="EI180" t="str">
            <v>98.22485</v>
          </cell>
          <cell r="EJ180" t="str">
            <v>2</v>
          </cell>
          <cell r="EK180" t="str">
            <v>99.58159</v>
          </cell>
          <cell r="EL180" t="str">
            <v>9.75</v>
          </cell>
          <cell r="EM180" t="str">
            <v>94.49686</v>
          </cell>
          <cell r="EN180" t="str">
            <v>6.5</v>
          </cell>
          <cell r="EO180" t="str">
            <v>98.02867</v>
          </cell>
          <cell r="EP180" t="str">
            <v>55</v>
          </cell>
          <cell r="EQ180" t="str">
            <v>86.25</v>
          </cell>
          <cell r="ER180" t="str">
            <v>55</v>
          </cell>
          <cell r="ES180" t="str">
            <v>92.14286</v>
          </cell>
          <cell r="ET180" t="str">
            <v>338</v>
          </cell>
          <cell r="EU180" t="str">
            <v>68.11321</v>
          </cell>
          <cell r="EV180" t="str">
            <v>46</v>
          </cell>
          <cell r="EW180" t="str">
            <v>96.16667</v>
          </cell>
          <cell r="EX180" t="str">
            <v/>
          </cell>
          <cell r="EY180" t="str">
            <v/>
          </cell>
          <cell r="EZ180" t="str">
            <v/>
          </cell>
          <cell r="FA180" t="str">
            <v/>
          </cell>
          <cell r="FB180" t="str">
            <v/>
          </cell>
          <cell r="FC180" t="str">
            <v/>
          </cell>
          <cell r="FD180" t="str">
            <v/>
          </cell>
          <cell r="FE180" t="str">
            <v/>
          </cell>
          <cell r="FF180" t="str">
            <v/>
          </cell>
          <cell r="FG180" t="str">
            <v/>
          </cell>
          <cell r="FH180" t="str">
            <v/>
          </cell>
          <cell r="FI180" t="str">
            <v/>
          </cell>
          <cell r="FJ180">
            <v>24</v>
          </cell>
          <cell r="FK180">
            <v>71.402440000000013</v>
          </cell>
          <cell r="FM180" t="str">
            <v/>
          </cell>
          <cell r="FN180" t="str">
            <v/>
          </cell>
          <cell r="FO180" t="str">
            <v>623</v>
          </cell>
          <cell r="FP180" t="str">
            <v>58.77049</v>
          </cell>
          <cell r="FQ180" t="str">
            <v>44</v>
          </cell>
          <cell r="FR180" t="str">
            <v>450</v>
          </cell>
          <cell r="FS180" t="str">
            <v>129</v>
          </cell>
          <cell r="FT180" t="str">
            <v>24.9</v>
          </cell>
          <cell r="FU180" t="str">
            <v>72.10349</v>
          </cell>
          <cell r="FV180" t="str">
            <v>12</v>
          </cell>
          <cell r="FW180" t="str">
            <v>3</v>
          </cell>
          <cell r="FX180" t="str">
            <v>9.9</v>
          </cell>
          <cell r="FY180" t="str">
            <v>15</v>
          </cell>
          <cell r="FZ180" t="str">
            <v>83.33333</v>
          </cell>
          <cell r="GA180" t="str">
            <v>3.5</v>
          </cell>
          <cell r="GB180" t="str">
            <v>5</v>
          </cell>
          <cell r="GC180" t="str">
            <v>4</v>
          </cell>
          <cell r="GD180" t="str">
            <v>2.5</v>
          </cell>
          <cell r="GE180">
            <v>120</v>
          </cell>
          <cell r="GF180">
            <v>38.462810000000005</v>
          </cell>
          <cell r="GG180" t="str">
            <v>0</v>
          </cell>
          <cell r="GH180" t="str">
            <v>5</v>
          </cell>
          <cell r="GI180" t="str">
            <v>14.5</v>
          </cell>
          <cell r="GJ180" t="str">
            <v>10.5</v>
          </cell>
          <cell r="GK180" t="str">
            <v>11.30061</v>
          </cell>
          <cell r="GL180" t="str">
            <v>10.5</v>
          </cell>
          <cell r="GM180" t="str">
            <v>65.625</v>
          </cell>
          <cell r="GN180" t="str">
            <v>3</v>
          </cell>
          <cell r="GO180" t="str">
            <v>3</v>
          </cell>
          <cell r="GP180" t="str">
            <v>1.5</v>
          </cell>
          <cell r="GQ180" t="str">
            <v>3</v>
          </cell>
        </row>
        <row r="181">
          <cell r="A181" t="str">
            <v>UGA</v>
          </cell>
          <cell r="B181" t="str">
            <v>Uganda</v>
          </cell>
          <cell r="C181" t="str">
            <v>Sub-Saharan Africa</v>
          </cell>
          <cell r="D181" t="str">
            <v>Low income</v>
          </cell>
          <cell r="E181">
            <v>2020</v>
          </cell>
          <cell r="F181">
            <v>116</v>
          </cell>
          <cell r="G181">
            <v>59.981800000000007</v>
          </cell>
          <cell r="J181">
            <v>169</v>
          </cell>
          <cell r="K181">
            <v>71.383710000000008</v>
          </cell>
          <cell r="L181" t="str">
            <v>13</v>
          </cell>
          <cell r="M181">
            <v>29.411760000000001</v>
          </cell>
          <cell r="N181" t="str">
            <v>24</v>
          </cell>
          <cell r="O181" t="str">
            <v>76.38191</v>
          </cell>
          <cell r="P181" t="str">
            <v>40.5</v>
          </cell>
          <cell r="Q181" t="str">
            <v>79.74117</v>
          </cell>
          <cell r="R181" t="str">
            <v>13</v>
          </cell>
          <cell r="S181" t="str">
            <v>29.41176</v>
          </cell>
          <cell r="T181" t="str">
            <v>24</v>
          </cell>
          <cell r="U181" t="str">
            <v>76.38191</v>
          </cell>
          <cell r="V181" t="str">
            <v>40.5</v>
          </cell>
          <cell r="W181" t="str">
            <v>79.74117</v>
          </cell>
          <cell r="X181" t="str">
            <v>0</v>
          </cell>
          <cell r="Y181" t="str">
            <v>100</v>
          </cell>
          <cell r="Z181">
            <v>113</v>
          </cell>
          <cell r="AA181">
            <v>66.447360000000003</v>
          </cell>
          <cell r="AC181" t="str">
            <v>18</v>
          </cell>
          <cell r="AD181" t="str">
            <v>48</v>
          </cell>
          <cell r="AE181" t="str">
            <v>113</v>
          </cell>
          <cell r="AF181" t="str">
            <v>74.92795</v>
          </cell>
          <cell r="AG181" t="str">
            <v>7.4</v>
          </cell>
          <cell r="AH181" t="str">
            <v>62.86147</v>
          </cell>
          <cell r="AI181" t="str">
            <v>12</v>
          </cell>
          <cell r="AJ181" t="str">
            <v>80</v>
          </cell>
          <cell r="AK181" t="str">
            <v>2</v>
          </cell>
          <cell r="AL181" t="str">
            <v>1</v>
          </cell>
          <cell r="AM181" t="str">
            <v>2</v>
          </cell>
          <cell r="AN181" t="str">
            <v>3</v>
          </cell>
          <cell r="AO181" t="str">
            <v>0</v>
          </cell>
          <cell r="AP181" t="str">
            <v>4</v>
          </cell>
          <cell r="AQ181">
            <v>168</v>
          </cell>
          <cell r="AR181">
            <v>48.393310000000007</v>
          </cell>
          <cell r="AT181" t="str">
            <v>6</v>
          </cell>
          <cell r="AU181" t="str">
            <v>50</v>
          </cell>
          <cell r="AV181" t="str">
            <v>66</v>
          </cell>
          <cell r="AW181" t="str">
            <v>79.13043</v>
          </cell>
          <cell r="AX181" t="str">
            <v>6930.1</v>
          </cell>
          <cell r="AY181" t="str">
            <v>14.4428</v>
          </cell>
          <cell r="AZ181" t="str">
            <v>4</v>
          </cell>
          <cell r="BA181" t="str">
            <v>50</v>
          </cell>
          <cell r="BB181" t="str">
            <v>0</v>
          </cell>
          <cell r="BC181" t="str">
            <v>1</v>
          </cell>
          <cell r="BD181" t="str">
            <v>1</v>
          </cell>
          <cell r="BE181" t="str">
            <v>1</v>
          </cell>
          <cell r="BF181" t="str">
            <v>0</v>
          </cell>
          <cell r="BG181" t="str">
            <v>1</v>
          </cell>
          <cell r="BH181" t="str">
            <v>61.7</v>
          </cell>
          <cell r="BI181" t="str">
            <v>49.81</v>
          </cell>
          <cell r="BJ181" t="str">
            <v>5</v>
          </cell>
          <cell r="BK181" t="str">
            <v>16.9</v>
          </cell>
          <cell r="BL181">
            <v>135</v>
          </cell>
          <cell r="BM181">
            <v>53.591850000000001</v>
          </cell>
          <cell r="BO181" t="str">
            <v>10</v>
          </cell>
          <cell r="BP181" t="str">
            <v>25</v>
          </cell>
          <cell r="BQ181" t="str">
            <v>42</v>
          </cell>
          <cell r="BR181" t="str">
            <v>80.38278</v>
          </cell>
          <cell r="BS181" t="str">
            <v>3.9</v>
          </cell>
          <cell r="BT181" t="str">
            <v>73.98463</v>
          </cell>
          <cell r="BU181" t="str">
            <v>10.5</v>
          </cell>
          <cell r="BV181" t="str">
            <v>35</v>
          </cell>
          <cell r="BW181" t="str">
            <v>3</v>
          </cell>
          <cell r="BX181" t="str">
            <v>3.5</v>
          </cell>
          <cell r="BY181" t="str">
            <v>0</v>
          </cell>
          <cell r="BZ181" t="str">
            <v>4</v>
          </cell>
          <cell r="CA181" t="str">
            <v>0</v>
          </cell>
          <cell r="CB181">
            <v>80</v>
          </cell>
          <cell r="CC181">
            <v>60.000000000000007</v>
          </cell>
          <cell r="CE181" t="str">
            <v/>
          </cell>
          <cell r="CF181" t="str">
            <v/>
          </cell>
          <cell r="CG181" t="str">
            <v/>
          </cell>
          <cell r="CH181" t="str">
            <v/>
          </cell>
          <cell r="CJ181" t="str">
            <v>5</v>
          </cell>
          <cell r="CK181" t="str">
            <v>41.66667</v>
          </cell>
          <cell r="CL181" t="str">
            <v>7</v>
          </cell>
          <cell r="CM181" t="str">
            <v>87.5</v>
          </cell>
          <cell r="CN181">
            <v>12</v>
          </cell>
          <cell r="CO181" t="str">
            <v>0</v>
          </cell>
          <cell r="CP181" t="str">
            <v>6.9</v>
          </cell>
          <cell r="CQ181">
            <v>88</v>
          </cell>
          <cell r="CR181">
            <v>56.000000000000007</v>
          </cell>
          <cell r="CT181" t="str">
            <v>3</v>
          </cell>
          <cell r="CU181" t="str">
            <v>30</v>
          </cell>
          <cell r="CV181" t="str">
            <v>5</v>
          </cell>
          <cell r="CW181" t="str">
            <v>50</v>
          </cell>
          <cell r="CX181" t="str">
            <v/>
          </cell>
          <cell r="CY181" t="str">
            <v/>
          </cell>
          <cell r="CZ181" t="str">
            <v/>
          </cell>
          <cell r="DA181" t="str">
            <v>7</v>
          </cell>
          <cell r="DB181" t="str">
            <v>70</v>
          </cell>
          <cell r="DC181" t="str">
            <v>3</v>
          </cell>
          <cell r="DD181" t="str">
            <v>50</v>
          </cell>
          <cell r="DE181" t="str">
            <v>5</v>
          </cell>
          <cell r="DF181" t="str">
            <v>71.42857</v>
          </cell>
          <cell r="DG181" t="str">
            <v>5</v>
          </cell>
          <cell r="DH181" t="str">
            <v>71.42857</v>
          </cell>
          <cell r="DI181" t="str">
            <v>28</v>
          </cell>
          <cell r="DJ181">
            <v>92</v>
          </cell>
          <cell r="DK181">
            <v>73.099410000000006</v>
          </cell>
          <cell r="DM181" t="str">
            <v>31</v>
          </cell>
          <cell r="DN181" t="str">
            <v>53.33333</v>
          </cell>
          <cell r="DO181" t="str">
            <v>195</v>
          </cell>
          <cell r="DP181" t="str">
            <v>77.43431</v>
          </cell>
          <cell r="DQ181" t="str">
            <v>33.7</v>
          </cell>
          <cell r="DR181" t="str">
            <v>89.34651</v>
          </cell>
          <cell r="DS181" t="str">
            <v>22.3</v>
          </cell>
          <cell r="DT181" t="str">
            <v>11.3</v>
          </cell>
          <cell r="DU181" t="str">
            <v>.1</v>
          </cell>
          <cell r="DV181" t="str">
            <v>9</v>
          </cell>
          <cell r="DW181" t="str">
            <v>82</v>
          </cell>
          <cell r="DX181" t="str">
            <v>15.45238</v>
          </cell>
          <cell r="DY181" t="str">
            <v>76.34675</v>
          </cell>
          <cell r="DZ181" t="str">
            <v>20</v>
          </cell>
          <cell r="EA181" t="str">
            <v>66.05505</v>
          </cell>
          <cell r="EB181" t="str">
            <v>11.28571</v>
          </cell>
          <cell r="EC181" t="str">
            <v>64.73214</v>
          </cell>
          <cell r="ED181" t="str">
            <v>72.28349</v>
          </cell>
          <cell r="EE181">
            <v>121</v>
          </cell>
          <cell r="EF181">
            <v>66.734180000000009</v>
          </cell>
          <cell r="EH181" t="str">
            <v>24</v>
          </cell>
          <cell r="EI181" t="str">
            <v>86.39053</v>
          </cell>
          <cell r="EJ181" t="str">
            <v>96</v>
          </cell>
          <cell r="EK181" t="str">
            <v>60.25105</v>
          </cell>
          <cell r="EL181" t="str">
            <v>59</v>
          </cell>
          <cell r="EM181" t="str">
            <v>63.52201</v>
          </cell>
          <cell r="EN181" t="str">
            <v>145</v>
          </cell>
          <cell r="EO181" t="str">
            <v>48.3871</v>
          </cell>
          <cell r="EP181" t="str">
            <v>101.875</v>
          </cell>
          <cell r="EQ181" t="str">
            <v>74.53125</v>
          </cell>
          <cell r="ER181" t="str">
            <v>295.625</v>
          </cell>
          <cell r="ES181" t="str">
            <v>57.76786</v>
          </cell>
          <cell r="ET181" t="str">
            <v>209.375</v>
          </cell>
          <cell r="EU181" t="str">
            <v>80.24764</v>
          </cell>
          <cell r="EV181" t="str">
            <v>446.6875</v>
          </cell>
          <cell r="EW181" t="str">
            <v>62.77604</v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 t="str">
            <v/>
          </cell>
          <cell r="FC181" t="str">
            <v/>
          </cell>
          <cell r="FD181" t="str">
            <v/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77</v>
          </cell>
          <cell r="FK181">
            <v>60.599580000000003</v>
          </cell>
          <cell r="FM181" t="str">
            <v/>
          </cell>
          <cell r="FN181" t="str">
            <v/>
          </cell>
          <cell r="FO181" t="str">
            <v>490</v>
          </cell>
          <cell r="FP181" t="str">
            <v>69.67213</v>
          </cell>
          <cell r="FQ181" t="str">
            <v>20</v>
          </cell>
          <cell r="FR181" t="str">
            <v>365</v>
          </cell>
          <cell r="FS181" t="str">
            <v>105</v>
          </cell>
          <cell r="FT181" t="str">
            <v>31.3</v>
          </cell>
          <cell r="FU181" t="str">
            <v>64.90439</v>
          </cell>
          <cell r="FV181" t="str">
            <v>15</v>
          </cell>
          <cell r="FW181" t="str">
            <v>6.7</v>
          </cell>
          <cell r="FX181" t="str">
            <v>9.6</v>
          </cell>
          <cell r="FY181" t="str">
            <v>8.5</v>
          </cell>
          <cell r="FZ181" t="str">
            <v>47.22222</v>
          </cell>
          <cell r="GA181" t="str">
            <v>4</v>
          </cell>
          <cell r="GB181" t="str">
            <v>1.5</v>
          </cell>
          <cell r="GC181" t="str">
            <v>.5</v>
          </cell>
          <cell r="GD181" t="str">
            <v>2.5</v>
          </cell>
          <cell r="GE181">
            <v>99</v>
          </cell>
          <cell r="GF181">
            <v>43.568550000000002</v>
          </cell>
          <cell r="GG181" t="str">
            <v>1</v>
          </cell>
          <cell r="GH181" t="str">
            <v>2.2</v>
          </cell>
          <cell r="GI181" t="str">
            <v>29.5</v>
          </cell>
          <cell r="GJ181" t="str">
            <v>40.3</v>
          </cell>
          <cell r="GK181" t="str">
            <v>43.3871</v>
          </cell>
          <cell r="GL181" t="str">
            <v>7</v>
          </cell>
          <cell r="GM181" t="str">
            <v>43.75</v>
          </cell>
          <cell r="GN181" t="str">
            <v>2.5</v>
          </cell>
          <cell r="GO181" t="str">
            <v>3</v>
          </cell>
          <cell r="GP181" t="str">
            <v>.5</v>
          </cell>
          <cell r="GQ181" t="str">
            <v>1</v>
          </cell>
        </row>
        <row r="182">
          <cell r="A182" t="str">
            <v>UKR</v>
          </cell>
          <cell r="B182" t="str">
            <v>Ukraine</v>
          </cell>
          <cell r="C182" t="str">
            <v>Europe &amp; Central Asia</v>
          </cell>
          <cell r="D182" t="str">
            <v>Lower middle income</v>
          </cell>
          <cell r="E182">
            <v>2020</v>
          </cell>
          <cell r="F182">
            <v>64</v>
          </cell>
          <cell r="G182">
            <v>70.210599999999999</v>
          </cell>
          <cell r="J182">
            <v>61</v>
          </cell>
          <cell r="K182">
            <v>91.076390000000004</v>
          </cell>
          <cell r="L182" t="str">
            <v>6</v>
          </cell>
          <cell r="M182">
            <v>70.588239999999999</v>
          </cell>
          <cell r="N182" t="str">
            <v>6.5</v>
          </cell>
          <cell r="O182" t="str">
            <v>93.96985</v>
          </cell>
          <cell r="P182" t="str">
            <v>.5</v>
          </cell>
          <cell r="Q182" t="str">
            <v>99.74748</v>
          </cell>
          <cell r="R182" t="str">
            <v>6</v>
          </cell>
          <cell r="S182" t="str">
            <v>70.58824</v>
          </cell>
          <cell r="T182" t="str">
            <v>6.5</v>
          </cell>
          <cell r="U182" t="str">
            <v>93.96985</v>
          </cell>
          <cell r="V182" t="str">
            <v>.5</v>
          </cell>
          <cell r="W182" t="str">
            <v>99.74748</v>
          </cell>
          <cell r="X182" t="str">
            <v>0</v>
          </cell>
          <cell r="Y182" t="str">
            <v>100</v>
          </cell>
          <cell r="Z182">
            <v>20</v>
          </cell>
          <cell r="AA182">
            <v>81.140550000000005</v>
          </cell>
          <cell r="AC182" t="str">
            <v>10</v>
          </cell>
          <cell r="AD182" t="str">
            <v>80</v>
          </cell>
          <cell r="AE182" t="str">
            <v>72.5</v>
          </cell>
          <cell r="AF182" t="str">
            <v>86.59942</v>
          </cell>
          <cell r="AG182" t="str">
            <v>4.4</v>
          </cell>
          <cell r="AH182" t="str">
            <v>77.96278</v>
          </cell>
          <cell r="AI182" t="str">
            <v>12</v>
          </cell>
          <cell r="AJ182" t="str">
            <v>80</v>
          </cell>
          <cell r="AK182" t="str">
            <v>2</v>
          </cell>
          <cell r="AL182" t="str">
            <v>0</v>
          </cell>
          <cell r="AM182" t="str">
            <v>2</v>
          </cell>
          <cell r="AN182" t="str">
            <v>3</v>
          </cell>
          <cell r="AO182" t="str">
            <v>1</v>
          </cell>
          <cell r="AP182" t="str">
            <v>4</v>
          </cell>
          <cell r="AQ182">
            <v>128</v>
          </cell>
          <cell r="AR182">
            <v>62.451570000000004</v>
          </cell>
          <cell r="AT182" t="str">
            <v>5</v>
          </cell>
          <cell r="AU182" t="str">
            <v>66.66667</v>
          </cell>
          <cell r="AV182" t="str">
            <v>267</v>
          </cell>
          <cell r="AW182" t="str">
            <v>0</v>
          </cell>
          <cell r="AX182" t="str">
            <v>353.2</v>
          </cell>
          <cell r="AY182" t="str">
            <v>95.63961</v>
          </cell>
          <cell r="AZ182" t="str">
            <v>7</v>
          </cell>
          <cell r="BA182" t="str">
            <v>87.5</v>
          </cell>
          <cell r="BB182" t="str">
            <v>2</v>
          </cell>
          <cell r="BC182" t="str">
            <v>1</v>
          </cell>
          <cell r="BD182" t="str">
            <v>1</v>
          </cell>
          <cell r="BE182" t="str">
            <v>1</v>
          </cell>
          <cell r="BF182" t="str">
            <v>1</v>
          </cell>
          <cell r="BG182" t="str">
            <v>1</v>
          </cell>
          <cell r="BH182" t="str">
            <v>2.71</v>
          </cell>
          <cell r="BI182" t="str">
            <v>1.57</v>
          </cell>
          <cell r="BJ182" t="str">
            <v>3</v>
          </cell>
          <cell r="BK182" t="str">
            <v>6.4</v>
          </cell>
          <cell r="BL182">
            <v>61</v>
          </cell>
          <cell r="BM182">
            <v>71.267580000000009</v>
          </cell>
          <cell r="BO182" t="str">
            <v>7</v>
          </cell>
          <cell r="BP182" t="str">
            <v>50</v>
          </cell>
          <cell r="BQ182" t="str">
            <v>15</v>
          </cell>
          <cell r="BR182" t="str">
            <v>93.30144</v>
          </cell>
          <cell r="BS182" t="str">
            <v>1.7</v>
          </cell>
          <cell r="BT182" t="str">
            <v>88.43554</v>
          </cell>
          <cell r="BU182" t="str">
            <v>16</v>
          </cell>
          <cell r="BV182" t="str">
            <v>53.33333</v>
          </cell>
          <cell r="BW182" t="str">
            <v>5</v>
          </cell>
          <cell r="BX182" t="str">
            <v>3.5</v>
          </cell>
          <cell r="BY182" t="str">
            <v>0</v>
          </cell>
          <cell r="BZ182" t="str">
            <v>7.5</v>
          </cell>
          <cell r="CA182" t="str">
            <v>0</v>
          </cell>
          <cell r="CB182">
            <v>37</v>
          </cell>
          <cell r="CC182">
            <v>75</v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J182" t="str">
            <v>8</v>
          </cell>
          <cell r="CK182" t="str">
            <v>66.66667</v>
          </cell>
          <cell r="CL182" t="str">
            <v>7</v>
          </cell>
          <cell r="CM182" t="str">
            <v>87.5</v>
          </cell>
          <cell r="CN182">
            <v>15</v>
          </cell>
          <cell r="CO182" t="str">
            <v>2.4</v>
          </cell>
          <cell r="CP182" t="str">
            <v>56.9</v>
          </cell>
          <cell r="CQ182">
            <v>45</v>
          </cell>
          <cell r="CR182">
            <v>68</v>
          </cell>
          <cell r="CT182" t="str">
            <v>9</v>
          </cell>
          <cell r="CU182" t="str">
            <v>90</v>
          </cell>
          <cell r="CV182" t="str">
            <v>2</v>
          </cell>
          <cell r="CW182" t="str">
            <v>20</v>
          </cell>
          <cell r="CX182" t="str">
            <v/>
          </cell>
          <cell r="CY182" t="str">
            <v/>
          </cell>
          <cell r="CZ182" t="str">
            <v/>
          </cell>
          <cell r="DA182" t="str">
            <v>6</v>
          </cell>
          <cell r="DB182" t="str">
            <v>60</v>
          </cell>
          <cell r="DC182" t="str">
            <v>4</v>
          </cell>
          <cell r="DD182" t="str">
            <v>66.66667</v>
          </cell>
          <cell r="DE182" t="str">
            <v>6</v>
          </cell>
          <cell r="DF182" t="str">
            <v>85.71429</v>
          </cell>
          <cell r="DG182" t="str">
            <v>7</v>
          </cell>
          <cell r="DH182" t="str">
            <v>100</v>
          </cell>
          <cell r="DI182" t="str">
            <v>34</v>
          </cell>
          <cell r="DJ182">
            <v>65</v>
          </cell>
          <cell r="DK182">
            <v>78.050110000000004</v>
          </cell>
          <cell r="DM182" t="str">
            <v>5</v>
          </cell>
          <cell r="DN182" t="str">
            <v>96.66667</v>
          </cell>
          <cell r="DO182" t="str">
            <v>327.5</v>
          </cell>
          <cell r="DP182" t="str">
            <v>56.95518</v>
          </cell>
          <cell r="DQ182" t="str">
            <v>45.2</v>
          </cell>
          <cell r="DR182" t="str">
            <v>72.62841</v>
          </cell>
          <cell r="DS182" t="str">
            <v>10.2</v>
          </cell>
          <cell r="DT182" t="str">
            <v>33.8</v>
          </cell>
          <cell r="DU182" t="str">
            <v>1.1</v>
          </cell>
          <cell r="DV182" t="str">
            <v>16</v>
          </cell>
          <cell r="DW182" t="str">
            <v>68</v>
          </cell>
          <cell r="DX182" t="str">
            <v>14.30952</v>
          </cell>
          <cell r="DY182" t="str">
            <v>78.55304</v>
          </cell>
          <cell r="DZ182" t="str">
            <v>3</v>
          </cell>
          <cell r="EA182" t="str">
            <v>97.24771</v>
          </cell>
          <cell r="EB182" t="str">
            <v>0</v>
          </cell>
          <cell r="EC182" t="str">
            <v>100</v>
          </cell>
          <cell r="ED182" t="str">
            <v>85.95019</v>
          </cell>
          <cell r="EE182">
            <v>74</v>
          </cell>
          <cell r="EF182">
            <v>80.133220000000009</v>
          </cell>
          <cell r="EH182" t="str">
            <v>66</v>
          </cell>
          <cell r="EI182" t="str">
            <v>61.53846</v>
          </cell>
          <cell r="EJ182" t="str">
            <v>48</v>
          </cell>
          <cell r="EK182" t="str">
            <v>80.33473</v>
          </cell>
          <cell r="EL182" t="str">
            <v>6</v>
          </cell>
          <cell r="EM182" t="str">
            <v>96.85535</v>
          </cell>
          <cell r="EN182" t="str">
            <v>32</v>
          </cell>
          <cell r="EO182" t="str">
            <v>88.88889</v>
          </cell>
          <cell r="EP182" t="str">
            <v>192</v>
          </cell>
          <cell r="EQ182" t="str">
            <v>52</v>
          </cell>
          <cell r="ER182" t="str">
            <v>162</v>
          </cell>
          <cell r="ES182" t="str">
            <v>76.85714</v>
          </cell>
          <cell r="ET182" t="str">
            <v>75</v>
          </cell>
          <cell r="EU182" t="str">
            <v>92.92453</v>
          </cell>
          <cell r="EV182" t="str">
            <v>100</v>
          </cell>
          <cell r="EW182" t="str">
            <v>91.66667</v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 t="str">
            <v/>
          </cell>
          <cell r="FD182" t="str">
            <v/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>
            <v>63</v>
          </cell>
          <cell r="FK182">
            <v>63.590950000000007</v>
          </cell>
          <cell r="FM182" t="str">
            <v/>
          </cell>
          <cell r="FN182" t="str">
            <v/>
          </cell>
          <cell r="FO182" t="str">
            <v>378</v>
          </cell>
          <cell r="FP182" t="str">
            <v>78.85246</v>
          </cell>
          <cell r="FQ182" t="str">
            <v>48</v>
          </cell>
          <cell r="FR182" t="str">
            <v>150</v>
          </cell>
          <cell r="FS182" t="str">
            <v>180</v>
          </cell>
          <cell r="FT182" t="str">
            <v>46.3</v>
          </cell>
          <cell r="FU182" t="str">
            <v>48.0315</v>
          </cell>
          <cell r="FV182" t="str">
            <v>25</v>
          </cell>
          <cell r="FW182" t="str">
            <v>9.9</v>
          </cell>
          <cell r="FX182" t="str">
            <v>11.4</v>
          </cell>
          <cell r="FY182" t="str">
            <v>11.5</v>
          </cell>
          <cell r="FZ182" t="str">
            <v>63.88889</v>
          </cell>
          <cell r="GA182" t="str">
            <v>5</v>
          </cell>
          <cell r="GB182" t="str">
            <v>3</v>
          </cell>
          <cell r="GC182" t="str">
            <v>2</v>
          </cell>
          <cell r="GD182" t="str">
            <v>1.5</v>
          </cell>
          <cell r="GE182">
            <v>146</v>
          </cell>
          <cell r="GF182">
            <v>31.395630000000004</v>
          </cell>
          <cell r="GG182" t="str">
            <v>0</v>
          </cell>
          <cell r="GH182" t="str">
            <v>2.9</v>
          </cell>
          <cell r="GI182" t="str">
            <v>40.5</v>
          </cell>
          <cell r="GJ182" t="str">
            <v>9</v>
          </cell>
          <cell r="GK182" t="str">
            <v>9.66627</v>
          </cell>
          <cell r="GL182" t="str">
            <v>8.5</v>
          </cell>
          <cell r="GM182" t="str">
            <v>53.125</v>
          </cell>
          <cell r="GN182" t="str">
            <v>2</v>
          </cell>
          <cell r="GO182" t="str">
            <v>4</v>
          </cell>
          <cell r="GP182" t="str">
            <v>.5</v>
          </cell>
          <cell r="GQ182" t="str">
            <v>2</v>
          </cell>
        </row>
        <row r="183">
          <cell r="A183" t="str">
            <v>ARE</v>
          </cell>
          <cell r="B183" t="str">
            <v>United Arab Emirates</v>
          </cell>
          <cell r="C183" t="str">
            <v>Middle East &amp; North Africa</v>
          </cell>
          <cell r="D183" t="str">
            <v>High income</v>
          </cell>
          <cell r="E183">
            <v>2020</v>
          </cell>
          <cell r="F183">
            <v>16</v>
          </cell>
          <cell r="G183">
            <v>80.91489</v>
          </cell>
          <cell r="J183">
            <v>17</v>
          </cell>
          <cell r="K183">
            <v>94.761190000000013</v>
          </cell>
          <cell r="L183" t="str">
            <v>2</v>
          </cell>
          <cell r="M183">
            <v>94.117649999999998</v>
          </cell>
          <cell r="N183" t="str">
            <v>3.5</v>
          </cell>
          <cell r="O183" t="str">
            <v>96.98492</v>
          </cell>
          <cell r="P183" t="str">
            <v>17.2</v>
          </cell>
          <cell r="Q183" t="str">
            <v>91.38587</v>
          </cell>
          <cell r="R183" t="str">
            <v>3</v>
          </cell>
          <cell r="S183" t="str">
            <v>88.23529</v>
          </cell>
          <cell r="T183" t="str">
            <v>4.5</v>
          </cell>
          <cell r="U183" t="str">
            <v>95.9799</v>
          </cell>
          <cell r="V183" t="str">
            <v>17.2</v>
          </cell>
          <cell r="W183" t="str">
            <v>91.38587</v>
          </cell>
          <cell r="X183" t="str">
            <v>0</v>
          </cell>
          <cell r="Y183" t="str">
            <v>100</v>
          </cell>
          <cell r="Z183">
            <v>3</v>
          </cell>
          <cell r="AA183">
            <v>89.754070000000013</v>
          </cell>
          <cell r="AC183" t="str">
            <v>11</v>
          </cell>
          <cell r="AD183" t="str">
            <v>76</v>
          </cell>
          <cell r="AE183" t="str">
            <v>47.5</v>
          </cell>
          <cell r="AF183" t="str">
            <v>93.80403</v>
          </cell>
          <cell r="AG183" t="str">
            <v>2.2</v>
          </cell>
          <cell r="AH183" t="str">
            <v>89.21226</v>
          </cell>
          <cell r="AI183" t="str">
            <v>15</v>
          </cell>
          <cell r="AJ183" t="str">
            <v>100</v>
          </cell>
          <cell r="AK183" t="str">
            <v>2</v>
          </cell>
          <cell r="AL183" t="str">
            <v>1</v>
          </cell>
          <cell r="AM183" t="str">
            <v>3</v>
          </cell>
          <cell r="AN183" t="str">
            <v>3</v>
          </cell>
          <cell r="AO183" t="str">
            <v>2</v>
          </cell>
          <cell r="AP183" t="str">
            <v>4</v>
          </cell>
          <cell r="AQ183">
            <v>1</v>
          </cell>
          <cell r="AR183">
            <v>100.00000000000001</v>
          </cell>
          <cell r="AT183" t="str">
            <v>2</v>
          </cell>
          <cell r="AU183" t="str">
            <v>100</v>
          </cell>
          <cell r="AV183" t="str">
            <v>7</v>
          </cell>
          <cell r="AW183" t="str">
            <v>100</v>
          </cell>
          <cell r="AX183" t="str">
            <v>0</v>
          </cell>
          <cell r="AY183" t="str">
            <v>100</v>
          </cell>
          <cell r="AZ183" t="str">
            <v>8</v>
          </cell>
          <cell r="BA183" t="str">
            <v>100</v>
          </cell>
          <cell r="BB183" t="str">
            <v>3</v>
          </cell>
          <cell r="BC183" t="str">
            <v>1</v>
          </cell>
          <cell r="BD183" t="str">
            <v>1</v>
          </cell>
          <cell r="BE183" t="str">
            <v>1</v>
          </cell>
          <cell r="BF183" t="str">
            <v>1</v>
          </cell>
          <cell r="BG183" t="str">
            <v>1</v>
          </cell>
          <cell r="BH183" t="str">
            <v>.25</v>
          </cell>
          <cell r="BI183" t="str">
            <v>.24</v>
          </cell>
          <cell r="BJ183" t="str">
            <v>5</v>
          </cell>
          <cell r="BK183" t="str">
            <v>10.9</v>
          </cell>
          <cell r="BL183">
            <v>10</v>
          </cell>
          <cell r="BM183">
            <v>90.062790000000007</v>
          </cell>
          <cell r="BO183" t="str">
            <v>2</v>
          </cell>
          <cell r="BP183" t="str">
            <v>91.66667</v>
          </cell>
          <cell r="BQ183" t="str">
            <v>1.5</v>
          </cell>
          <cell r="BR183" t="str">
            <v>99.76077</v>
          </cell>
          <cell r="BS183" t="str">
            <v>.2</v>
          </cell>
          <cell r="BT183" t="str">
            <v>98.82372</v>
          </cell>
          <cell r="BU183" t="str">
            <v>21</v>
          </cell>
          <cell r="BV183" t="str">
            <v>70</v>
          </cell>
          <cell r="BW183" t="str">
            <v>8</v>
          </cell>
          <cell r="BX183" t="str">
            <v>2.5</v>
          </cell>
          <cell r="BY183" t="str">
            <v>4</v>
          </cell>
          <cell r="BZ183" t="str">
            <v>6.5</v>
          </cell>
          <cell r="CA183" t="str">
            <v>0</v>
          </cell>
          <cell r="CB183">
            <v>48</v>
          </cell>
          <cell r="CC183">
            <v>70</v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J183" t="str">
            <v>6</v>
          </cell>
          <cell r="CK183" t="str">
            <v>50</v>
          </cell>
          <cell r="CL183" t="str">
            <v>8</v>
          </cell>
          <cell r="CM183" t="str">
            <v>100</v>
          </cell>
          <cell r="CN183">
            <v>14</v>
          </cell>
          <cell r="CO183" t="str">
            <v>12</v>
          </cell>
          <cell r="CP183" t="str">
            <v>51.3</v>
          </cell>
          <cell r="CQ183">
            <v>13</v>
          </cell>
          <cell r="CR183">
            <v>80</v>
          </cell>
          <cell r="CT183" t="str">
            <v>10</v>
          </cell>
          <cell r="CU183" t="str">
            <v>100</v>
          </cell>
          <cell r="CV183" t="str">
            <v>10</v>
          </cell>
          <cell r="CW183" t="str">
            <v>100</v>
          </cell>
          <cell r="CX183" t="str">
            <v/>
          </cell>
          <cell r="CY183" t="str">
            <v/>
          </cell>
          <cell r="CZ183" t="str">
            <v/>
          </cell>
          <cell r="DA183" t="str">
            <v>4</v>
          </cell>
          <cell r="DB183" t="str">
            <v>40</v>
          </cell>
          <cell r="DC183" t="str">
            <v>4</v>
          </cell>
          <cell r="DD183" t="str">
            <v>66.66667</v>
          </cell>
          <cell r="DE183" t="str">
            <v>7</v>
          </cell>
          <cell r="DF183" t="str">
            <v>100</v>
          </cell>
          <cell r="DG183" t="str">
            <v>5</v>
          </cell>
          <cell r="DH183" t="str">
            <v>71.42857</v>
          </cell>
          <cell r="DI183" t="str">
            <v>40</v>
          </cell>
          <cell r="DJ183">
            <v>30</v>
          </cell>
          <cell r="DK183">
            <v>85.328390000000013</v>
          </cell>
          <cell r="DM183" t="str">
            <v>5</v>
          </cell>
          <cell r="DN183" t="str">
            <v>96.66667</v>
          </cell>
          <cell r="DO183" t="str">
            <v>116</v>
          </cell>
          <cell r="DP183" t="str">
            <v>89.64451</v>
          </cell>
          <cell r="DQ183" t="str">
            <v>15.9</v>
          </cell>
          <cell r="DR183" t="str">
            <v>100</v>
          </cell>
          <cell r="DS183" t="str">
            <v>0</v>
          </cell>
          <cell r="DT183" t="str">
            <v>14.1</v>
          </cell>
          <cell r="DU183" t="str">
            <v>1.8</v>
          </cell>
          <cell r="DV183" t="str">
            <v>28</v>
          </cell>
          <cell r="DW183" t="str">
            <v>44</v>
          </cell>
          <cell r="DX183" t="str">
            <v>20.80952</v>
          </cell>
          <cell r="DY183" t="str">
            <v>66.00478</v>
          </cell>
          <cell r="DZ183" t="str">
            <v>No corporate income tax</v>
          </cell>
          <cell r="EA183" t="str">
            <v>No corporate income tax</v>
          </cell>
          <cell r="EB183" t="str">
            <v>No corporate income tax</v>
          </cell>
          <cell r="EC183" t="str">
            <v>No corporate income tax</v>
          </cell>
          <cell r="ED183" t="str">
            <v>55.00239</v>
          </cell>
          <cell r="EE183">
            <v>92</v>
          </cell>
          <cell r="EF183">
            <v>74.104640000000003</v>
          </cell>
          <cell r="EH183" t="str">
            <v>4.5</v>
          </cell>
          <cell r="EI183" t="str">
            <v>97.92899</v>
          </cell>
          <cell r="EJ183" t="str">
            <v>12</v>
          </cell>
          <cell r="EK183" t="str">
            <v>95.39749</v>
          </cell>
          <cell r="EL183" t="str">
            <v>27</v>
          </cell>
          <cell r="EM183" t="str">
            <v>83.6478</v>
          </cell>
          <cell r="EN183" t="str">
            <v>54</v>
          </cell>
          <cell r="EO183" t="str">
            <v>81.00358</v>
          </cell>
          <cell r="EP183" t="str">
            <v>140</v>
          </cell>
          <cell r="EQ183" t="str">
            <v>65</v>
          </cell>
          <cell r="ER183" t="str">
            <v>283.3333</v>
          </cell>
          <cell r="ES183" t="str">
            <v>59.52381</v>
          </cell>
          <cell r="ET183" t="str">
            <v>461.6667</v>
          </cell>
          <cell r="EU183" t="str">
            <v>56.44654</v>
          </cell>
          <cell r="EV183" t="str">
            <v>553.3333</v>
          </cell>
          <cell r="EW183" t="str">
            <v>53.88889</v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 t="str">
            <v/>
          </cell>
          <cell r="FD183" t="str">
            <v/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>
            <v>9</v>
          </cell>
          <cell r="FK183">
            <v>75.876290000000012</v>
          </cell>
          <cell r="FM183" t="str">
            <v/>
          </cell>
          <cell r="FN183" t="str">
            <v/>
          </cell>
          <cell r="FO183" t="str">
            <v>445</v>
          </cell>
          <cell r="FP183" t="str">
            <v>73.36066</v>
          </cell>
          <cell r="FQ183" t="str">
            <v>21</v>
          </cell>
          <cell r="FR183" t="str">
            <v>280</v>
          </cell>
          <cell r="FS183" t="str">
            <v>144</v>
          </cell>
          <cell r="FT183" t="str">
            <v>21</v>
          </cell>
          <cell r="FU183" t="str">
            <v>76.49044</v>
          </cell>
          <cell r="FV183" t="str">
            <v>10</v>
          </cell>
          <cell r="FW183" t="str">
            <v>9.4</v>
          </cell>
          <cell r="FX183" t="str">
            <v>1.6</v>
          </cell>
          <cell r="FY183" t="str">
            <v>14</v>
          </cell>
          <cell r="FZ183" t="str">
            <v>77.77778</v>
          </cell>
          <cell r="GA183" t="str">
            <v>5</v>
          </cell>
          <cell r="GB183" t="str">
            <v>4</v>
          </cell>
          <cell r="GC183" t="str">
            <v>3</v>
          </cell>
          <cell r="GD183" t="str">
            <v>2</v>
          </cell>
          <cell r="GE183">
            <v>80</v>
          </cell>
          <cell r="GF183">
            <v>49.261550000000007</v>
          </cell>
          <cell r="GG183" t="str">
            <v>0</v>
          </cell>
          <cell r="GH183" t="str">
            <v>3.2</v>
          </cell>
          <cell r="GI183" t="str">
            <v>20</v>
          </cell>
          <cell r="GJ183" t="str">
            <v>27.7</v>
          </cell>
          <cell r="GK183" t="str">
            <v>29.77311</v>
          </cell>
          <cell r="GL183" t="str">
            <v>11</v>
          </cell>
          <cell r="GM183" t="str">
            <v>68.75</v>
          </cell>
          <cell r="GN183" t="str">
            <v>2</v>
          </cell>
          <cell r="GO183" t="str">
            <v>6</v>
          </cell>
          <cell r="GP183" t="str">
            <v>2</v>
          </cell>
          <cell r="GQ183" t="str">
            <v>1</v>
          </cell>
        </row>
        <row r="184">
          <cell r="A184" t="str">
            <v>GBR</v>
          </cell>
          <cell r="B184" t="str">
            <v>United Kingdom</v>
          </cell>
          <cell r="C184" t="str">
            <v>High income: OECD</v>
          </cell>
          <cell r="D184" t="str">
            <v>High income</v>
          </cell>
          <cell r="E184">
            <v>2020</v>
          </cell>
          <cell r="F184">
            <v>8</v>
          </cell>
          <cell r="G184">
            <v>83.549680000000009</v>
          </cell>
          <cell r="J184">
            <v>18</v>
          </cell>
          <cell r="K184">
            <v>94.578440000000015</v>
          </cell>
          <cell r="L184" t="str">
            <v>4</v>
          </cell>
          <cell r="M184">
            <v>82.352940000000004</v>
          </cell>
          <cell r="N184" t="str">
            <v>4.5</v>
          </cell>
          <cell r="O184" t="str">
            <v>95.9799</v>
          </cell>
          <cell r="P184" t="str">
            <v>0</v>
          </cell>
          <cell r="Q184" t="str">
            <v>99.98092</v>
          </cell>
          <cell r="R184" t="str">
            <v>4</v>
          </cell>
          <cell r="S184" t="str">
            <v>82.35294</v>
          </cell>
          <cell r="T184" t="str">
            <v>4.5</v>
          </cell>
          <cell r="U184" t="str">
            <v>95.9799</v>
          </cell>
          <cell r="V184" t="str">
            <v>0</v>
          </cell>
          <cell r="W184" t="str">
            <v>99.98092</v>
          </cell>
          <cell r="X184" t="str">
            <v>0</v>
          </cell>
          <cell r="Y184" t="str">
            <v>100</v>
          </cell>
          <cell r="Z184">
            <v>23</v>
          </cell>
          <cell r="AA184">
            <v>80.33717</v>
          </cell>
          <cell r="AC184" t="str">
            <v>9</v>
          </cell>
          <cell r="AD184" t="str">
            <v>84</v>
          </cell>
          <cell r="AE184" t="str">
            <v>86</v>
          </cell>
          <cell r="AF184" t="str">
            <v>82.70893</v>
          </cell>
          <cell r="AG184" t="str">
            <v>1.1</v>
          </cell>
          <cell r="AH184" t="str">
            <v>94.63975</v>
          </cell>
          <cell r="AI184" t="str">
            <v>9</v>
          </cell>
          <cell r="AJ184" t="str">
            <v>60</v>
          </cell>
          <cell r="AK184" t="str">
            <v>2</v>
          </cell>
          <cell r="AL184" t="str">
            <v>1</v>
          </cell>
          <cell r="AM184" t="str">
            <v>3</v>
          </cell>
          <cell r="AN184" t="str">
            <v>3</v>
          </cell>
          <cell r="AO184" t="str">
            <v>0</v>
          </cell>
          <cell r="AP184" t="str">
            <v>0</v>
          </cell>
          <cell r="AQ184">
            <v>8</v>
          </cell>
          <cell r="AR184">
            <v>96.885310000000004</v>
          </cell>
          <cell r="AT184" t="str">
            <v>3</v>
          </cell>
          <cell r="AU184" t="str">
            <v>100</v>
          </cell>
          <cell r="AV184" t="str">
            <v>46</v>
          </cell>
          <cell r="AW184" t="str">
            <v>87.82609</v>
          </cell>
          <cell r="AX184" t="str">
            <v>23.1</v>
          </cell>
          <cell r="AY184" t="str">
            <v>99.71515</v>
          </cell>
          <cell r="AZ184" t="str">
            <v>8</v>
          </cell>
          <cell r="BA184" t="str">
            <v>100</v>
          </cell>
          <cell r="BB184" t="str">
            <v>3</v>
          </cell>
          <cell r="BC184" t="str">
            <v>1</v>
          </cell>
          <cell r="BD184" t="str">
            <v>1</v>
          </cell>
          <cell r="BE184" t="str">
            <v>1</v>
          </cell>
          <cell r="BF184" t="str">
            <v>1</v>
          </cell>
          <cell r="BG184" t="str">
            <v>1</v>
          </cell>
          <cell r="BH184" t="str">
            <v>.28</v>
          </cell>
          <cell r="BI184" t="str">
            <v>.14</v>
          </cell>
          <cell r="BJ184" t="str">
            <v>3</v>
          </cell>
          <cell r="BK184" t="str">
            <v>17.7</v>
          </cell>
          <cell r="BL184">
            <v>41</v>
          </cell>
          <cell r="BM184">
            <v>75.744530000000012</v>
          </cell>
          <cell r="BO184" t="str">
            <v>6</v>
          </cell>
          <cell r="BP184" t="str">
            <v>58.33333</v>
          </cell>
          <cell r="BQ184" t="str">
            <v>21.5</v>
          </cell>
          <cell r="BR184" t="str">
            <v>90.19139</v>
          </cell>
          <cell r="BS184" t="str">
            <v>4.8</v>
          </cell>
          <cell r="BT184" t="str">
            <v>67.78672</v>
          </cell>
          <cell r="BU184" t="str">
            <v>26</v>
          </cell>
          <cell r="BV184" t="str">
            <v>86.66667</v>
          </cell>
          <cell r="BW184" t="str">
            <v>8</v>
          </cell>
          <cell r="BX184" t="str">
            <v>6</v>
          </cell>
          <cell r="BY184" t="str">
            <v>4</v>
          </cell>
          <cell r="BZ184" t="str">
            <v>8</v>
          </cell>
          <cell r="CA184" t="str">
            <v>0</v>
          </cell>
          <cell r="CB184">
            <v>37</v>
          </cell>
          <cell r="CC184">
            <v>75</v>
          </cell>
          <cell r="CE184" t="str">
            <v/>
          </cell>
          <cell r="CF184" t="str">
            <v/>
          </cell>
          <cell r="CG184" t="str">
            <v/>
          </cell>
          <cell r="CH184" t="str">
            <v/>
          </cell>
          <cell r="CJ184" t="str">
            <v>7</v>
          </cell>
          <cell r="CK184" t="str">
            <v>58.33333</v>
          </cell>
          <cell r="CL184" t="str">
            <v>8</v>
          </cell>
          <cell r="CM184" t="str">
            <v>100</v>
          </cell>
          <cell r="CN184">
            <v>15</v>
          </cell>
          <cell r="CO184" t="str">
            <v>0</v>
          </cell>
          <cell r="CP184" t="str">
            <v>100</v>
          </cell>
          <cell r="CQ184">
            <v>7</v>
          </cell>
          <cell r="CR184">
            <v>84</v>
          </cell>
          <cell r="CT184" t="str">
            <v>10</v>
          </cell>
          <cell r="CU184" t="str">
            <v>100</v>
          </cell>
          <cell r="CV184" t="str">
            <v>7</v>
          </cell>
          <cell r="CW184" t="str">
            <v>70</v>
          </cell>
          <cell r="CX184" t="str">
            <v/>
          </cell>
          <cell r="CY184" t="str">
            <v/>
          </cell>
          <cell r="CZ184" t="str">
            <v/>
          </cell>
          <cell r="DA184" t="str">
            <v>8</v>
          </cell>
          <cell r="DB184" t="str">
            <v>80</v>
          </cell>
          <cell r="DC184" t="str">
            <v>6</v>
          </cell>
          <cell r="DD184" t="str">
            <v>100</v>
          </cell>
          <cell r="DE184" t="str">
            <v>5</v>
          </cell>
          <cell r="DF184" t="str">
            <v>71.42857</v>
          </cell>
          <cell r="DG184" t="str">
            <v>6</v>
          </cell>
          <cell r="DH184" t="str">
            <v>85.71429</v>
          </cell>
          <cell r="DI184" t="str">
            <v>42</v>
          </cell>
          <cell r="DJ184">
            <v>27</v>
          </cell>
          <cell r="DK184">
            <v>86.183180000000007</v>
          </cell>
          <cell r="DM184" t="str">
            <v>9</v>
          </cell>
          <cell r="DN184" t="str">
            <v>90</v>
          </cell>
          <cell r="DO184" t="str">
            <v>114</v>
          </cell>
          <cell r="DP184" t="str">
            <v>89.95363</v>
          </cell>
          <cell r="DQ184" t="str">
            <v>30.6</v>
          </cell>
          <cell r="DR184" t="str">
            <v>93.78069</v>
          </cell>
          <cell r="DS184" t="str">
            <v>16.6</v>
          </cell>
          <cell r="DT184" t="str">
            <v>12</v>
          </cell>
          <cell r="DU184" t="str">
            <v>2</v>
          </cell>
          <cell r="DV184" t="str">
            <v>0</v>
          </cell>
          <cell r="DW184" t="str">
            <v>100</v>
          </cell>
          <cell r="DX184" t="str">
            <v>7.214286</v>
          </cell>
          <cell r="DY184" t="str">
            <v>92.25041</v>
          </cell>
          <cell r="DZ184" t="str">
            <v>6</v>
          </cell>
          <cell r="EA184" t="str">
            <v>91.74312</v>
          </cell>
          <cell r="EB184" t="str">
            <v>34</v>
          </cell>
          <cell r="EC184" t="str">
            <v>0</v>
          </cell>
          <cell r="ED184" t="str">
            <v>70.99838</v>
          </cell>
          <cell r="EE184">
            <v>33</v>
          </cell>
          <cell r="EF184">
            <v>93.762320000000003</v>
          </cell>
          <cell r="EH184" t="str">
            <v>4</v>
          </cell>
          <cell r="EI184" t="str">
            <v>98.22485</v>
          </cell>
          <cell r="EJ184" t="str">
            <v>1.666667</v>
          </cell>
          <cell r="EK184" t="str">
            <v>99.72106</v>
          </cell>
          <cell r="EL184" t="str">
            <v>24</v>
          </cell>
          <cell r="EM184" t="str">
            <v>85.53459</v>
          </cell>
          <cell r="EN184" t="str">
            <v>3</v>
          </cell>
          <cell r="EO184" t="str">
            <v>99.28315</v>
          </cell>
          <cell r="EP184" t="str">
            <v>25</v>
          </cell>
          <cell r="EQ184" t="str">
            <v>93.75</v>
          </cell>
          <cell r="ER184" t="str">
            <v>0</v>
          </cell>
          <cell r="ES184" t="str">
            <v>100</v>
          </cell>
          <cell r="ET184" t="str">
            <v>280</v>
          </cell>
          <cell r="EU184" t="str">
            <v>73.58491</v>
          </cell>
          <cell r="EV184" t="str">
            <v>0</v>
          </cell>
          <cell r="EW184" t="str">
            <v>100</v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 t="str">
            <v/>
          </cell>
          <cell r="FC184" t="str">
            <v/>
          </cell>
          <cell r="FD184" t="str">
            <v/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34</v>
          </cell>
          <cell r="FK184">
            <v>68.685380000000009</v>
          </cell>
          <cell r="FM184" t="str">
            <v/>
          </cell>
          <cell r="FN184" t="str">
            <v/>
          </cell>
          <cell r="FO184" t="str">
            <v>437</v>
          </cell>
          <cell r="FP184" t="str">
            <v>74.01639</v>
          </cell>
          <cell r="FQ184" t="str">
            <v>30</v>
          </cell>
          <cell r="FR184" t="str">
            <v>345</v>
          </cell>
          <cell r="FS184" t="str">
            <v>62</v>
          </cell>
          <cell r="FT184" t="str">
            <v>45.7</v>
          </cell>
          <cell r="FU184" t="str">
            <v>48.70641</v>
          </cell>
          <cell r="FV184" t="str">
            <v>35</v>
          </cell>
          <cell r="FW184" t="str">
            <v>9.5</v>
          </cell>
          <cell r="FX184" t="str">
            <v>1.2</v>
          </cell>
          <cell r="FY184" t="str">
            <v>15</v>
          </cell>
          <cell r="FZ184" t="str">
            <v>83.33333</v>
          </cell>
          <cell r="GA184" t="str">
            <v>4.5</v>
          </cell>
          <cell r="GB184" t="str">
            <v>5</v>
          </cell>
          <cell r="GC184" t="str">
            <v>3.5</v>
          </cell>
          <cell r="GD184" t="str">
            <v>2</v>
          </cell>
          <cell r="GE184">
            <v>14</v>
          </cell>
          <cell r="GF184">
            <v>80.320530000000005</v>
          </cell>
          <cell r="GG184" t="str">
            <v>1</v>
          </cell>
          <cell r="GH184" t="str">
            <v>1</v>
          </cell>
          <cell r="GI184" t="str">
            <v>6</v>
          </cell>
          <cell r="GJ184" t="str">
            <v>85.4</v>
          </cell>
          <cell r="GK184" t="str">
            <v>91.89105</v>
          </cell>
          <cell r="GL184" t="str">
            <v>11</v>
          </cell>
          <cell r="GM184" t="str">
            <v>68.75</v>
          </cell>
          <cell r="GN184" t="str">
            <v>3</v>
          </cell>
          <cell r="GO184" t="str">
            <v>5</v>
          </cell>
          <cell r="GP184" t="str">
            <v>1</v>
          </cell>
          <cell r="GQ184" t="str">
            <v>2</v>
          </cell>
        </row>
        <row r="185">
          <cell r="A185" t="str">
            <v>US</v>
          </cell>
          <cell r="B185" t="str">
            <v>United States</v>
          </cell>
          <cell r="C185" t="str">
            <v>High income: OECD</v>
          </cell>
          <cell r="D185" t="str">
            <v>High income</v>
          </cell>
          <cell r="E185">
            <v>2020</v>
          </cell>
          <cell r="F185">
            <v>6</v>
          </cell>
          <cell r="G185">
            <v>83.996680000000012</v>
          </cell>
          <cell r="J185">
            <v>55</v>
          </cell>
          <cell r="K185">
            <v>91.593170000000001</v>
          </cell>
          <cell r="L185" t="str">
            <v>6</v>
          </cell>
          <cell r="M185">
            <v>70.588239999999999</v>
          </cell>
          <cell r="N185" t="str">
            <v>4.2</v>
          </cell>
          <cell r="O185" t="str">
            <v>96.28141</v>
          </cell>
          <cell r="P185" t="str">
            <v>1</v>
          </cell>
          <cell r="Q185" t="str">
            <v>99.50305</v>
          </cell>
          <cell r="R185" t="str">
            <v>6</v>
          </cell>
          <cell r="S185" t="str">
            <v>70.58824</v>
          </cell>
          <cell r="T185" t="str">
            <v>4.2</v>
          </cell>
          <cell r="U185" t="str">
            <v>96.28141</v>
          </cell>
          <cell r="V185" t="str">
            <v>1</v>
          </cell>
          <cell r="W185" t="str">
            <v>99.50305</v>
          </cell>
          <cell r="X185" t="str">
            <v>0</v>
          </cell>
          <cell r="Y185" t="str">
            <v>100</v>
          </cell>
          <cell r="Z185">
            <v>24</v>
          </cell>
          <cell r="AA185">
            <v>80.020930000000007</v>
          </cell>
          <cell r="AC185" t="str">
            <v>15.8</v>
          </cell>
          <cell r="AD185" t="str">
            <v>56.8</v>
          </cell>
          <cell r="AE185" t="str">
            <v>80.6</v>
          </cell>
          <cell r="AF185" t="str">
            <v>84.26513</v>
          </cell>
          <cell r="AG185" t="str">
            <v>.7</v>
          </cell>
          <cell r="AH185" t="str">
            <v>96.35192</v>
          </cell>
          <cell r="AI185" t="str">
            <v>12.4</v>
          </cell>
          <cell r="AJ185" t="str">
            <v>82.66667</v>
          </cell>
          <cell r="AK185" t="str">
            <v>2</v>
          </cell>
          <cell r="AL185" t="str">
            <v>1</v>
          </cell>
          <cell r="AM185" t="str">
            <v>2</v>
          </cell>
          <cell r="AN185" t="str">
            <v>3</v>
          </cell>
          <cell r="AO185" t="str">
            <v>.4</v>
          </cell>
          <cell r="AP185" t="str">
            <v>4</v>
          </cell>
          <cell r="AQ185">
            <v>64</v>
          </cell>
          <cell r="AR185">
            <v>82.150360000000006</v>
          </cell>
          <cell r="AT185" t="str">
            <v>4.8</v>
          </cell>
          <cell r="AU185" t="str">
            <v>70</v>
          </cell>
          <cell r="AV185" t="str">
            <v>89.6</v>
          </cell>
          <cell r="AW185" t="str">
            <v>68.86957</v>
          </cell>
          <cell r="AX185" t="str">
            <v>21.7</v>
          </cell>
          <cell r="AY185" t="str">
            <v>99.73187</v>
          </cell>
          <cell r="AZ185" t="str">
            <v>7.2</v>
          </cell>
          <cell r="BA185" t="str">
            <v>90</v>
          </cell>
          <cell r="BB185" t="str">
            <v>2.6</v>
          </cell>
          <cell r="BC185" t="str">
            <v>1</v>
          </cell>
          <cell r="BD185" t="str">
            <v>1</v>
          </cell>
          <cell r="BE185" t="str">
            <v>.6</v>
          </cell>
          <cell r="BF185" t="str">
            <v>1</v>
          </cell>
          <cell r="BG185" t="str">
            <v>1</v>
          </cell>
          <cell r="BH185" t="str">
            <v>1.28</v>
          </cell>
          <cell r="BI185" t="str">
            <v>.378</v>
          </cell>
          <cell r="BJ185" t="str">
            <v>4.2</v>
          </cell>
          <cell r="BK185" t="str">
            <v>18.1</v>
          </cell>
          <cell r="BL185">
            <v>39</v>
          </cell>
          <cell r="BM185">
            <v>76.901340000000005</v>
          </cell>
          <cell r="BO185" t="str">
            <v>4.4</v>
          </cell>
          <cell r="BP185" t="str">
            <v>71.66667</v>
          </cell>
          <cell r="BQ185" t="str">
            <v>15.2</v>
          </cell>
          <cell r="BR185" t="str">
            <v>93.20574</v>
          </cell>
          <cell r="BS185" t="str">
            <v>2.4</v>
          </cell>
          <cell r="BT185" t="str">
            <v>84.06627</v>
          </cell>
          <cell r="BU185" t="str">
            <v>17.6</v>
          </cell>
          <cell r="BV185" t="str">
            <v>58.66667</v>
          </cell>
          <cell r="BW185" t="str">
            <v>7</v>
          </cell>
          <cell r="BX185" t="str">
            <v>3.2</v>
          </cell>
          <cell r="BY185" t="str">
            <v>4</v>
          </cell>
          <cell r="BZ185" t="str">
            <v>3.4</v>
          </cell>
          <cell r="CA185" t="str">
            <v>0</v>
          </cell>
          <cell r="CB185">
            <v>4</v>
          </cell>
          <cell r="CC185">
            <v>95.000000000000014</v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J185" t="str">
            <v>11</v>
          </cell>
          <cell r="CK185" t="str">
            <v>91.66667</v>
          </cell>
          <cell r="CL185" t="str">
            <v>8</v>
          </cell>
          <cell r="CM185" t="str">
            <v>100</v>
          </cell>
          <cell r="CN185">
            <v>19</v>
          </cell>
          <cell r="CO185" t="str">
            <v>0</v>
          </cell>
          <cell r="CP185" t="str">
            <v>100</v>
          </cell>
          <cell r="CQ185">
            <v>36</v>
          </cell>
          <cell r="CR185">
            <v>71.600000000000009</v>
          </cell>
          <cell r="CT185" t="str">
            <v>7.4</v>
          </cell>
          <cell r="CU185" t="str">
            <v>74</v>
          </cell>
          <cell r="CV185" t="str">
            <v>8.6</v>
          </cell>
          <cell r="CW185" t="str">
            <v>86</v>
          </cell>
          <cell r="CX185" t="str">
            <v/>
          </cell>
          <cell r="CY185" t="str">
            <v/>
          </cell>
          <cell r="CZ185" t="str">
            <v/>
          </cell>
          <cell r="DA185" t="str">
            <v>9</v>
          </cell>
          <cell r="DB185" t="str">
            <v>90</v>
          </cell>
          <cell r="DC185" t="str">
            <v>2</v>
          </cell>
          <cell r="DD185" t="str">
            <v>33.33333</v>
          </cell>
          <cell r="DE185" t="str">
            <v>3.4</v>
          </cell>
          <cell r="DF185" t="str">
            <v>48.57143</v>
          </cell>
          <cell r="DG185" t="str">
            <v>5.4</v>
          </cell>
          <cell r="DH185" t="str">
            <v>77.14286</v>
          </cell>
          <cell r="DI185" t="str">
            <v>35.8</v>
          </cell>
          <cell r="DJ185">
            <v>25</v>
          </cell>
          <cell r="DK185">
            <v>86.76482</v>
          </cell>
          <cell r="DM185" t="str">
            <v>10.6</v>
          </cell>
          <cell r="DN185" t="str">
            <v>87.33333</v>
          </cell>
          <cell r="DO185" t="str">
            <v>175</v>
          </cell>
          <cell r="DP185" t="str">
            <v>80.5255</v>
          </cell>
          <cell r="DQ185" t="str">
            <v>36.6</v>
          </cell>
          <cell r="DR185" t="str">
            <v>85.16374</v>
          </cell>
          <cell r="DS185" t="str">
            <v>20.7</v>
          </cell>
          <cell r="DT185" t="str">
            <v>9.8</v>
          </cell>
          <cell r="DU185" t="str">
            <v>6.1</v>
          </cell>
          <cell r="DV185" t="str">
            <v>No VAT</v>
          </cell>
          <cell r="DW185" t="str">
            <v>No VAT</v>
          </cell>
          <cell r="DX185" t="str">
            <v>No VAT</v>
          </cell>
          <cell r="DY185" t="str">
            <v>No VAT</v>
          </cell>
          <cell r="DZ185" t="str">
            <v>8</v>
          </cell>
          <cell r="EA185" t="str">
            <v>88.07339</v>
          </cell>
          <cell r="EB185" t="str">
            <v>0</v>
          </cell>
          <cell r="EC185" t="str">
            <v>100</v>
          </cell>
          <cell r="ED185" t="str">
            <v>94.0367</v>
          </cell>
          <cell r="EE185">
            <v>39</v>
          </cell>
          <cell r="EF185">
            <v>92.014040000000008</v>
          </cell>
          <cell r="EH185" t="str">
            <v>1.5</v>
          </cell>
          <cell r="EI185" t="str">
            <v>99.70414</v>
          </cell>
          <cell r="EJ185" t="str">
            <v>7.5</v>
          </cell>
          <cell r="EK185" t="str">
            <v>97.28033</v>
          </cell>
          <cell r="EL185" t="str">
            <v>1.5</v>
          </cell>
          <cell r="EM185" t="str">
            <v>99.68553</v>
          </cell>
          <cell r="EN185" t="str">
            <v>1.5</v>
          </cell>
          <cell r="EO185" t="str">
            <v>99.82079</v>
          </cell>
          <cell r="EP185" t="str">
            <v>60</v>
          </cell>
          <cell r="EQ185" t="str">
            <v>85</v>
          </cell>
          <cell r="ER185" t="str">
            <v>100</v>
          </cell>
          <cell r="ES185" t="str">
            <v>85.71429</v>
          </cell>
          <cell r="ET185" t="str">
            <v>175</v>
          </cell>
          <cell r="EU185" t="str">
            <v>83.49057</v>
          </cell>
          <cell r="EV185" t="str">
            <v>175</v>
          </cell>
          <cell r="EW185" t="str">
            <v>85.41667</v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 t="str">
            <v/>
          </cell>
          <cell r="FD185" t="str">
            <v/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>
            <v>17</v>
          </cell>
          <cell r="FK185">
            <v>73.437670000000011</v>
          </cell>
          <cell r="FM185" t="str">
            <v/>
          </cell>
          <cell r="FN185" t="str">
            <v/>
          </cell>
          <cell r="FO185" t="str">
            <v>444</v>
          </cell>
          <cell r="FP185" t="str">
            <v>73.44262</v>
          </cell>
          <cell r="FQ185" t="str">
            <v>30</v>
          </cell>
          <cell r="FR185" t="str">
            <v>314</v>
          </cell>
          <cell r="FS185" t="str">
            <v>100</v>
          </cell>
          <cell r="FT185" t="str">
            <v>30.5</v>
          </cell>
          <cell r="FU185" t="str">
            <v>65.75928</v>
          </cell>
          <cell r="FV185" t="str">
            <v>20.6</v>
          </cell>
          <cell r="FW185" t="str">
            <v>5</v>
          </cell>
          <cell r="FX185" t="str">
            <v>4.9</v>
          </cell>
          <cell r="FY185" t="str">
            <v>14.6</v>
          </cell>
          <cell r="FZ185" t="str">
            <v>81.11111</v>
          </cell>
          <cell r="GA185" t="str">
            <v>4.4</v>
          </cell>
          <cell r="GB185" t="str">
            <v>4.7</v>
          </cell>
          <cell r="GC185" t="str">
            <v>3</v>
          </cell>
          <cell r="GD185" t="str">
            <v>2.5</v>
          </cell>
          <cell r="GE185">
            <v>2</v>
          </cell>
          <cell r="GF185">
            <v>90.484510000000014</v>
          </cell>
          <cell r="GG185" t="str">
            <v>1</v>
          </cell>
          <cell r="GH185" t="str">
            <v>1</v>
          </cell>
          <cell r="GI185" t="str">
            <v>10</v>
          </cell>
          <cell r="GJ185" t="str">
            <v>81</v>
          </cell>
          <cell r="GK185" t="str">
            <v>87.21901</v>
          </cell>
          <cell r="GL185" t="str">
            <v>15</v>
          </cell>
          <cell r="GM185" t="str">
            <v>93.75</v>
          </cell>
          <cell r="GN185" t="str">
            <v>3</v>
          </cell>
          <cell r="GO185" t="str">
            <v>6</v>
          </cell>
          <cell r="GP185" t="str">
            <v>3</v>
          </cell>
          <cell r="GQ185" t="str">
            <v>3</v>
          </cell>
        </row>
        <row r="186">
          <cell r="A186" t="str">
            <v>URY</v>
          </cell>
          <cell r="B186" t="str">
            <v>Uruguay</v>
          </cell>
          <cell r="C186" t="str">
            <v>Latin America &amp; Caribbean</v>
          </cell>
          <cell r="D186" t="str">
            <v>High income</v>
          </cell>
          <cell r="E186">
            <v>2020</v>
          </cell>
          <cell r="F186">
            <v>101</v>
          </cell>
          <cell r="G186">
            <v>61.539940000000009</v>
          </cell>
          <cell r="J186">
            <v>66</v>
          </cell>
          <cell r="K186">
            <v>89.599990000000005</v>
          </cell>
          <cell r="L186" t="str">
            <v>5</v>
          </cell>
          <cell r="M186">
            <v>76.470590000000001</v>
          </cell>
          <cell r="N186" t="str">
            <v>6.5</v>
          </cell>
          <cell r="O186" t="str">
            <v>93.96985</v>
          </cell>
          <cell r="P186" t="str">
            <v>24.1</v>
          </cell>
          <cell r="Q186" t="str">
            <v>87.95954</v>
          </cell>
          <cell r="R186" t="str">
            <v>5</v>
          </cell>
          <cell r="S186" t="str">
            <v>76.47059</v>
          </cell>
          <cell r="T186" t="str">
            <v>6.5</v>
          </cell>
          <cell r="U186" t="str">
            <v>93.96985</v>
          </cell>
          <cell r="V186" t="str">
            <v>24.1</v>
          </cell>
          <cell r="W186" t="str">
            <v>87.95954</v>
          </cell>
          <cell r="X186" t="str">
            <v>0</v>
          </cell>
          <cell r="Y186" t="str">
            <v>100</v>
          </cell>
          <cell r="Z186">
            <v>151</v>
          </cell>
          <cell r="AA186">
            <v>57.544270000000004</v>
          </cell>
          <cell r="AC186" t="str">
            <v>19</v>
          </cell>
          <cell r="AD186" t="str">
            <v>44</v>
          </cell>
          <cell r="AE186" t="str">
            <v>265</v>
          </cell>
          <cell r="AF186" t="str">
            <v>31.12392</v>
          </cell>
          <cell r="AG186" t="str">
            <v>1</v>
          </cell>
          <cell r="AH186" t="str">
            <v>95.05315</v>
          </cell>
          <cell r="AI186" t="str">
            <v>9</v>
          </cell>
          <cell r="AJ186" t="str">
            <v>60</v>
          </cell>
          <cell r="AK186" t="str">
            <v>2</v>
          </cell>
          <cell r="AL186" t="str">
            <v>1</v>
          </cell>
          <cell r="AM186" t="str">
            <v>2</v>
          </cell>
          <cell r="AN186" t="str">
            <v>3</v>
          </cell>
          <cell r="AO186" t="str">
            <v>1</v>
          </cell>
          <cell r="AP186" t="str">
            <v>0</v>
          </cell>
          <cell r="AQ186">
            <v>65</v>
          </cell>
          <cell r="AR186">
            <v>82.123870000000011</v>
          </cell>
          <cell r="AT186" t="str">
            <v>5</v>
          </cell>
          <cell r="AU186" t="str">
            <v>66.66667</v>
          </cell>
          <cell r="AV186" t="str">
            <v>48</v>
          </cell>
          <cell r="AW186" t="str">
            <v>86.95652</v>
          </cell>
          <cell r="AX186" t="str">
            <v>10.3</v>
          </cell>
          <cell r="AY186" t="str">
            <v>99.87229</v>
          </cell>
          <cell r="AZ186" t="str">
            <v>6</v>
          </cell>
          <cell r="BA186" t="str">
            <v>75</v>
          </cell>
          <cell r="BB186" t="str">
            <v>1</v>
          </cell>
          <cell r="BC186" t="str">
            <v>1</v>
          </cell>
          <cell r="BD186" t="str">
            <v>1</v>
          </cell>
          <cell r="BE186" t="str">
            <v>1</v>
          </cell>
          <cell r="BF186" t="str">
            <v>1</v>
          </cell>
          <cell r="BG186" t="str">
            <v>1</v>
          </cell>
          <cell r="BH186" t="str">
            <v>10</v>
          </cell>
          <cell r="BI186" t="str">
            <v>4</v>
          </cell>
          <cell r="BJ186" t="str">
            <v>3</v>
          </cell>
          <cell r="BK186" t="str">
            <v>16.7</v>
          </cell>
          <cell r="BL186">
            <v>119</v>
          </cell>
          <cell r="BM186">
            <v>57.584640000000007</v>
          </cell>
          <cell r="BO186" t="str">
            <v>9</v>
          </cell>
          <cell r="BP186" t="str">
            <v>33.33333</v>
          </cell>
          <cell r="BQ186" t="str">
            <v>66</v>
          </cell>
          <cell r="BR186" t="str">
            <v>68.89952</v>
          </cell>
          <cell r="BS186" t="str">
            <v>7</v>
          </cell>
          <cell r="BT186" t="str">
            <v>53.10569</v>
          </cell>
          <cell r="BU186" t="str">
            <v>22.5</v>
          </cell>
          <cell r="BV186" t="str">
            <v>75</v>
          </cell>
          <cell r="BW186" t="str">
            <v>7</v>
          </cell>
          <cell r="BX186" t="str">
            <v>3.5</v>
          </cell>
          <cell r="BY186" t="str">
            <v>6</v>
          </cell>
          <cell r="BZ186" t="str">
            <v>6</v>
          </cell>
          <cell r="CA186" t="str">
            <v>0</v>
          </cell>
          <cell r="CB186">
            <v>80</v>
          </cell>
          <cell r="CC186">
            <v>60.000000000000007</v>
          </cell>
          <cell r="CE186" t="str">
            <v/>
          </cell>
          <cell r="CF186" t="str">
            <v/>
          </cell>
          <cell r="CG186" t="str">
            <v/>
          </cell>
          <cell r="CH186" t="str">
            <v/>
          </cell>
          <cell r="CJ186" t="str">
            <v>4</v>
          </cell>
          <cell r="CK186" t="str">
            <v>33.33333</v>
          </cell>
          <cell r="CL186" t="str">
            <v>8</v>
          </cell>
          <cell r="CM186" t="str">
            <v>100</v>
          </cell>
          <cell r="CN186">
            <v>12</v>
          </cell>
          <cell r="CO186" t="str">
            <v>100</v>
          </cell>
          <cell r="CP186" t="str">
            <v>100</v>
          </cell>
          <cell r="CQ186">
            <v>153</v>
          </cell>
          <cell r="CR186">
            <v>30.000000000000004</v>
          </cell>
          <cell r="CT186" t="str">
            <v>3</v>
          </cell>
          <cell r="CU186" t="str">
            <v>30</v>
          </cell>
          <cell r="CV186" t="str">
            <v>4</v>
          </cell>
          <cell r="CW186" t="str">
            <v>40</v>
          </cell>
          <cell r="CX186" t="str">
            <v/>
          </cell>
          <cell r="CY186" t="str">
            <v/>
          </cell>
          <cell r="CZ186" t="str">
            <v/>
          </cell>
          <cell r="DA186" t="str">
            <v>8</v>
          </cell>
          <cell r="DB186" t="str">
            <v>80</v>
          </cell>
          <cell r="DC186" t="str">
            <v>0</v>
          </cell>
          <cell r="DD186" t="str">
            <v>0</v>
          </cell>
          <cell r="DE186" t="str">
            <v>0</v>
          </cell>
          <cell r="DF186" t="str">
            <v>0</v>
          </cell>
          <cell r="DG186" t="str">
            <v>0</v>
          </cell>
          <cell r="DH186" t="str">
            <v>0</v>
          </cell>
          <cell r="DI186" t="str">
            <v>15</v>
          </cell>
          <cell r="DJ186">
            <v>103</v>
          </cell>
          <cell r="DK186">
            <v>70.30762</v>
          </cell>
          <cell r="DM186" t="str">
            <v>20</v>
          </cell>
          <cell r="DN186" t="str">
            <v>71.66667</v>
          </cell>
          <cell r="DO186" t="str">
            <v>163</v>
          </cell>
          <cell r="DP186" t="str">
            <v>82.38022</v>
          </cell>
          <cell r="DQ186" t="str">
            <v>41.8</v>
          </cell>
          <cell r="DR186" t="str">
            <v>77.64233</v>
          </cell>
          <cell r="DS186" t="str">
            <v>23.6</v>
          </cell>
          <cell r="DT186" t="str">
            <v>15.6</v>
          </cell>
          <cell r="DU186" t="str">
            <v>2.6</v>
          </cell>
          <cell r="DV186" t="str">
            <v>No VAT refund per case study scenario</v>
          </cell>
          <cell r="DW186" t="str">
            <v>0</v>
          </cell>
          <cell r="DX186" t="str">
            <v>No VAT refund per case study scenario</v>
          </cell>
          <cell r="DY186" t="str">
            <v>0</v>
          </cell>
          <cell r="DZ186" t="str">
            <v>2.5</v>
          </cell>
          <cell r="EA186" t="str">
            <v>98.16514</v>
          </cell>
          <cell r="EB186" t="str">
            <v>0</v>
          </cell>
          <cell r="EC186" t="str">
            <v>100</v>
          </cell>
          <cell r="ED186" t="str">
            <v>49.54128</v>
          </cell>
          <cell r="EE186">
            <v>150</v>
          </cell>
          <cell r="EF186">
            <v>58.391150000000003</v>
          </cell>
          <cell r="EH186" t="str">
            <v>24</v>
          </cell>
          <cell r="EI186" t="str">
            <v>86.39053</v>
          </cell>
          <cell r="EJ186" t="str">
            <v>48</v>
          </cell>
          <cell r="EK186" t="str">
            <v>80.33473</v>
          </cell>
          <cell r="EL186" t="str">
            <v>96</v>
          </cell>
          <cell r="EM186" t="str">
            <v>40.25157</v>
          </cell>
          <cell r="EN186" t="str">
            <v>6</v>
          </cell>
          <cell r="EO186" t="str">
            <v>98.20789</v>
          </cell>
          <cell r="EP186" t="str">
            <v>231</v>
          </cell>
          <cell r="EQ186" t="str">
            <v>42.25</v>
          </cell>
          <cell r="ER186" t="str">
            <v>285</v>
          </cell>
          <cell r="ES186" t="str">
            <v>59.28571</v>
          </cell>
          <cell r="ET186" t="str">
            <v>1038</v>
          </cell>
          <cell r="EU186" t="str">
            <v>2.07547</v>
          </cell>
          <cell r="EV186" t="str">
            <v>500</v>
          </cell>
          <cell r="EW186" t="str">
            <v>58.33333</v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 t="str">
            <v/>
          </cell>
          <cell r="FC186" t="str">
            <v/>
          </cell>
          <cell r="FD186" t="str">
            <v/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104</v>
          </cell>
          <cell r="FK186">
            <v>56.290010000000002</v>
          </cell>
          <cell r="FM186" t="str">
            <v/>
          </cell>
          <cell r="FN186" t="str">
            <v/>
          </cell>
          <cell r="FO186" t="str">
            <v>725</v>
          </cell>
          <cell r="FP186" t="str">
            <v>50.40984</v>
          </cell>
          <cell r="FQ186" t="str">
            <v>35</v>
          </cell>
          <cell r="FR186" t="str">
            <v>420</v>
          </cell>
          <cell r="FS186" t="str">
            <v>270</v>
          </cell>
          <cell r="FT186" t="str">
            <v>23.2</v>
          </cell>
          <cell r="FU186" t="str">
            <v>74.01575</v>
          </cell>
          <cell r="FV186" t="str">
            <v>14</v>
          </cell>
          <cell r="FW186" t="str">
            <v>6</v>
          </cell>
          <cell r="FX186" t="str">
            <v>3.2</v>
          </cell>
          <cell r="FY186" t="str">
            <v>8</v>
          </cell>
          <cell r="FZ186" t="str">
            <v>44.44444</v>
          </cell>
          <cell r="GA186" t="str">
            <v>2</v>
          </cell>
          <cell r="GB186" t="str">
            <v>3</v>
          </cell>
          <cell r="GC186" t="str">
            <v>1</v>
          </cell>
          <cell r="GD186" t="str">
            <v>2</v>
          </cell>
          <cell r="GE186">
            <v>70</v>
          </cell>
          <cell r="GF186">
            <v>53.557830000000003</v>
          </cell>
          <cell r="GG186" t="str">
            <v>0</v>
          </cell>
          <cell r="GH186" t="str">
            <v>1.8</v>
          </cell>
          <cell r="GI186" t="str">
            <v>7</v>
          </cell>
          <cell r="GJ186" t="str">
            <v>44.4</v>
          </cell>
          <cell r="GK186" t="str">
            <v>47.74067</v>
          </cell>
          <cell r="GL186" t="str">
            <v>9.5</v>
          </cell>
          <cell r="GM186" t="str">
            <v>59.375</v>
          </cell>
          <cell r="GN186" t="str">
            <v>2.5</v>
          </cell>
          <cell r="GO186" t="str">
            <v>6</v>
          </cell>
          <cell r="GP186" t="str">
            <v>1</v>
          </cell>
          <cell r="GQ186" t="str">
            <v>0</v>
          </cell>
        </row>
        <row r="187">
          <cell r="A187" t="str">
            <v>UZB</v>
          </cell>
          <cell r="B187" t="str">
            <v>Uzbekistan</v>
          </cell>
          <cell r="C187" t="str">
            <v>Europe &amp; Central Asia</v>
          </cell>
          <cell r="D187" t="str">
            <v>Lower middle income</v>
          </cell>
          <cell r="E187">
            <v>2020</v>
          </cell>
          <cell r="F187">
            <v>69</v>
          </cell>
          <cell r="G187">
            <v>69.878980000000013</v>
          </cell>
          <cell r="J187">
            <v>8</v>
          </cell>
          <cell r="K187">
            <v>96.158390000000011</v>
          </cell>
          <cell r="L187" t="str">
            <v>3</v>
          </cell>
          <cell r="M187">
            <v>88.235290000000006</v>
          </cell>
          <cell r="N187" t="str">
            <v>3</v>
          </cell>
          <cell r="O187" t="str">
            <v>97.48744</v>
          </cell>
          <cell r="P187" t="str">
            <v>2.2</v>
          </cell>
          <cell r="Q187" t="str">
            <v>98.91083</v>
          </cell>
          <cell r="R187" t="str">
            <v>3</v>
          </cell>
          <cell r="S187" t="str">
            <v>88.23529</v>
          </cell>
          <cell r="T187" t="str">
            <v>3</v>
          </cell>
          <cell r="U187" t="str">
            <v>97.48744</v>
          </cell>
          <cell r="V187" t="str">
            <v>2.2</v>
          </cell>
          <cell r="W187" t="str">
            <v>98.91083</v>
          </cell>
          <cell r="X187" t="str">
            <v>0</v>
          </cell>
          <cell r="Y187" t="str">
            <v>100</v>
          </cell>
          <cell r="Z187">
            <v>132</v>
          </cell>
          <cell r="AA187">
            <v>61.684840000000008</v>
          </cell>
          <cell r="AC187" t="str">
            <v>17</v>
          </cell>
          <cell r="AD187" t="str">
            <v>52</v>
          </cell>
          <cell r="AE187" t="str">
            <v>246</v>
          </cell>
          <cell r="AF187" t="str">
            <v>36.59942</v>
          </cell>
          <cell r="AG187" t="str">
            <v>3</v>
          </cell>
          <cell r="AH187" t="str">
            <v>84.80658</v>
          </cell>
          <cell r="AI187" t="str">
            <v>11</v>
          </cell>
          <cell r="AJ187" t="str">
            <v>73.33333</v>
          </cell>
          <cell r="AK187" t="str">
            <v>2</v>
          </cell>
          <cell r="AL187" t="str">
            <v>1</v>
          </cell>
          <cell r="AM187" t="str">
            <v>2</v>
          </cell>
          <cell r="AN187" t="str">
            <v>3</v>
          </cell>
          <cell r="AO187" t="str">
            <v>1</v>
          </cell>
          <cell r="AP187" t="str">
            <v>2</v>
          </cell>
          <cell r="AQ187">
            <v>36</v>
          </cell>
          <cell r="AR187">
            <v>86.862940000000009</v>
          </cell>
          <cell r="AT187" t="str">
            <v>4</v>
          </cell>
          <cell r="AU187" t="str">
            <v>83.33333</v>
          </cell>
          <cell r="AV187" t="str">
            <v>88</v>
          </cell>
          <cell r="AW187" t="str">
            <v>69.56522</v>
          </cell>
          <cell r="AX187" t="str">
            <v>441.2</v>
          </cell>
          <cell r="AY187" t="str">
            <v>94.55319</v>
          </cell>
          <cell r="AZ187" t="str">
            <v>8</v>
          </cell>
          <cell r="BA187" t="str">
            <v>100</v>
          </cell>
          <cell r="BB187" t="str">
            <v>3</v>
          </cell>
          <cell r="BC187" t="str">
            <v>1</v>
          </cell>
          <cell r="BD187" t="str">
            <v>1</v>
          </cell>
          <cell r="BE187" t="str">
            <v>1</v>
          </cell>
          <cell r="BF187" t="str">
            <v>1</v>
          </cell>
          <cell r="BG187" t="str">
            <v>1</v>
          </cell>
          <cell r="BH187" t="str">
            <v>.22</v>
          </cell>
          <cell r="BI187" t="str">
            <v>.08</v>
          </cell>
          <cell r="BJ187" t="str">
            <v>.5</v>
          </cell>
          <cell r="BK187" t="str">
            <v>5.2</v>
          </cell>
          <cell r="BL187">
            <v>72</v>
          </cell>
          <cell r="BM187">
            <v>67.90973000000001</v>
          </cell>
          <cell r="BO187" t="str">
            <v>9</v>
          </cell>
          <cell r="BP187" t="str">
            <v>33.33333</v>
          </cell>
          <cell r="BQ187" t="str">
            <v>43</v>
          </cell>
          <cell r="BR187" t="str">
            <v>79.90431</v>
          </cell>
          <cell r="BS187" t="str">
            <v>.7</v>
          </cell>
          <cell r="BT187" t="str">
            <v>95.06795</v>
          </cell>
          <cell r="BU187" t="str">
            <v>19</v>
          </cell>
          <cell r="BV187" t="str">
            <v>63.33333</v>
          </cell>
          <cell r="BW187" t="str">
            <v>5</v>
          </cell>
          <cell r="BX187" t="str">
            <v>3</v>
          </cell>
          <cell r="BY187" t="str">
            <v>4</v>
          </cell>
          <cell r="BZ187" t="str">
            <v>7</v>
          </cell>
          <cell r="CA187" t="str">
            <v>0</v>
          </cell>
          <cell r="CB187">
            <v>67</v>
          </cell>
          <cell r="CC187">
            <v>65</v>
          </cell>
          <cell r="CE187" t="str">
            <v/>
          </cell>
          <cell r="CF187" t="str">
            <v/>
          </cell>
          <cell r="CG187" t="str">
            <v/>
          </cell>
          <cell r="CH187" t="str">
            <v/>
          </cell>
          <cell r="CJ187" t="str">
            <v>6</v>
          </cell>
          <cell r="CK187" t="str">
            <v>50</v>
          </cell>
          <cell r="CL187" t="str">
            <v>7</v>
          </cell>
          <cell r="CM187" t="str">
            <v>87.5</v>
          </cell>
          <cell r="CN187">
            <v>13</v>
          </cell>
          <cell r="CO187" t="str">
            <v>0</v>
          </cell>
          <cell r="CP187" t="str">
            <v>47.8</v>
          </cell>
          <cell r="CQ187">
            <v>37</v>
          </cell>
          <cell r="CR187">
            <v>70</v>
          </cell>
          <cell r="CT187" t="str">
            <v>8</v>
          </cell>
          <cell r="CU187" t="str">
            <v>80</v>
          </cell>
          <cell r="CV187" t="str">
            <v>3</v>
          </cell>
          <cell r="CW187" t="str">
            <v>30</v>
          </cell>
          <cell r="CX187" t="str">
            <v/>
          </cell>
          <cell r="CY187" t="str">
            <v/>
          </cell>
          <cell r="CZ187" t="str">
            <v/>
          </cell>
          <cell r="DA187" t="str">
            <v>7</v>
          </cell>
          <cell r="DB187" t="str">
            <v>70</v>
          </cell>
          <cell r="DC187" t="str">
            <v>4</v>
          </cell>
          <cell r="DD187" t="str">
            <v>66.66667</v>
          </cell>
          <cell r="DE187" t="str">
            <v>7</v>
          </cell>
          <cell r="DF187" t="str">
            <v>100</v>
          </cell>
          <cell r="DG187" t="str">
            <v>6</v>
          </cell>
          <cell r="DH187" t="str">
            <v>85.71429</v>
          </cell>
          <cell r="DI187" t="str">
            <v>35</v>
          </cell>
          <cell r="DJ187">
            <v>69</v>
          </cell>
          <cell r="DK187">
            <v>77.519990000000007</v>
          </cell>
          <cell r="DM187" t="str">
            <v>9</v>
          </cell>
          <cell r="DN187" t="str">
            <v>90</v>
          </cell>
          <cell r="DO187" t="str">
            <v>181</v>
          </cell>
          <cell r="DP187" t="str">
            <v>79.59815</v>
          </cell>
          <cell r="DQ187" t="str">
            <v>31.6</v>
          </cell>
          <cell r="DR187" t="str">
            <v>92.31667</v>
          </cell>
          <cell r="DS187" t="str">
            <v>11.8</v>
          </cell>
          <cell r="DT187" t="str">
            <v>17.4</v>
          </cell>
          <cell r="DU187" t="str">
            <v>2.5</v>
          </cell>
          <cell r="DV187" t="str">
            <v>No VAT refund per case study scenario</v>
          </cell>
          <cell r="DW187" t="str">
            <v>0</v>
          </cell>
          <cell r="DX187" t="str">
            <v>No VAT refund per case study scenario</v>
          </cell>
          <cell r="DY187" t="str">
            <v>0</v>
          </cell>
          <cell r="DZ187" t="str">
            <v>5.5</v>
          </cell>
          <cell r="EA187" t="str">
            <v>92.66055</v>
          </cell>
          <cell r="EB187" t="str">
            <v>0</v>
          </cell>
          <cell r="EC187" t="str">
            <v>100</v>
          </cell>
          <cell r="ED187" t="str">
            <v>48.16514</v>
          </cell>
          <cell r="EE187">
            <v>152</v>
          </cell>
          <cell r="EF187">
            <v>58.231200000000008</v>
          </cell>
          <cell r="EH187" t="str">
            <v>96</v>
          </cell>
          <cell r="EI187" t="str">
            <v>43.78698</v>
          </cell>
          <cell r="EJ187" t="str">
            <v>150</v>
          </cell>
          <cell r="EK187" t="str">
            <v>37.6569</v>
          </cell>
          <cell r="EL187" t="str">
            <v>31.78571</v>
          </cell>
          <cell r="EM187" t="str">
            <v>80.63792</v>
          </cell>
          <cell r="EN187" t="str">
            <v>110.609</v>
          </cell>
          <cell r="EO187" t="str">
            <v>60.71361</v>
          </cell>
          <cell r="EP187" t="str">
            <v>292</v>
          </cell>
          <cell r="EQ187" t="str">
            <v>27</v>
          </cell>
          <cell r="ER187" t="str">
            <v>242</v>
          </cell>
          <cell r="ES187" t="str">
            <v>65.42857</v>
          </cell>
          <cell r="ET187" t="str">
            <v>277.8947</v>
          </cell>
          <cell r="EU187" t="str">
            <v>73.78352</v>
          </cell>
          <cell r="EV187" t="str">
            <v>277.8947</v>
          </cell>
          <cell r="EW187" t="str">
            <v>76.84211</v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 t="str">
            <v/>
          </cell>
          <cell r="FC187" t="str">
            <v/>
          </cell>
          <cell r="FD187" t="str">
            <v/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22</v>
          </cell>
          <cell r="FK187">
            <v>71.889510000000001</v>
          </cell>
          <cell r="FM187" t="str">
            <v/>
          </cell>
          <cell r="FN187" t="str">
            <v/>
          </cell>
          <cell r="FO187" t="str">
            <v>225</v>
          </cell>
          <cell r="FP187" t="str">
            <v>91.39344</v>
          </cell>
          <cell r="FQ187" t="str">
            <v>30</v>
          </cell>
          <cell r="FR187" t="str">
            <v>90</v>
          </cell>
          <cell r="FS187" t="str">
            <v>105</v>
          </cell>
          <cell r="FT187" t="str">
            <v>20.5</v>
          </cell>
          <cell r="FU187" t="str">
            <v>77.05287</v>
          </cell>
          <cell r="FV187" t="str">
            <v>15</v>
          </cell>
          <cell r="FW187" t="str">
            <v>3.5</v>
          </cell>
          <cell r="FX187" t="str">
            <v>2</v>
          </cell>
          <cell r="FY187" t="str">
            <v>8.5</v>
          </cell>
          <cell r="FZ187" t="str">
            <v>47.22222</v>
          </cell>
          <cell r="GA187" t="str">
            <v>2.5</v>
          </cell>
          <cell r="GB187" t="str">
            <v>1</v>
          </cell>
          <cell r="GC187" t="str">
            <v>2</v>
          </cell>
          <cell r="GD187" t="str">
            <v>3</v>
          </cell>
          <cell r="GE187">
            <v>100</v>
          </cell>
          <cell r="GF187">
            <v>43.533190000000005</v>
          </cell>
          <cell r="GG187" t="str">
            <v>0</v>
          </cell>
          <cell r="GH187" t="str">
            <v>2</v>
          </cell>
          <cell r="GI187" t="str">
            <v>10</v>
          </cell>
          <cell r="GJ187" t="str">
            <v>34.4</v>
          </cell>
          <cell r="GK187" t="str">
            <v>37.06638</v>
          </cell>
          <cell r="GL187" t="str">
            <v>8</v>
          </cell>
          <cell r="GM187" t="str">
            <v>50</v>
          </cell>
          <cell r="GN187" t="str">
            <v>2.5</v>
          </cell>
          <cell r="GO187" t="str">
            <v>3</v>
          </cell>
          <cell r="GP187" t="str">
            <v>.5</v>
          </cell>
          <cell r="GQ187" t="str">
            <v>2</v>
          </cell>
        </row>
        <row r="188">
          <cell r="A188" t="str">
            <v>VUT</v>
          </cell>
          <cell r="B188" t="str">
            <v>Vanuatu</v>
          </cell>
          <cell r="C188" t="str">
            <v>East Asia &amp; Pacific</v>
          </cell>
          <cell r="D188" t="str">
            <v>Lower middle income</v>
          </cell>
          <cell r="E188">
            <v>2020</v>
          </cell>
          <cell r="F188">
            <v>107</v>
          </cell>
          <cell r="G188">
            <v>61.051910000000007</v>
          </cell>
          <cell r="J188">
            <v>137</v>
          </cell>
          <cell r="K188">
            <v>81.472850000000008</v>
          </cell>
          <cell r="L188" t="str">
            <v>7</v>
          </cell>
          <cell r="M188">
            <v>64.705879999999993</v>
          </cell>
          <cell r="N188" t="str">
            <v>18</v>
          </cell>
          <cell r="O188" t="str">
            <v>82.41206</v>
          </cell>
          <cell r="P188" t="str">
            <v>42.5</v>
          </cell>
          <cell r="Q188" t="str">
            <v>78.77347</v>
          </cell>
          <cell r="R188" t="str">
            <v>7</v>
          </cell>
          <cell r="S188" t="str">
            <v>64.70588</v>
          </cell>
          <cell r="T188" t="str">
            <v>18</v>
          </cell>
          <cell r="U188" t="str">
            <v>82.41206</v>
          </cell>
          <cell r="V188" t="str">
            <v>42.5</v>
          </cell>
          <cell r="W188" t="str">
            <v>78.77347</v>
          </cell>
          <cell r="X188" t="str">
            <v>0</v>
          </cell>
          <cell r="Y188" t="str">
            <v>100</v>
          </cell>
          <cell r="Z188">
            <v>163</v>
          </cell>
          <cell r="AA188">
            <v>54.570090000000008</v>
          </cell>
          <cell r="AC188" t="str">
            <v>15</v>
          </cell>
          <cell r="AD188" t="str">
            <v>60</v>
          </cell>
          <cell r="AE188" t="str">
            <v>123</v>
          </cell>
          <cell r="AF188" t="str">
            <v>72.04611</v>
          </cell>
          <cell r="AG188" t="str">
            <v>9.4</v>
          </cell>
          <cell r="AH188" t="str">
            <v>52.90093</v>
          </cell>
          <cell r="AI188" t="str">
            <v>5</v>
          </cell>
          <cell r="AJ188" t="str">
            <v>33.33333</v>
          </cell>
          <cell r="AK188" t="str">
            <v>1</v>
          </cell>
          <cell r="AL188" t="str">
            <v>0</v>
          </cell>
          <cell r="AM188" t="str">
            <v>1</v>
          </cell>
          <cell r="AN188" t="str">
            <v>3</v>
          </cell>
          <cell r="AO188" t="str">
            <v>0</v>
          </cell>
          <cell r="AP188" t="str">
            <v>0</v>
          </cell>
          <cell r="AQ188">
            <v>101</v>
          </cell>
          <cell r="AR188">
            <v>72.168770000000009</v>
          </cell>
          <cell r="AT188" t="str">
            <v>4</v>
          </cell>
          <cell r="AU188" t="str">
            <v>83.33333</v>
          </cell>
          <cell r="AV188" t="str">
            <v>120</v>
          </cell>
          <cell r="AW188" t="str">
            <v>55.65217</v>
          </cell>
          <cell r="AX188" t="str">
            <v>1037.6</v>
          </cell>
          <cell r="AY188" t="str">
            <v>87.18958</v>
          </cell>
          <cell r="AZ188" t="str">
            <v>5</v>
          </cell>
          <cell r="BA188" t="str">
            <v>62.5</v>
          </cell>
          <cell r="BB188" t="str">
            <v>1</v>
          </cell>
          <cell r="BC188" t="str">
            <v>1</v>
          </cell>
          <cell r="BD188" t="str">
            <v>1</v>
          </cell>
          <cell r="BE188" t="str">
            <v>1</v>
          </cell>
          <cell r="BF188" t="str">
            <v>1</v>
          </cell>
          <cell r="BG188" t="str">
            <v>0</v>
          </cell>
          <cell r="BH188" t="str">
            <v>7.28</v>
          </cell>
          <cell r="BI188" t="str">
            <v>5.14</v>
          </cell>
          <cell r="BJ188" t="str">
            <v>3</v>
          </cell>
          <cell r="BK188" t="str">
            <v>38.2</v>
          </cell>
          <cell r="BL188">
            <v>84</v>
          </cell>
          <cell r="BM188">
            <v>65.636960000000002</v>
          </cell>
          <cell r="BO188" t="str">
            <v>4</v>
          </cell>
          <cell r="BP188" t="str">
            <v>75</v>
          </cell>
          <cell r="BQ188" t="str">
            <v>58</v>
          </cell>
          <cell r="BR188" t="str">
            <v>72.72727</v>
          </cell>
          <cell r="BS188" t="str">
            <v>7</v>
          </cell>
          <cell r="BT188" t="str">
            <v>53.15388</v>
          </cell>
          <cell r="BU188" t="str">
            <v>18.5</v>
          </cell>
          <cell r="BV188" t="str">
            <v>61.66667</v>
          </cell>
          <cell r="BW188" t="str">
            <v>6</v>
          </cell>
          <cell r="BX188" t="str">
            <v>4.5</v>
          </cell>
          <cell r="BY188" t="str">
            <v>4</v>
          </cell>
          <cell r="BZ188" t="str">
            <v>4</v>
          </cell>
          <cell r="CA188" t="str">
            <v>0</v>
          </cell>
          <cell r="CB188">
            <v>37</v>
          </cell>
          <cell r="CC188">
            <v>75</v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J188" t="str">
            <v>11</v>
          </cell>
          <cell r="CK188" t="str">
            <v>91.66667</v>
          </cell>
          <cell r="CL188" t="str">
            <v>4</v>
          </cell>
          <cell r="CM188" t="str">
            <v>50</v>
          </cell>
          <cell r="CN188">
            <v>15</v>
          </cell>
          <cell r="CO188" t="str">
            <v>0</v>
          </cell>
          <cell r="CP188" t="str">
            <v>17.6</v>
          </cell>
          <cell r="CQ188">
            <v>147</v>
          </cell>
          <cell r="CR188">
            <v>32</v>
          </cell>
          <cell r="CT188" t="str">
            <v>5</v>
          </cell>
          <cell r="CU188" t="str">
            <v>50</v>
          </cell>
          <cell r="CV188" t="str">
            <v>6</v>
          </cell>
          <cell r="CW188" t="str">
            <v>60</v>
          </cell>
          <cell r="CX188" t="str">
            <v/>
          </cell>
          <cell r="CY188" t="str">
            <v/>
          </cell>
          <cell r="CZ188" t="str">
            <v/>
          </cell>
          <cell r="DA188" t="str">
            <v>5</v>
          </cell>
          <cell r="DB188" t="str">
            <v>50</v>
          </cell>
          <cell r="DC188" t="str">
            <v>0</v>
          </cell>
          <cell r="DD188" t="str">
            <v>0</v>
          </cell>
          <cell r="DE188" t="str">
            <v>0</v>
          </cell>
          <cell r="DF188" t="str">
            <v>0</v>
          </cell>
          <cell r="DG188" t="str">
            <v>0</v>
          </cell>
          <cell r="DH188" t="str">
            <v>0</v>
          </cell>
          <cell r="DI188" t="str">
            <v>16</v>
          </cell>
          <cell r="DJ188">
            <v>67</v>
          </cell>
          <cell r="DK188">
            <v>77.849600000000009</v>
          </cell>
          <cell r="DM188" t="str">
            <v>31</v>
          </cell>
          <cell r="DN188" t="str">
            <v>53.33333</v>
          </cell>
          <cell r="DO188" t="str">
            <v>120</v>
          </cell>
          <cell r="DP188" t="str">
            <v>89.02628</v>
          </cell>
          <cell r="DQ188" t="str">
            <v>8.5</v>
          </cell>
          <cell r="DR188" t="str">
            <v>100</v>
          </cell>
          <cell r="DS188" t="str">
            <v>0</v>
          </cell>
          <cell r="DT188" t="str">
            <v>4.5</v>
          </cell>
          <cell r="DU188" t="str">
            <v>4</v>
          </cell>
          <cell r="DV188" t="str">
            <v>7</v>
          </cell>
          <cell r="DW188" t="str">
            <v>86</v>
          </cell>
          <cell r="DX188" t="str">
            <v>28.02381</v>
          </cell>
          <cell r="DY188" t="str">
            <v>52.07759</v>
          </cell>
          <cell r="DZ188" t="str">
            <v>No corporate income tax</v>
          </cell>
          <cell r="EA188" t="str">
            <v>No corporate income tax</v>
          </cell>
          <cell r="EB188" t="str">
            <v>No corporate income tax</v>
          </cell>
          <cell r="EC188" t="str">
            <v>No corporate income tax</v>
          </cell>
          <cell r="ED188" t="str">
            <v>69.03879</v>
          </cell>
          <cell r="EE188">
            <v>148</v>
          </cell>
          <cell r="EF188">
            <v>59.134080000000004</v>
          </cell>
          <cell r="EH188" t="str">
            <v>72</v>
          </cell>
          <cell r="EI188" t="str">
            <v>57.98817</v>
          </cell>
          <cell r="EJ188" t="str">
            <v>48</v>
          </cell>
          <cell r="EK188" t="str">
            <v>80.33473</v>
          </cell>
          <cell r="EL188" t="str">
            <v>38</v>
          </cell>
          <cell r="EM188" t="str">
            <v>76.72956</v>
          </cell>
          <cell r="EN188" t="str">
            <v>126</v>
          </cell>
          <cell r="EO188" t="str">
            <v>55.19713</v>
          </cell>
          <cell r="EP188" t="str">
            <v>190</v>
          </cell>
          <cell r="EQ188" t="str">
            <v>52.5</v>
          </cell>
          <cell r="ER188" t="str">
            <v>182.5</v>
          </cell>
          <cell r="ES188" t="str">
            <v>73.92857</v>
          </cell>
          <cell r="ET188" t="str">
            <v>709</v>
          </cell>
          <cell r="EU188" t="str">
            <v>33.11321</v>
          </cell>
          <cell r="EV188" t="str">
            <v>680.625</v>
          </cell>
          <cell r="EW188" t="str">
            <v>43.28125</v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 t="str">
            <v/>
          </cell>
          <cell r="FD188" t="str">
            <v/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>
            <v>138</v>
          </cell>
          <cell r="FK188">
            <v>49.273880000000005</v>
          </cell>
          <cell r="FM188" t="str">
            <v/>
          </cell>
          <cell r="FN188" t="str">
            <v/>
          </cell>
          <cell r="FO188" t="str">
            <v>430</v>
          </cell>
          <cell r="FP188" t="str">
            <v>74.59016</v>
          </cell>
          <cell r="FQ188" t="str">
            <v>30</v>
          </cell>
          <cell r="FR188" t="str">
            <v>200</v>
          </cell>
          <cell r="FS188" t="str">
            <v>200</v>
          </cell>
          <cell r="FT188" t="str">
            <v>56</v>
          </cell>
          <cell r="FU188" t="str">
            <v>37.12036</v>
          </cell>
          <cell r="FV188" t="str">
            <v>40</v>
          </cell>
          <cell r="FW188" t="str">
            <v>6</v>
          </cell>
          <cell r="FX188" t="str">
            <v>10</v>
          </cell>
          <cell r="FY188" t="str">
            <v>6.5</v>
          </cell>
          <cell r="FZ188" t="str">
            <v>36.11111</v>
          </cell>
          <cell r="GA188" t="str">
            <v>3</v>
          </cell>
          <cell r="GB188" t="str">
            <v>1</v>
          </cell>
          <cell r="GC188" t="str">
            <v>.5</v>
          </cell>
          <cell r="GD188" t="str">
            <v>2</v>
          </cell>
          <cell r="GE188">
            <v>101</v>
          </cell>
          <cell r="GF188">
            <v>43.412870000000005</v>
          </cell>
          <cell r="GG188" t="str">
            <v>1</v>
          </cell>
          <cell r="GH188" t="str">
            <v>2.6</v>
          </cell>
          <cell r="GI188" t="str">
            <v>38</v>
          </cell>
          <cell r="GJ188" t="str">
            <v>45.8</v>
          </cell>
          <cell r="GK188" t="str">
            <v>49.32573</v>
          </cell>
          <cell r="GL188" t="str">
            <v>6</v>
          </cell>
          <cell r="GM188" t="str">
            <v>37.5</v>
          </cell>
          <cell r="GN188" t="str">
            <v>2</v>
          </cell>
          <cell r="GO188" t="str">
            <v>3</v>
          </cell>
          <cell r="GP188" t="str">
            <v>0</v>
          </cell>
          <cell r="GQ188" t="str">
            <v>1</v>
          </cell>
        </row>
        <row r="189">
          <cell r="A189" t="str">
            <v>VEN</v>
          </cell>
          <cell r="B189" t="str">
            <v>Venezuela, RB</v>
          </cell>
          <cell r="C189" t="str">
            <v>Latin America &amp; Caribbean</v>
          </cell>
          <cell r="D189" t="str">
            <v>Upper middle income</v>
          </cell>
          <cell r="E189">
            <v>2020</v>
          </cell>
          <cell r="F189">
            <v>188</v>
          </cell>
          <cell r="G189">
            <v>30.236340000000002</v>
          </cell>
          <cell r="J189">
            <v>190</v>
          </cell>
          <cell r="K189">
            <v>25.000000000000004</v>
          </cell>
          <cell r="L189" t="str">
            <v>20</v>
          </cell>
          <cell r="M189">
            <v>0</v>
          </cell>
          <cell r="N189" t="str">
            <v>230</v>
          </cell>
          <cell r="O189" t="str">
            <v>0</v>
          </cell>
          <cell r="P189" t="str">
            <v>211.8</v>
          </cell>
          <cell r="Q189" t="str">
            <v>0</v>
          </cell>
          <cell r="R189" t="str">
            <v>20</v>
          </cell>
          <cell r="S189" t="str">
            <v>0</v>
          </cell>
          <cell r="T189" t="str">
            <v>230</v>
          </cell>
          <cell r="U189" t="str">
            <v>0</v>
          </cell>
          <cell r="V189" t="str">
            <v>211.8</v>
          </cell>
          <cell r="W189" t="str">
            <v>0</v>
          </cell>
          <cell r="X189" t="str">
            <v>0</v>
          </cell>
          <cell r="Y189" t="str">
            <v>100</v>
          </cell>
          <cell r="Z189">
            <v>175</v>
          </cell>
          <cell r="AA189">
            <v>46.453130000000002</v>
          </cell>
          <cell r="AC189" t="str">
            <v>11</v>
          </cell>
          <cell r="AD189" t="str">
            <v>76</v>
          </cell>
          <cell r="AE189" t="str">
            <v>434</v>
          </cell>
          <cell r="AF189" t="str">
            <v>0</v>
          </cell>
          <cell r="AG189" t="str">
            <v>12</v>
          </cell>
          <cell r="AH189" t="str">
            <v>39.81254</v>
          </cell>
          <cell r="AI189" t="str">
            <v>10.5</v>
          </cell>
          <cell r="AJ189" t="str">
            <v>70</v>
          </cell>
          <cell r="AK189" t="str">
            <v>1.5</v>
          </cell>
          <cell r="AL189" t="str">
            <v>1</v>
          </cell>
          <cell r="AM189" t="str">
            <v>2</v>
          </cell>
          <cell r="AN189" t="str">
            <v>3</v>
          </cell>
          <cell r="AO189" t="str">
            <v>1</v>
          </cell>
          <cell r="AP189" t="str">
            <v>2</v>
          </cell>
          <cell r="AQ189">
            <v>174</v>
          </cell>
          <cell r="AR189">
            <v>39.839600000000004</v>
          </cell>
          <cell r="AT189" t="str">
            <v>6</v>
          </cell>
          <cell r="AU189" t="str">
            <v>50</v>
          </cell>
          <cell r="AV189" t="str">
            <v>208</v>
          </cell>
          <cell r="AW189" t="str">
            <v>17.3913</v>
          </cell>
          <cell r="AX189" t="str">
            <v>650.7</v>
          </cell>
          <cell r="AY189" t="str">
            <v>91.96711</v>
          </cell>
          <cell r="AZ189" t="str">
            <v>0</v>
          </cell>
          <cell r="BA189" t="str">
            <v>0</v>
          </cell>
          <cell r="BB189" t="str">
            <v>0</v>
          </cell>
          <cell r="BC189" t="str">
            <v>0</v>
          </cell>
          <cell r="BD189" t="str">
            <v>0</v>
          </cell>
          <cell r="BE189" t="str">
            <v>0</v>
          </cell>
          <cell r="BF189" t="str">
            <v>0</v>
          </cell>
          <cell r="BG189" t="str">
            <v>0</v>
          </cell>
          <cell r="BH189" t="str">
            <v>..</v>
          </cell>
          <cell r="BI189" t="str">
            <v>..</v>
          </cell>
          <cell r="BJ189" t="str">
            <v>N/A</v>
          </cell>
          <cell r="BK189" t="str">
            <v>123.8</v>
          </cell>
          <cell r="BL189">
            <v>145</v>
          </cell>
          <cell r="BM189">
            <v>50.275350000000003</v>
          </cell>
          <cell r="BO189" t="str">
            <v>10</v>
          </cell>
          <cell r="BP189" t="str">
            <v>25</v>
          </cell>
          <cell r="BQ189" t="str">
            <v>53</v>
          </cell>
          <cell r="BR189" t="str">
            <v>75.11962</v>
          </cell>
          <cell r="BS189" t="str">
            <v>2.6</v>
          </cell>
          <cell r="BT189" t="str">
            <v>82.64845</v>
          </cell>
          <cell r="BU189" t="str">
            <v>5.5</v>
          </cell>
          <cell r="BV189" t="str">
            <v>18.33333</v>
          </cell>
          <cell r="BW189" t="str">
            <v>0</v>
          </cell>
          <cell r="BX189" t="str">
            <v>1.5</v>
          </cell>
          <cell r="BY189" t="str">
            <v>0</v>
          </cell>
          <cell r="BZ189" t="str">
            <v>4</v>
          </cell>
          <cell r="CA189" t="str">
            <v>0</v>
          </cell>
          <cell r="CB189">
            <v>132</v>
          </cell>
          <cell r="CC189">
            <v>40</v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J189" t="str">
            <v>1</v>
          </cell>
          <cell r="CK189" t="str">
            <v>8.33333</v>
          </cell>
          <cell r="CL189" t="str">
            <v>7</v>
          </cell>
          <cell r="CM189" t="str">
            <v>87.5</v>
          </cell>
          <cell r="CN189">
            <v>8</v>
          </cell>
          <cell r="CO189" t="str">
            <v>0</v>
          </cell>
          <cell r="CP189" t="str">
            <v>40.7</v>
          </cell>
          <cell r="CQ189">
            <v>170</v>
          </cell>
          <cell r="CR189">
            <v>24.000000000000004</v>
          </cell>
          <cell r="CT189" t="str">
            <v>3</v>
          </cell>
          <cell r="CU189" t="str">
            <v>30</v>
          </cell>
          <cell r="CV189" t="str">
            <v>2</v>
          </cell>
          <cell r="CW189" t="str">
            <v>20</v>
          </cell>
          <cell r="CX189" t="str">
            <v/>
          </cell>
          <cell r="CY189" t="str">
            <v/>
          </cell>
          <cell r="CZ189" t="str">
            <v/>
          </cell>
          <cell r="DA189" t="str">
            <v>3</v>
          </cell>
          <cell r="DB189" t="str">
            <v>30</v>
          </cell>
          <cell r="DC189" t="str">
            <v>1</v>
          </cell>
          <cell r="DD189" t="str">
            <v>16.66667</v>
          </cell>
          <cell r="DE189" t="str">
            <v>2</v>
          </cell>
          <cell r="DF189" t="str">
            <v>28.57143</v>
          </cell>
          <cell r="DG189" t="str">
            <v>1</v>
          </cell>
          <cell r="DH189" t="str">
            <v>14.28571</v>
          </cell>
          <cell r="DI189" t="str">
            <v>12</v>
          </cell>
          <cell r="DJ189">
            <v>189</v>
          </cell>
          <cell r="DK189">
            <v>11.404630000000001</v>
          </cell>
          <cell r="DM189" t="str">
            <v>99</v>
          </cell>
          <cell r="DN189" t="str">
            <v>0</v>
          </cell>
          <cell r="DO189" t="str">
            <v>920</v>
          </cell>
          <cell r="DP189" t="str">
            <v>0</v>
          </cell>
          <cell r="DQ189" t="str">
            <v>73.3</v>
          </cell>
          <cell r="DR189" t="str">
            <v>25.89374</v>
          </cell>
          <cell r="DS189" t="str">
            <v>9.4</v>
          </cell>
          <cell r="DT189" t="str">
            <v>18.2</v>
          </cell>
          <cell r="DU189" t="str">
            <v>45.7</v>
          </cell>
          <cell r="DV189" t="str">
            <v>No VAT refund per case study scenario</v>
          </cell>
          <cell r="DW189" t="str">
            <v>0</v>
          </cell>
          <cell r="DX189" t="str">
            <v>No VAT refund per case study scenario</v>
          </cell>
          <cell r="DY189" t="str">
            <v>0</v>
          </cell>
          <cell r="DZ189" t="str">
            <v>13</v>
          </cell>
          <cell r="EA189" t="str">
            <v>78.89908</v>
          </cell>
          <cell r="EB189" t="str">
            <v>32.28571</v>
          </cell>
          <cell r="EC189" t="str">
            <v>0</v>
          </cell>
          <cell r="ED189" t="str">
            <v>19.72477</v>
          </cell>
          <cell r="EE189">
            <v>188</v>
          </cell>
          <cell r="EF189">
            <v>0</v>
          </cell>
          <cell r="EH189" t="str">
            <v>No Practice</v>
          </cell>
          <cell r="EI189" t="str">
            <v>0</v>
          </cell>
          <cell r="EJ189" t="str">
            <v>No Practice</v>
          </cell>
          <cell r="EK189" t="str">
            <v>0</v>
          </cell>
          <cell r="EL189" t="str">
            <v>No Practice</v>
          </cell>
          <cell r="EM189" t="str">
            <v>0</v>
          </cell>
          <cell r="EN189" t="str">
            <v>No Practice</v>
          </cell>
          <cell r="EO189" t="str">
            <v>0</v>
          </cell>
          <cell r="EP189" t="str">
            <v>No Practice</v>
          </cell>
          <cell r="EQ189" t="str">
            <v>0</v>
          </cell>
          <cell r="ER189" t="str">
            <v>No Practice</v>
          </cell>
          <cell r="ES189" t="str">
            <v>0</v>
          </cell>
          <cell r="ET189" t="str">
            <v>No Practice</v>
          </cell>
          <cell r="EU189" t="str">
            <v>0</v>
          </cell>
          <cell r="EV189" t="str">
            <v>No Practice</v>
          </cell>
          <cell r="EW189" t="str">
            <v>0</v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 t="str">
            <v/>
          </cell>
          <cell r="FD189" t="str">
            <v/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>
            <v>150</v>
          </cell>
          <cell r="FK189">
            <v>46.888230000000007</v>
          </cell>
          <cell r="FM189" t="str">
            <v/>
          </cell>
          <cell r="FN189" t="str">
            <v/>
          </cell>
          <cell r="FO189" t="str">
            <v>720</v>
          </cell>
          <cell r="FP189" t="str">
            <v>50.81967</v>
          </cell>
          <cell r="FQ189" t="str">
            <v>150</v>
          </cell>
          <cell r="FR189" t="str">
            <v>420</v>
          </cell>
          <cell r="FS189" t="str">
            <v>150</v>
          </cell>
          <cell r="FT189" t="str">
            <v>43.7</v>
          </cell>
          <cell r="FU189" t="str">
            <v>50.95613</v>
          </cell>
          <cell r="FV189" t="str">
            <v>21.5</v>
          </cell>
          <cell r="FW189" t="str">
            <v>7.2</v>
          </cell>
          <cell r="FX189" t="str">
            <v>15</v>
          </cell>
          <cell r="FY189" t="str">
            <v>7</v>
          </cell>
          <cell r="FZ189" t="str">
            <v>38.88889</v>
          </cell>
          <cell r="GA189" t="str">
            <v>3.5</v>
          </cell>
          <cell r="GB189" t="str">
            <v>.5</v>
          </cell>
          <cell r="GC189" t="str">
            <v>1</v>
          </cell>
          <cell r="GD189" t="str">
            <v>2</v>
          </cell>
          <cell r="GE189">
            <v>165</v>
          </cell>
          <cell r="GF189">
            <v>18.502460000000003</v>
          </cell>
          <cell r="GG189" t="str">
            <v>0</v>
          </cell>
          <cell r="GH189" t="str">
            <v>4</v>
          </cell>
          <cell r="GI189" t="str">
            <v>38</v>
          </cell>
          <cell r="GJ189" t="str">
            <v>5.3</v>
          </cell>
          <cell r="GK189" t="str">
            <v>5.75493</v>
          </cell>
          <cell r="GL189" t="str">
            <v>5</v>
          </cell>
          <cell r="GM189" t="str">
            <v>31.25</v>
          </cell>
          <cell r="GN189" t="str">
            <v>2</v>
          </cell>
          <cell r="GO189" t="str">
            <v>2</v>
          </cell>
          <cell r="GP189" t="str">
            <v>0</v>
          </cell>
          <cell r="GQ189" t="str">
            <v>1</v>
          </cell>
        </row>
        <row r="190">
          <cell r="A190" t="str">
            <v>VNM</v>
          </cell>
          <cell r="B190" t="str">
            <v>Vietnam</v>
          </cell>
          <cell r="C190" t="str">
            <v>East Asia &amp; Pacific</v>
          </cell>
          <cell r="D190" t="str">
            <v>Lower middle income</v>
          </cell>
          <cell r="E190">
            <v>2020</v>
          </cell>
          <cell r="F190">
            <v>70</v>
          </cell>
          <cell r="G190">
            <v>69.765940000000001</v>
          </cell>
          <cell r="J190">
            <v>115</v>
          </cell>
          <cell r="K190">
            <v>85.114640000000009</v>
          </cell>
          <cell r="L190" t="str">
            <v>8</v>
          </cell>
          <cell r="M190">
            <v>58.823529999999998</v>
          </cell>
          <cell r="N190" t="str">
            <v>16</v>
          </cell>
          <cell r="O190" t="str">
            <v>84.42211</v>
          </cell>
          <cell r="P190" t="str">
            <v>5.6</v>
          </cell>
          <cell r="Q190" t="str">
            <v>97.21293</v>
          </cell>
          <cell r="R190" t="str">
            <v>8</v>
          </cell>
          <cell r="S190" t="str">
            <v>58.82353</v>
          </cell>
          <cell r="T190" t="str">
            <v>16</v>
          </cell>
          <cell r="U190" t="str">
            <v>84.42211</v>
          </cell>
          <cell r="V190" t="str">
            <v>5.6</v>
          </cell>
          <cell r="W190" t="str">
            <v>97.21293</v>
          </cell>
          <cell r="X190" t="str">
            <v>0</v>
          </cell>
          <cell r="Y190" t="str">
            <v>100</v>
          </cell>
          <cell r="Z190">
            <v>25</v>
          </cell>
          <cell r="AA190">
            <v>79.274210000000011</v>
          </cell>
          <cell r="AC190" t="str">
            <v>10</v>
          </cell>
          <cell r="AD190" t="str">
            <v>80</v>
          </cell>
          <cell r="AE190" t="str">
            <v>166</v>
          </cell>
          <cell r="AF190" t="str">
            <v>59.65418</v>
          </cell>
          <cell r="AG190" t="str">
            <v>.5</v>
          </cell>
          <cell r="AH190" t="str">
            <v>97.44267</v>
          </cell>
          <cell r="AI190" t="str">
            <v>12</v>
          </cell>
          <cell r="AJ190" t="str">
            <v>80</v>
          </cell>
          <cell r="AK190" t="str">
            <v>2</v>
          </cell>
          <cell r="AL190" t="str">
            <v>1</v>
          </cell>
          <cell r="AM190" t="str">
            <v>2</v>
          </cell>
          <cell r="AN190" t="str">
            <v>3</v>
          </cell>
          <cell r="AO190" t="str">
            <v>0</v>
          </cell>
          <cell r="AP190" t="str">
            <v>4</v>
          </cell>
          <cell r="AQ190">
            <v>27</v>
          </cell>
          <cell r="AR190">
            <v>88.22675000000001</v>
          </cell>
          <cell r="AT190" t="str">
            <v>4</v>
          </cell>
          <cell r="AU190" t="str">
            <v>83.33333</v>
          </cell>
          <cell r="AV190" t="str">
            <v>31</v>
          </cell>
          <cell r="AW190" t="str">
            <v>94.34783</v>
          </cell>
          <cell r="AX190" t="str">
            <v>994.2</v>
          </cell>
          <cell r="AY190" t="str">
            <v>87.72584</v>
          </cell>
          <cell r="AZ190" t="str">
            <v>7</v>
          </cell>
          <cell r="BA190" t="str">
            <v>87.5</v>
          </cell>
          <cell r="BB190" t="str">
            <v>2</v>
          </cell>
          <cell r="BC190" t="str">
            <v>1</v>
          </cell>
          <cell r="BD190" t="str">
            <v>1</v>
          </cell>
          <cell r="BE190" t="str">
            <v>1</v>
          </cell>
          <cell r="BF190" t="str">
            <v>1</v>
          </cell>
          <cell r="BG190" t="str">
            <v>1</v>
          </cell>
          <cell r="BH190" t="str">
            <v>2.07</v>
          </cell>
          <cell r="BI190" t="str">
            <v>1.57</v>
          </cell>
          <cell r="BJ190" t="str">
            <v>5</v>
          </cell>
          <cell r="BK190" t="str">
            <v>12.5</v>
          </cell>
          <cell r="BL190">
            <v>64</v>
          </cell>
          <cell r="BM190">
            <v>71.092440000000011</v>
          </cell>
          <cell r="BO190" t="str">
            <v>5</v>
          </cell>
          <cell r="BP190" t="str">
            <v>66.66667</v>
          </cell>
          <cell r="BQ190" t="str">
            <v>53.5</v>
          </cell>
          <cell r="BR190" t="str">
            <v>74.88038</v>
          </cell>
          <cell r="BS190" t="str">
            <v>.6</v>
          </cell>
          <cell r="BT190" t="str">
            <v>96.15604</v>
          </cell>
          <cell r="BU190" t="str">
            <v>14</v>
          </cell>
          <cell r="BV190" t="str">
            <v>46.66667</v>
          </cell>
          <cell r="BW190" t="str">
            <v>6</v>
          </cell>
          <cell r="BX190" t="str">
            <v>3</v>
          </cell>
          <cell r="BY190" t="str">
            <v>0</v>
          </cell>
          <cell r="BZ190" t="str">
            <v>5</v>
          </cell>
          <cell r="CA190" t="str">
            <v>0</v>
          </cell>
          <cell r="CB190">
            <v>25</v>
          </cell>
          <cell r="CC190">
            <v>80</v>
          </cell>
          <cell r="CE190" t="str">
            <v/>
          </cell>
          <cell r="CF190" t="str">
            <v/>
          </cell>
          <cell r="CG190" t="str">
            <v/>
          </cell>
          <cell r="CH190" t="str">
            <v/>
          </cell>
          <cell r="CJ190" t="str">
            <v>8</v>
          </cell>
          <cell r="CK190" t="str">
            <v>66.66667</v>
          </cell>
          <cell r="CL190" t="str">
            <v>8</v>
          </cell>
          <cell r="CM190" t="str">
            <v>100</v>
          </cell>
          <cell r="CN190">
            <v>16</v>
          </cell>
          <cell r="CO190" t="str">
            <v>59.4</v>
          </cell>
          <cell r="CP190" t="str">
            <v>20.6</v>
          </cell>
          <cell r="CQ190">
            <v>97</v>
          </cell>
          <cell r="CR190">
            <v>54.000000000000007</v>
          </cell>
          <cell r="CT190" t="str">
            <v>7</v>
          </cell>
          <cell r="CU190" t="str">
            <v>70</v>
          </cell>
          <cell r="CV190" t="str">
            <v>4</v>
          </cell>
          <cell r="CW190" t="str">
            <v>40</v>
          </cell>
          <cell r="CX190" t="str">
            <v/>
          </cell>
          <cell r="CY190" t="str">
            <v/>
          </cell>
          <cell r="CZ190" t="str">
            <v/>
          </cell>
          <cell r="DA190" t="str">
            <v>2</v>
          </cell>
          <cell r="DB190" t="str">
            <v>20</v>
          </cell>
          <cell r="DC190" t="str">
            <v>4</v>
          </cell>
          <cell r="DD190" t="str">
            <v>66.66667</v>
          </cell>
          <cell r="DE190" t="str">
            <v>5</v>
          </cell>
          <cell r="DF190" t="str">
            <v>71.42857</v>
          </cell>
          <cell r="DG190" t="str">
            <v>5</v>
          </cell>
          <cell r="DH190" t="str">
            <v>71.42857</v>
          </cell>
          <cell r="DI190" t="str">
            <v>27</v>
          </cell>
          <cell r="DJ190">
            <v>109</v>
          </cell>
          <cell r="DK190">
            <v>69.005920000000003</v>
          </cell>
          <cell r="DM190" t="str">
            <v>6</v>
          </cell>
          <cell r="DN190" t="str">
            <v>95</v>
          </cell>
          <cell r="DO190" t="str">
            <v>384</v>
          </cell>
          <cell r="DP190" t="str">
            <v>48.22257</v>
          </cell>
          <cell r="DQ190" t="str">
            <v>37.6</v>
          </cell>
          <cell r="DR190" t="str">
            <v>83.71855</v>
          </cell>
          <cell r="DS190" t="str">
            <v>13.2</v>
          </cell>
          <cell r="DT190" t="str">
            <v>24.3</v>
          </cell>
          <cell r="DU190" t="str">
            <v>.1</v>
          </cell>
          <cell r="DV190" t="str">
            <v>No VAT refund per case study scenario</v>
          </cell>
          <cell r="DW190" t="str">
            <v>0</v>
          </cell>
          <cell r="DX190" t="str">
            <v>No VAT refund per case study scenario</v>
          </cell>
          <cell r="DY190" t="str">
            <v>0</v>
          </cell>
          <cell r="DZ190" t="str">
            <v>3.5</v>
          </cell>
          <cell r="EA190" t="str">
            <v>96.33028</v>
          </cell>
          <cell r="EB190" t="str">
            <v>0</v>
          </cell>
          <cell r="EC190" t="str">
            <v>100</v>
          </cell>
          <cell r="ED190" t="str">
            <v>49.08257</v>
          </cell>
          <cell r="EE190">
            <v>104</v>
          </cell>
          <cell r="EF190">
            <v>70.828590000000005</v>
          </cell>
          <cell r="EH190" t="str">
            <v>50</v>
          </cell>
          <cell r="EI190" t="str">
            <v>71.00592</v>
          </cell>
          <cell r="EJ190" t="str">
            <v>76</v>
          </cell>
          <cell r="EK190" t="str">
            <v>68.61925</v>
          </cell>
          <cell r="EL190" t="str">
            <v>55</v>
          </cell>
          <cell r="EM190" t="str">
            <v>66.03774</v>
          </cell>
          <cell r="EN190" t="str">
            <v>56</v>
          </cell>
          <cell r="EO190" t="str">
            <v>80.28674</v>
          </cell>
          <cell r="EP190" t="str">
            <v>139.2308</v>
          </cell>
          <cell r="EQ190" t="str">
            <v>65.19231</v>
          </cell>
          <cell r="ER190" t="str">
            <v>182.5</v>
          </cell>
          <cell r="ES190" t="str">
            <v>73.92857</v>
          </cell>
          <cell r="ET190" t="str">
            <v>290</v>
          </cell>
          <cell r="EU190" t="str">
            <v>72.64151</v>
          </cell>
          <cell r="EV190" t="str">
            <v>373</v>
          </cell>
          <cell r="EW190" t="str">
            <v>68.91667</v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 t="str">
            <v/>
          </cell>
          <cell r="FC190" t="str">
            <v/>
          </cell>
          <cell r="FD190" t="str">
            <v/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68</v>
          </cell>
          <cell r="FK190">
            <v>62.069140000000004</v>
          </cell>
          <cell r="FM190" t="str">
            <v/>
          </cell>
          <cell r="FN190" t="str">
            <v/>
          </cell>
          <cell r="FO190" t="str">
            <v>400</v>
          </cell>
          <cell r="FP190" t="str">
            <v>77.04918</v>
          </cell>
          <cell r="FQ190" t="str">
            <v>50</v>
          </cell>
          <cell r="FR190" t="str">
            <v>200</v>
          </cell>
          <cell r="FS190" t="str">
            <v>150</v>
          </cell>
          <cell r="FT190" t="str">
            <v>29</v>
          </cell>
          <cell r="FU190" t="str">
            <v>67.49156</v>
          </cell>
          <cell r="FV190" t="str">
            <v>21</v>
          </cell>
          <cell r="FW190" t="str">
            <v>5</v>
          </cell>
          <cell r="FX190" t="str">
            <v>3</v>
          </cell>
          <cell r="FY190" t="str">
            <v>7.5</v>
          </cell>
          <cell r="FZ190" t="str">
            <v>41.66667</v>
          </cell>
          <cell r="GA190" t="str">
            <v>3</v>
          </cell>
          <cell r="GB190" t="str">
            <v>1</v>
          </cell>
          <cell r="GC190" t="str">
            <v>1</v>
          </cell>
          <cell r="GD190" t="str">
            <v>2.5</v>
          </cell>
          <cell r="GE190">
            <v>122</v>
          </cell>
          <cell r="GF190">
            <v>38.047670000000004</v>
          </cell>
          <cell r="GG190" t="str">
            <v>0</v>
          </cell>
          <cell r="GH190" t="str">
            <v>5</v>
          </cell>
          <cell r="GI190" t="str">
            <v>14.5</v>
          </cell>
          <cell r="GJ190" t="str">
            <v>21.3</v>
          </cell>
          <cell r="GK190" t="str">
            <v>22.97033</v>
          </cell>
          <cell r="GL190" t="str">
            <v>8.5</v>
          </cell>
          <cell r="GM190" t="str">
            <v>53.125</v>
          </cell>
          <cell r="GN190" t="str">
            <v>2.5</v>
          </cell>
          <cell r="GO190" t="str">
            <v>3</v>
          </cell>
          <cell r="GP190" t="str">
            <v>2</v>
          </cell>
          <cell r="GQ190" t="str">
            <v>1</v>
          </cell>
        </row>
        <row r="191">
          <cell r="A191" t="str">
            <v>WBG</v>
          </cell>
          <cell r="B191" t="str">
            <v>West Bank and Gaza</v>
          </cell>
          <cell r="C191" t="str">
            <v>Middle East &amp; North Africa</v>
          </cell>
          <cell r="D191" t="str">
            <v>Lower middle income</v>
          </cell>
          <cell r="E191">
            <v>2020</v>
          </cell>
          <cell r="F191">
            <v>117</v>
          </cell>
          <cell r="G191">
            <v>59.978730000000006</v>
          </cell>
          <cell r="J191">
            <v>173</v>
          </cell>
          <cell r="K191">
            <v>70.19032</v>
          </cell>
          <cell r="L191" t="str">
            <v>10</v>
          </cell>
          <cell r="M191">
            <v>47.058819999999997</v>
          </cell>
          <cell r="N191" t="str">
            <v>43</v>
          </cell>
          <cell r="O191" t="str">
            <v>57.28643</v>
          </cell>
          <cell r="P191" t="str">
            <v>40.3</v>
          </cell>
          <cell r="Q191" t="str">
            <v>79.8597</v>
          </cell>
          <cell r="R191" t="str">
            <v>11</v>
          </cell>
          <cell r="S191" t="str">
            <v>41.17647</v>
          </cell>
          <cell r="T191" t="str">
            <v>44</v>
          </cell>
          <cell r="U191" t="str">
            <v>56.28141</v>
          </cell>
          <cell r="V191" t="str">
            <v>40.3</v>
          </cell>
          <cell r="W191" t="str">
            <v>79.8597</v>
          </cell>
          <cell r="X191" t="str">
            <v>0</v>
          </cell>
          <cell r="Y191" t="str">
            <v>100</v>
          </cell>
          <cell r="Z191">
            <v>148</v>
          </cell>
          <cell r="AA191">
            <v>58.228810000000003</v>
          </cell>
          <cell r="AC191" t="str">
            <v>20</v>
          </cell>
          <cell r="AD191" t="str">
            <v>40</v>
          </cell>
          <cell r="AE191" t="str">
            <v>108</v>
          </cell>
          <cell r="AF191" t="str">
            <v>76.36888</v>
          </cell>
          <cell r="AG191" t="str">
            <v>12.7</v>
          </cell>
          <cell r="AH191" t="str">
            <v>36.54638</v>
          </cell>
          <cell r="AI191" t="str">
            <v>12</v>
          </cell>
          <cell r="AJ191" t="str">
            <v>80</v>
          </cell>
          <cell r="AK191" t="str">
            <v>2</v>
          </cell>
          <cell r="AL191" t="str">
            <v>1</v>
          </cell>
          <cell r="AM191" t="str">
            <v>2</v>
          </cell>
          <cell r="AN191" t="str">
            <v>3</v>
          </cell>
          <cell r="AO191" t="str">
            <v>0</v>
          </cell>
          <cell r="AP191" t="str">
            <v>4</v>
          </cell>
          <cell r="AQ191">
            <v>86</v>
          </cell>
          <cell r="AR191">
            <v>74.868090000000009</v>
          </cell>
          <cell r="AT191" t="str">
            <v>5</v>
          </cell>
          <cell r="AU191" t="str">
            <v>66.66667</v>
          </cell>
          <cell r="AV191" t="str">
            <v>47</v>
          </cell>
          <cell r="AW191" t="str">
            <v>87.3913</v>
          </cell>
          <cell r="AX191" t="str">
            <v>1383.9</v>
          </cell>
          <cell r="AY191" t="str">
            <v>82.91441</v>
          </cell>
          <cell r="AZ191" t="str">
            <v>5</v>
          </cell>
          <cell r="BA191" t="str">
            <v>62.5</v>
          </cell>
          <cell r="BB191" t="str">
            <v>1</v>
          </cell>
          <cell r="BC191" t="str">
            <v>1</v>
          </cell>
          <cell r="BD191" t="str">
            <v>1</v>
          </cell>
          <cell r="BE191" t="str">
            <v>1</v>
          </cell>
          <cell r="BF191" t="str">
            <v>0</v>
          </cell>
          <cell r="BG191" t="str">
            <v>1</v>
          </cell>
          <cell r="BH191" t="str">
            <v>5.18</v>
          </cell>
          <cell r="BI191" t="str">
            <v>9.48</v>
          </cell>
          <cell r="BJ191" t="str">
            <v>1</v>
          </cell>
          <cell r="BK191" t="str">
            <v>17.6</v>
          </cell>
          <cell r="BL191">
            <v>91</v>
          </cell>
          <cell r="BM191">
            <v>64.631799999999998</v>
          </cell>
          <cell r="BO191" t="str">
            <v>7</v>
          </cell>
          <cell r="BP191" t="str">
            <v>50</v>
          </cell>
          <cell r="BQ191" t="str">
            <v>35</v>
          </cell>
          <cell r="BR191" t="str">
            <v>83.73206</v>
          </cell>
          <cell r="BS191" t="str">
            <v>3</v>
          </cell>
          <cell r="BT191" t="str">
            <v>79.79515</v>
          </cell>
          <cell r="BU191" t="str">
            <v>13.5</v>
          </cell>
          <cell r="BV191" t="str">
            <v>45</v>
          </cell>
          <cell r="BW191" t="str">
            <v>5</v>
          </cell>
          <cell r="BX191" t="str">
            <v>1</v>
          </cell>
          <cell r="BY191" t="str">
            <v>4</v>
          </cell>
          <cell r="BZ191" t="str">
            <v>3.5</v>
          </cell>
          <cell r="CA191" t="str">
            <v>0</v>
          </cell>
          <cell r="CB191">
            <v>25</v>
          </cell>
          <cell r="CC191">
            <v>80</v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J191" t="str">
            <v>8</v>
          </cell>
          <cell r="CK191" t="str">
            <v>66.66667</v>
          </cell>
          <cell r="CL191" t="str">
            <v>8</v>
          </cell>
          <cell r="CM191" t="str">
            <v>100</v>
          </cell>
          <cell r="CN191">
            <v>16</v>
          </cell>
          <cell r="CO191" t="str">
            <v>22.9</v>
          </cell>
          <cell r="CP191" t="str">
            <v>0</v>
          </cell>
          <cell r="CQ191">
            <v>114</v>
          </cell>
          <cell r="CR191">
            <v>44.000000000000007</v>
          </cell>
          <cell r="CT191" t="str">
            <v>6</v>
          </cell>
          <cell r="CU191" t="str">
            <v>60</v>
          </cell>
          <cell r="CV191" t="str">
            <v>5</v>
          </cell>
          <cell r="CW191" t="str">
            <v>50</v>
          </cell>
          <cell r="CX191" t="str">
            <v/>
          </cell>
          <cell r="CY191" t="str">
            <v/>
          </cell>
          <cell r="CZ191" t="str">
            <v/>
          </cell>
          <cell r="DA191" t="str">
            <v>6</v>
          </cell>
          <cell r="DB191" t="str">
            <v>60</v>
          </cell>
          <cell r="DC191" t="str">
            <v>2</v>
          </cell>
          <cell r="DD191" t="str">
            <v>33.33333</v>
          </cell>
          <cell r="DE191" t="str">
            <v>1</v>
          </cell>
          <cell r="DF191" t="str">
            <v>14.28571</v>
          </cell>
          <cell r="DG191" t="str">
            <v>2</v>
          </cell>
          <cell r="DH191" t="str">
            <v>28.57143</v>
          </cell>
          <cell r="DI191" t="str">
            <v>22</v>
          </cell>
          <cell r="DJ191">
            <v>112</v>
          </cell>
          <cell r="DK191">
            <v>68.684540000000013</v>
          </cell>
          <cell r="DM191" t="str">
            <v>28</v>
          </cell>
          <cell r="DN191" t="str">
            <v>58.33333</v>
          </cell>
          <cell r="DO191" t="str">
            <v>174</v>
          </cell>
          <cell r="DP191" t="str">
            <v>80.68006</v>
          </cell>
          <cell r="DQ191" t="str">
            <v>15.3</v>
          </cell>
          <cell r="DR191" t="str">
            <v>100</v>
          </cell>
          <cell r="DS191" t="str">
            <v>15</v>
          </cell>
          <cell r="DT191" t="str">
            <v>0</v>
          </cell>
          <cell r="DU191" t="str">
            <v>.3</v>
          </cell>
          <cell r="DV191" t="str">
            <v>18</v>
          </cell>
          <cell r="DW191" t="str">
            <v>64</v>
          </cell>
          <cell r="DX191" t="str">
            <v>79.16667</v>
          </cell>
          <cell r="DY191" t="str">
            <v>0</v>
          </cell>
          <cell r="DZ191" t="str">
            <v>13</v>
          </cell>
          <cell r="EA191" t="str">
            <v>78.89908</v>
          </cell>
          <cell r="EB191" t="str">
            <v>80.14286</v>
          </cell>
          <cell r="EC191" t="str">
            <v>0</v>
          </cell>
          <cell r="ED191" t="str">
            <v>35.72477</v>
          </cell>
          <cell r="EE191">
            <v>54</v>
          </cell>
          <cell r="EF191">
            <v>86.671320000000009</v>
          </cell>
          <cell r="EH191" t="str">
            <v>72</v>
          </cell>
          <cell r="EI191" t="str">
            <v>57.98817</v>
          </cell>
          <cell r="EJ191" t="str">
            <v>45.33333</v>
          </cell>
          <cell r="EK191" t="str">
            <v>81.45049</v>
          </cell>
          <cell r="EL191" t="str">
            <v>6</v>
          </cell>
          <cell r="EM191" t="str">
            <v>96.85535</v>
          </cell>
          <cell r="EN191" t="str">
            <v>6</v>
          </cell>
          <cell r="EO191" t="str">
            <v>98.20789</v>
          </cell>
          <cell r="EP191" t="str">
            <v>80</v>
          </cell>
          <cell r="EQ191" t="str">
            <v>80</v>
          </cell>
          <cell r="ER191" t="str">
            <v>85</v>
          </cell>
          <cell r="ES191" t="str">
            <v>87.85714</v>
          </cell>
          <cell r="ET191" t="str">
            <v>51.11111</v>
          </cell>
          <cell r="EU191" t="str">
            <v>95.1782</v>
          </cell>
          <cell r="EV191" t="str">
            <v>50</v>
          </cell>
          <cell r="EW191" t="str">
            <v>95.83333</v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 t="str">
            <v/>
          </cell>
          <cell r="FD191" t="str">
            <v/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>
            <v>123</v>
          </cell>
          <cell r="FK191">
            <v>52.512430000000002</v>
          </cell>
          <cell r="FM191" t="str">
            <v/>
          </cell>
          <cell r="FN191" t="str">
            <v/>
          </cell>
          <cell r="FO191" t="str">
            <v>540</v>
          </cell>
          <cell r="FP191" t="str">
            <v>65.57377</v>
          </cell>
          <cell r="FQ191" t="str">
            <v>25</v>
          </cell>
          <cell r="FR191" t="str">
            <v>440</v>
          </cell>
          <cell r="FS191" t="str">
            <v>75</v>
          </cell>
          <cell r="FT191" t="str">
            <v>27</v>
          </cell>
          <cell r="FU191" t="str">
            <v>69.74128</v>
          </cell>
          <cell r="FV191" t="str">
            <v>17</v>
          </cell>
          <cell r="FW191" t="str">
            <v>8</v>
          </cell>
          <cell r="FX191" t="str">
            <v>2</v>
          </cell>
          <cell r="FY191" t="str">
            <v>4</v>
          </cell>
          <cell r="FZ191" t="str">
            <v>22.22222</v>
          </cell>
          <cell r="GA191" t="str">
            <v>2</v>
          </cell>
          <cell r="GB191" t="str">
            <v>0</v>
          </cell>
          <cell r="GC191" t="str">
            <v>0</v>
          </cell>
          <cell r="GD191" t="str">
            <v>2</v>
          </cell>
          <cell r="GE191">
            <v>168</v>
          </cell>
          <cell r="GF191">
            <v>0</v>
          </cell>
          <cell r="GG191" t="str">
            <v>0</v>
          </cell>
          <cell r="GH191" t="str">
            <v>No Practice</v>
          </cell>
          <cell r="GI191" t="str">
            <v>No Practice</v>
          </cell>
          <cell r="GJ191" t="str">
            <v>0</v>
          </cell>
          <cell r="GK191" t="str">
            <v>0</v>
          </cell>
          <cell r="GL191" t="str">
            <v>0</v>
          </cell>
          <cell r="GM191" t="str">
            <v>0</v>
          </cell>
          <cell r="GN191" t="str">
            <v>2</v>
          </cell>
          <cell r="GO191" t="str">
            <v>2</v>
          </cell>
          <cell r="GP191" t="str">
            <v>0</v>
          </cell>
          <cell r="GQ191" t="str">
            <v>1</v>
          </cell>
        </row>
        <row r="192">
          <cell r="A192" t="str">
            <v>YEM</v>
          </cell>
          <cell r="B192" t="str">
            <v>Yemen, Rep.</v>
          </cell>
          <cell r="C192" t="str">
            <v>Middle East &amp; North Africa</v>
          </cell>
          <cell r="D192" t="str">
            <v>Low income</v>
          </cell>
          <cell r="E192">
            <v>2020</v>
          </cell>
          <cell r="F192">
            <v>187</v>
          </cell>
          <cell r="G192">
            <v>31.762990000000002</v>
          </cell>
          <cell r="J192">
            <v>156</v>
          </cell>
          <cell r="K192">
            <v>76.842210000000009</v>
          </cell>
          <cell r="L192" t="str">
            <v>6</v>
          </cell>
          <cell r="M192">
            <v>70.588239999999999</v>
          </cell>
          <cell r="N192" t="str">
            <v>40</v>
          </cell>
          <cell r="O192" t="str">
            <v>60.30151</v>
          </cell>
          <cell r="P192" t="str">
            <v>40.2</v>
          </cell>
          <cell r="Q192" t="str">
            <v>79.92279</v>
          </cell>
          <cell r="R192" t="str">
            <v>7</v>
          </cell>
          <cell r="S192" t="str">
            <v>64.70588</v>
          </cell>
          <cell r="T192" t="str">
            <v>41</v>
          </cell>
          <cell r="U192" t="str">
            <v>59.29648</v>
          </cell>
          <cell r="V192" t="str">
            <v>40.2</v>
          </cell>
          <cell r="W192" t="str">
            <v>79.92279</v>
          </cell>
          <cell r="X192" t="str">
            <v>0</v>
          </cell>
          <cell r="Y192" t="str">
            <v>100</v>
          </cell>
          <cell r="Z192">
            <v>186</v>
          </cell>
          <cell r="AA192">
            <v>0</v>
          </cell>
          <cell r="AC192" t="str">
            <v>No Practice</v>
          </cell>
          <cell r="AD192" t="str">
            <v>0</v>
          </cell>
          <cell r="AE192" t="str">
            <v>No Practice</v>
          </cell>
          <cell r="AF192" t="str">
            <v>0</v>
          </cell>
          <cell r="AG192" t="str">
            <v>No Practice</v>
          </cell>
          <cell r="AH192" t="str">
            <v>0</v>
          </cell>
          <cell r="AI192" t="str">
            <v>No Practice</v>
          </cell>
          <cell r="AJ192" t="str">
            <v>0</v>
          </cell>
          <cell r="AK192" t="str">
            <v>No Practice</v>
          </cell>
          <cell r="AL192" t="str">
            <v>No Practice</v>
          </cell>
          <cell r="AM192" t="str">
            <v>No Practice</v>
          </cell>
          <cell r="AN192" t="str">
            <v>No Practice</v>
          </cell>
          <cell r="AO192" t="str">
            <v>No Practice</v>
          </cell>
          <cell r="AP192" t="str">
            <v>No Practice</v>
          </cell>
          <cell r="AQ192">
            <v>187</v>
          </cell>
          <cell r="AR192">
            <v>0</v>
          </cell>
          <cell r="AT192" t="str">
            <v>No Practice</v>
          </cell>
          <cell r="AU192" t="str">
            <v>0</v>
          </cell>
          <cell r="AV192" t="str">
            <v>No Practice</v>
          </cell>
          <cell r="AW192" t="str">
            <v>0</v>
          </cell>
          <cell r="AX192" t="str">
            <v>No Practice</v>
          </cell>
          <cell r="AY192" t="str">
            <v>0</v>
          </cell>
          <cell r="AZ192" t="str">
            <v>No Practice</v>
          </cell>
          <cell r="BA192" t="str">
            <v>0</v>
          </cell>
          <cell r="BB192" t="str">
            <v>No Practice</v>
          </cell>
          <cell r="BC192" t="str">
            <v>No Practice</v>
          </cell>
          <cell r="BD192" t="str">
            <v>No Practice</v>
          </cell>
          <cell r="BE192" t="str">
            <v>No Practice</v>
          </cell>
          <cell r="BF192" t="str">
            <v>No Practice</v>
          </cell>
          <cell r="BG192" t="str">
            <v>No Practice</v>
          </cell>
          <cell r="BH192" t="str">
            <v>No Practice</v>
          </cell>
          <cell r="BI192" t="str">
            <v>No Practice</v>
          </cell>
          <cell r="BJ192" t="str">
            <v>No Practice</v>
          </cell>
          <cell r="BK192" t="str">
            <v>No Practice</v>
          </cell>
          <cell r="BL192">
            <v>86</v>
          </cell>
          <cell r="BM192">
            <v>65.222620000000006</v>
          </cell>
          <cell r="BO192" t="str">
            <v>6</v>
          </cell>
          <cell r="BP192" t="str">
            <v>58.33333</v>
          </cell>
          <cell r="BQ192" t="str">
            <v>19</v>
          </cell>
          <cell r="BR192" t="str">
            <v>91.38756</v>
          </cell>
          <cell r="BS192" t="str">
            <v>1.8</v>
          </cell>
          <cell r="BT192" t="str">
            <v>87.83625</v>
          </cell>
          <cell r="BU192" t="str">
            <v>7</v>
          </cell>
          <cell r="BV192" t="str">
            <v>23.33333</v>
          </cell>
          <cell r="BW192" t="str">
            <v>1</v>
          </cell>
          <cell r="BX192" t="str">
            <v>2.5</v>
          </cell>
          <cell r="BY192" t="str">
            <v>0</v>
          </cell>
          <cell r="BZ192" t="str">
            <v>3.5</v>
          </cell>
          <cell r="CA192" t="str">
            <v>0</v>
          </cell>
          <cell r="CB192">
            <v>186</v>
          </cell>
          <cell r="CC192">
            <v>0</v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J192" t="str">
            <v>0</v>
          </cell>
          <cell r="CK192" t="str">
            <v>0</v>
          </cell>
          <cell r="CL192" t="str">
            <v>0</v>
          </cell>
          <cell r="CM192" t="str">
            <v>0</v>
          </cell>
          <cell r="CN192">
            <v>0</v>
          </cell>
          <cell r="CO192" t="str">
            <v>1.3</v>
          </cell>
          <cell r="CP192" t="str">
            <v>0</v>
          </cell>
          <cell r="CQ192">
            <v>162</v>
          </cell>
          <cell r="CR192">
            <v>26.000000000000004</v>
          </cell>
          <cell r="CT192" t="str">
            <v>6</v>
          </cell>
          <cell r="CU192" t="str">
            <v>60</v>
          </cell>
          <cell r="CV192" t="str">
            <v>4</v>
          </cell>
          <cell r="CW192" t="str">
            <v>40</v>
          </cell>
          <cell r="CX192" t="str">
            <v/>
          </cell>
          <cell r="CY192" t="str">
            <v/>
          </cell>
          <cell r="CZ192" t="str">
            <v/>
          </cell>
          <cell r="DA192" t="str">
            <v>3</v>
          </cell>
          <cell r="DB192" t="str">
            <v>30</v>
          </cell>
          <cell r="DC192" t="str">
            <v>0</v>
          </cell>
          <cell r="DD192" t="str">
            <v>0</v>
          </cell>
          <cell r="DE192" t="str">
            <v>0</v>
          </cell>
          <cell r="DF192" t="str">
            <v>0</v>
          </cell>
          <cell r="DG192" t="str">
            <v>0</v>
          </cell>
          <cell r="DH192" t="str">
            <v>0</v>
          </cell>
          <cell r="DI192" t="str">
            <v>13</v>
          </cell>
          <cell r="DJ192">
            <v>89</v>
          </cell>
          <cell r="DK192">
            <v>74.129920000000013</v>
          </cell>
          <cell r="DM192" t="str">
            <v>44</v>
          </cell>
          <cell r="DN192" t="str">
            <v>31.66667</v>
          </cell>
          <cell r="DO192" t="str">
            <v>248</v>
          </cell>
          <cell r="DP192" t="str">
            <v>69.24266</v>
          </cell>
          <cell r="DQ192" t="str">
            <v>26.6</v>
          </cell>
          <cell r="DR192" t="str">
            <v>99.27148</v>
          </cell>
          <cell r="DS192" t="str">
            <v>13.8</v>
          </cell>
          <cell r="DT192" t="str">
            <v>11.3</v>
          </cell>
          <cell r="DU192" t="str">
            <v>1.6</v>
          </cell>
          <cell r="DV192" t="str">
            <v>4</v>
          </cell>
          <cell r="DW192" t="str">
            <v>92</v>
          </cell>
          <cell r="DX192" t="str">
            <v>6.166667</v>
          </cell>
          <cell r="DY192" t="str">
            <v>94.27284</v>
          </cell>
          <cell r="DZ192" t="str">
            <v>2</v>
          </cell>
          <cell r="EA192" t="str">
            <v>99.08257</v>
          </cell>
          <cell r="EB192" t="str">
            <v>0</v>
          </cell>
          <cell r="EC192" t="str">
            <v>100</v>
          </cell>
          <cell r="ED192" t="str">
            <v>96.33885</v>
          </cell>
          <cell r="EE192">
            <v>188</v>
          </cell>
          <cell r="EF192">
            <v>0</v>
          </cell>
          <cell r="EH192" t="str">
            <v>No Practice</v>
          </cell>
          <cell r="EI192" t="str">
            <v>0</v>
          </cell>
          <cell r="EJ192" t="str">
            <v>No Practice</v>
          </cell>
          <cell r="EK192" t="str">
            <v>0</v>
          </cell>
          <cell r="EL192" t="str">
            <v>No Practice</v>
          </cell>
          <cell r="EM192" t="str">
            <v>0</v>
          </cell>
          <cell r="EN192" t="str">
            <v>No Practice</v>
          </cell>
          <cell r="EO192" t="str">
            <v>0</v>
          </cell>
          <cell r="EP192" t="str">
            <v>No Practice</v>
          </cell>
          <cell r="EQ192" t="str">
            <v>0</v>
          </cell>
          <cell r="ER192" t="str">
            <v>No Practice</v>
          </cell>
          <cell r="ES192" t="str">
            <v>0</v>
          </cell>
          <cell r="ET192" t="str">
            <v>No Practice</v>
          </cell>
          <cell r="EU192" t="str">
            <v>0</v>
          </cell>
          <cell r="EV192" t="str">
            <v>No Practice</v>
          </cell>
          <cell r="EW192" t="str">
            <v>0</v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 t="str">
            <v/>
          </cell>
          <cell r="FD192" t="str">
            <v/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>
            <v>143</v>
          </cell>
          <cell r="FK192">
            <v>48.518710000000006</v>
          </cell>
          <cell r="FM192" t="str">
            <v/>
          </cell>
          <cell r="FN192" t="str">
            <v/>
          </cell>
          <cell r="FO192" t="str">
            <v>645</v>
          </cell>
          <cell r="FP192" t="str">
            <v>56.96721</v>
          </cell>
          <cell r="FQ192" t="str">
            <v>30</v>
          </cell>
          <cell r="FR192" t="str">
            <v>400</v>
          </cell>
          <cell r="FS192" t="str">
            <v>215</v>
          </cell>
          <cell r="FT192" t="str">
            <v>30</v>
          </cell>
          <cell r="FU192" t="str">
            <v>66.3667</v>
          </cell>
          <cell r="FV192" t="str">
            <v>20</v>
          </cell>
          <cell r="FW192" t="str">
            <v>4</v>
          </cell>
          <cell r="FX192" t="str">
            <v>6</v>
          </cell>
          <cell r="FY192" t="str">
            <v>4</v>
          </cell>
          <cell r="FZ192" t="str">
            <v>22.22222</v>
          </cell>
          <cell r="GA192" t="str">
            <v>2</v>
          </cell>
          <cell r="GB192" t="str">
            <v>0</v>
          </cell>
          <cell r="GC192" t="str">
            <v>0</v>
          </cell>
          <cell r="GD192" t="str">
            <v>2</v>
          </cell>
          <cell r="GE192">
            <v>159</v>
          </cell>
          <cell r="GF192">
            <v>26.916440000000001</v>
          </cell>
          <cell r="GG192" t="str">
            <v>0</v>
          </cell>
          <cell r="GH192" t="str">
            <v>3</v>
          </cell>
          <cell r="GI192" t="str">
            <v>15</v>
          </cell>
          <cell r="GJ192" t="str">
            <v>21</v>
          </cell>
          <cell r="GK192" t="str">
            <v>22.58287</v>
          </cell>
          <cell r="GL192" t="str">
            <v>5</v>
          </cell>
          <cell r="GM192" t="str">
            <v>31.25</v>
          </cell>
          <cell r="GN192" t="str">
            <v>2</v>
          </cell>
          <cell r="GO192" t="str">
            <v>2</v>
          </cell>
          <cell r="GP192" t="str">
            <v>0</v>
          </cell>
          <cell r="GQ192" t="str">
            <v>1</v>
          </cell>
        </row>
        <row r="193">
          <cell r="A193" t="str">
            <v>ZMB</v>
          </cell>
          <cell r="B193" t="str">
            <v>Zambia</v>
          </cell>
          <cell r="C193" t="str">
            <v>Sub-Saharan Africa</v>
          </cell>
          <cell r="D193" t="str">
            <v>Lower middle income</v>
          </cell>
          <cell r="E193">
            <v>2020</v>
          </cell>
          <cell r="F193">
            <v>85</v>
          </cell>
          <cell r="G193">
            <v>66.936480000000003</v>
          </cell>
          <cell r="J193">
            <v>117</v>
          </cell>
          <cell r="K193">
            <v>84.912650000000014</v>
          </cell>
          <cell r="L193" t="str">
            <v>7</v>
          </cell>
          <cell r="M193">
            <v>64.705879999999993</v>
          </cell>
          <cell r="N193" t="str">
            <v>8.5</v>
          </cell>
          <cell r="O193" t="str">
            <v>91.9598</v>
          </cell>
          <cell r="P193" t="str">
            <v>34</v>
          </cell>
          <cell r="Q193" t="str">
            <v>82.9849</v>
          </cell>
          <cell r="R193" t="str">
            <v>7</v>
          </cell>
          <cell r="S193" t="str">
            <v>64.70588</v>
          </cell>
          <cell r="T193" t="str">
            <v>8.5</v>
          </cell>
          <cell r="U193" t="str">
            <v>91.9598</v>
          </cell>
          <cell r="V193" t="str">
            <v>34</v>
          </cell>
          <cell r="W193" t="str">
            <v>82.9849</v>
          </cell>
          <cell r="X193" t="str">
            <v>0</v>
          </cell>
          <cell r="Y193" t="str">
            <v>100</v>
          </cell>
          <cell r="Z193">
            <v>67</v>
          </cell>
          <cell r="AA193">
            <v>72.0946</v>
          </cell>
          <cell r="AC193" t="str">
            <v>10</v>
          </cell>
          <cell r="AD193" t="str">
            <v>80</v>
          </cell>
          <cell r="AE193" t="str">
            <v>188</v>
          </cell>
          <cell r="AF193" t="str">
            <v>53.31412</v>
          </cell>
          <cell r="AG193" t="str">
            <v>2.3</v>
          </cell>
          <cell r="AH193" t="str">
            <v>88.3976</v>
          </cell>
          <cell r="AI193" t="str">
            <v>10</v>
          </cell>
          <cell r="AJ193" t="str">
            <v>66.66667</v>
          </cell>
          <cell r="AK193" t="str">
            <v>2</v>
          </cell>
          <cell r="AL193" t="str">
            <v>1</v>
          </cell>
          <cell r="AM193" t="str">
            <v>1</v>
          </cell>
          <cell r="AN193" t="str">
            <v>2</v>
          </cell>
          <cell r="AO193" t="str">
            <v>0</v>
          </cell>
          <cell r="AP193" t="str">
            <v>4</v>
          </cell>
          <cell r="AQ193">
            <v>129</v>
          </cell>
          <cell r="AR193">
            <v>62.122950000000003</v>
          </cell>
          <cell r="AT193" t="str">
            <v>5</v>
          </cell>
          <cell r="AU193" t="str">
            <v>66.66667</v>
          </cell>
          <cell r="AV193" t="str">
            <v>117</v>
          </cell>
          <cell r="AW193" t="str">
            <v>56.95652</v>
          </cell>
          <cell r="AX193" t="str">
            <v>2035.6</v>
          </cell>
          <cell r="AY193" t="str">
            <v>74.8686</v>
          </cell>
          <cell r="AZ193" t="str">
            <v>4</v>
          </cell>
          <cell r="BA193" t="str">
            <v>50</v>
          </cell>
          <cell r="BB193" t="str">
            <v>0</v>
          </cell>
          <cell r="BC193" t="str">
            <v>1</v>
          </cell>
          <cell r="BD193" t="str">
            <v>1</v>
          </cell>
          <cell r="BE193" t="str">
            <v>1</v>
          </cell>
          <cell r="BF193" t="str">
            <v>0</v>
          </cell>
          <cell r="BG193" t="str">
            <v>1</v>
          </cell>
          <cell r="BH193" t="str">
            <v>51.22</v>
          </cell>
          <cell r="BI193" t="str">
            <v>4.91</v>
          </cell>
          <cell r="BJ193" t="str">
            <v>5</v>
          </cell>
          <cell r="BK193" t="str">
            <v>4.6</v>
          </cell>
          <cell r="BL193">
            <v>149</v>
          </cell>
          <cell r="BM193">
            <v>49.276080000000007</v>
          </cell>
          <cell r="BO193" t="str">
            <v>6</v>
          </cell>
          <cell r="BP193" t="str">
            <v>58.33333</v>
          </cell>
          <cell r="BQ193" t="str">
            <v>45</v>
          </cell>
          <cell r="BR193" t="str">
            <v>78.94737</v>
          </cell>
          <cell r="BS193" t="str">
            <v>9.5</v>
          </cell>
          <cell r="BT193" t="str">
            <v>36.49029</v>
          </cell>
          <cell r="BU193" t="str">
            <v>7</v>
          </cell>
          <cell r="BV193" t="str">
            <v>23.33333</v>
          </cell>
          <cell r="BW193" t="str">
            <v>0</v>
          </cell>
          <cell r="BX193" t="str">
            <v>1.5</v>
          </cell>
          <cell r="BY193" t="str">
            <v>0</v>
          </cell>
          <cell r="BZ193" t="str">
            <v>5.5</v>
          </cell>
          <cell r="CA193" t="str">
            <v>0</v>
          </cell>
          <cell r="CB193">
            <v>4</v>
          </cell>
          <cell r="CC193">
            <v>95.000000000000014</v>
          </cell>
          <cell r="CE193" t="str">
            <v/>
          </cell>
          <cell r="CF193" t="str">
            <v/>
          </cell>
          <cell r="CG193" t="str">
            <v/>
          </cell>
          <cell r="CH193" t="str">
            <v/>
          </cell>
          <cell r="CJ193" t="str">
            <v>11</v>
          </cell>
          <cell r="CK193" t="str">
            <v>91.66667</v>
          </cell>
          <cell r="CL193" t="str">
            <v>8</v>
          </cell>
          <cell r="CM193" t="str">
            <v>100</v>
          </cell>
          <cell r="CN193">
            <v>19</v>
          </cell>
          <cell r="CO193" t="str">
            <v>0</v>
          </cell>
          <cell r="CP193" t="str">
            <v>9.1</v>
          </cell>
          <cell r="CQ193">
            <v>72</v>
          </cell>
          <cell r="CR193">
            <v>60.000000000000007</v>
          </cell>
          <cell r="CT193" t="str">
            <v>4</v>
          </cell>
          <cell r="CU193" t="str">
            <v>40</v>
          </cell>
          <cell r="CV193" t="str">
            <v>6</v>
          </cell>
          <cell r="CW193" t="str">
            <v>60</v>
          </cell>
          <cell r="CX193" t="str">
            <v/>
          </cell>
          <cell r="CY193" t="str">
            <v/>
          </cell>
          <cell r="CZ193" t="str">
            <v/>
          </cell>
          <cell r="DA193" t="str">
            <v>7</v>
          </cell>
          <cell r="DB193" t="str">
            <v>70</v>
          </cell>
          <cell r="DC193" t="str">
            <v>4</v>
          </cell>
          <cell r="DD193" t="str">
            <v>66.66667</v>
          </cell>
          <cell r="DE193" t="str">
            <v>5</v>
          </cell>
          <cell r="DF193" t="str">
            <v>71.42857</v>
          </cell>
          <cell r="DG193" t="str">
            <v>4</v>
          </cell>
          <cell r="DH193" t="str">
            <v>57.14286</v>
          </cell>
          <cell r="DI193" t="str">
            <v>30</v>
          </cell>
          <cell r="DJ193">
            <v>17</v>
          </cell>
          <cell r="DK193">
            <v>88.93986000000001</v>
          </cell>
          <cell r="DM193" t="str">
            <v>11</v>
          </cell>
          <cell r="DN193" t="str">
            <v>86.66667</v>
          </cell>
          <cell r="DO193" t="str">
            <v>158</v>
          </cell>
          <cell r="DP193" t="str">
            <v>83.15301</v>
          </cell>
          <cell r="DQ193" t="str">
            <v>15.6</v>
          </cell>
          <cell r="DR193" t="str">
            <v>100</v>
          </cell>
          <cell r="DS193" t="str">
            <v>2</v>
          </cell>
          <cell r="DT193" t="str">
            <v>10.4</v>
          </cell>
          <cell r="DU193" t="str">
            <v>3.1</v>
          </cell>
          <cell r="DV193" t="str">
            <v>10</v>
          </cell>
          <cell r="DW193" t="str">
            <v>80</v>
          </cell>
          <cell r="DX193" t="str">
            <v>20.30952</v>
          </cell>
          <cell r="DY193" t="str">
            <v>66.97003</v>
          </cell>
          <cell r="DZ193" t="str">
            <v>3.25</v>
          </cell>
          <cell r="EA193" t="str">
            <v>96.78899</v>
          </cell>
          <cell r="EB193" t="str">
            <v>0</v>
          </cell>
          <cell r="EC193" t="str">
            <v>100</v>
          </cell>
          <cell r="ED193" t="str">
            <v>85.93976</v>
          </cell>
          <cell r="EE193">
            <v>155</v>
          </cell>
          <cell r="EF193">
            <v>56.876560000000005</v>
          </cell>
          <cell r="EH193" t="str">
            <v>96</v>
          </cell>
          <cell r="EI193" t="str">
            <v>43.78698</v>
          </cell>
          <cell r="EJ193" t="str">
            <v>72</v>
          </cell>
          <cell r="EK193" t="str">
            <v>70.29289</v>
          </cell>
          <cell r="EL193" t="str">
            <v>120</v>
          </cell>
          <cell r="EM193" t="str">
            <v>25.15723</v>
          </cell>
          <cell r="EN193" t="str">
            <v>120</v>
          </cell>
          <cell r="EO193" t="str">
            <v>57.34767</v>
          </cell>
          <cell r="EP193" t="str">
            <v>200</v>
          </cell>
          <cell r="EQ193" t="str">
            <v>50</v>
          </cell>
          <cell r="ER193" t="str">
            <v>175</v>
          </cell>
          <cell r="ES193" t="str">
            <v>75</v>
          </cell>
          <cell r="ET193" t="str">
            <v>370</v>
          </cell>
          <cell r="EU193" t="str">
            <v>65.09434</v>
          </cell>
          <cell r="EV193" t="str">
            <v>380</v>
          </cell>
          <cell r="EW193" t="str">
            <v>68.33333</v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 t="str">
            <v/>
          </cell>
          <cell r="FC193" t="str">
            <v/>
          </cell>
          <cell r="FD193" t="str">
            <v/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130</v>
          </cell>
          <cell r="FK193">
            <v>50.815210000000008</v>
          </cell>
          <cell r="FM193" t="str">
            <v/>
          </cell>
          <cell r="FN193" t="str">
            <v/>
          </cell>
          <cell r="FO193" t="str">
            <v>611</v>
          </cell>
          <cell r="FP193" t="str">
            <v>59.7541</v>
          </cell>
          <cell r="FQ193" t="str">
            <v>21</v>
          </cell>
          <cell r="FR193" t="str">
            <v>470</v>
          </cell>
          <cell r="FS193" t="str">
            <v>120</v>
          </cell>
          <cell r="FT193" t="str">
            <v>38.7</v>
          </cell>
          <cell r="FU193" t="str">
            <v>56.58043</v>
          </cell>
          <cell r="FV193" t="str">
            <v>23.7</v>
          </cell>
          <cell r="FW193" t="str">
            <v>5</v>
          </cell>
          <cell r="FX193" t="str">
            <v>10</v>
          </cell>
          <cell r="FY193" t="str">
            <v>6.5</v>
          </cell>
          <cell r="FZ193" t="str">
            <v>36.11111</v>
          </cell>
          <cell r="GA193" t="str">
            <v>4.5</v>
          </cell>
          <cell r="GB193" t="str">
            <v>0</v>
          </cell>
          <cell r="GC193" t="str">
            <v>.5</v>
          </cell>
          <cell r="GD193" t="str">
            <v>1.5</v>
          </cell>
          <cell r="GE193">
            <v>79</v>
          </cell>
          <cell r="GF193">
            <v>49.326930000000004</v>
          </cell>
          <cell r="GG193" t="str">
            <v>0</v>
          </cell>
          <cell r="GH193" t="str">
            <v>1</v>
          </cell>
          <cell r="GI193" t="str">
            <v>9</v>
          </cell>
          <cell r="GJ193" t="str">
            <v>51</v>
          </cell>
          <cell r="GK193" t="str">
            <v>54.90387</v>
          </cell>
          <cell r="GL193" t="str">
            <v>7</v>
          </cell>
          <cell r="GM193" t="str">
            <v>43.75</v>
          </cell>
          <cell r="GN193" t="str">
            <v>3</v>
          </cell>
          <cell r="GO193" t="str">
            <v>4</v>
          </cell>
          <cell r="GP193" t="str">
            <v>0</v>
          </cell>
          <cell r="GQ193" t="str">
            <v>0</v>
          </cell>
        </row>
        <row r="194">
          <cell r="A194" t="str">
            <v>ZWE</v>
          </cell>
          <cell r="B194" t="str">
            <v>Zimbabwe</v>
          </cell>
          <cell r="C194" t="str">
            <v>Sub-Saharan Africa</v>
          </cell>
          <cell r="D194" t="str">
            <v>Lower middle income</v>
          </cell>
          <cell r="E194">
            <v>2020</v>
          </cell>
          <cell r="F194">
            <v>140</v>
          </cell>
          <cell r="G194">
            <v>54.469350000000006</v>
          </cell>
          <cell r="J194">
            <v>167</v>
          </cell>
          <cell r="K194">
            <v>72.002980000000008</v>
          </cell>
          <cell r="L194" t="str">
            <v>9</v>
          </cell>
          <cell r="M194">
            <v>52.941180000000003</v>
          </cell>
          <cell r="N194" t="str">
            <v>27</v>
          </cell>
          <cell r="O194" t="str">
            <v>73.36683</v>
          </cell>
          <cell r="P194" t="str">
            <v>76.6</v>
          </cell>
          <cell r="Q194" t="str">
            <v>61.70391</v>
          </cell>
          <cell r="R194" t="str">
            <v>9</v>
          </cell>
          <cell r="S194" t="str">
            <v>52.94118</v>
          </cell>
          <cell r="T194" t="str">
            <v>27</v>
          </cell>
          <cell r="U194" t="str">
            <v>73.36683</v>
          </cell>
          <cell r="V194" t="str">
            <v>76.6</v>
          </cell>
          <cell r="W194" t="str">
            <v>61.70391</v>
          </cell>
          <cell r="X194" t="str">
            <v>0</v>
          </cell>
          <cell r="Y194" t="str">
            <v>100</v>
          </cell>
          <cell r="Z194">
            <v>140</v>
          </cell>
          <cell r="AA194">
            <v>60.001730000000002</v>
          </cell>
          <cell r="AC194" t="str">
            <v>10</v>
          </cell>
          <cell r="AD194" t="str">
            <v>80</v>
          </cell>
          <cell r="AE194" t="str">
            <v>178</v>
          </cell>
          <cell r="AF194" t="str">
            <v>56.19597</v>
          </cell>
          <cell r="AG194" t="str">
            <v>12.6</v>
          </cell>
          <cell r="AH194" t="str">
            <v>37.14427</v>
          </cell>
          <cell r="AI194" t="str">
            <v>10</v>
          </cell>
          <cell r="AJ194" t="str">
            <v>66.66667</v>
          </cell>
          <cell r="AK194" t="str">
            <v>1.5</v>
          </cell>
          <cell r="AL194" t="str">
            <v>0</v>
          </cell>
          <cell r="AM194" t="str">
            <v>2</v>
          </cell>
          <cell r="AN194" t="str">
            <v>3</v>
          </cell>
          <cell r="AO194" t="str">
            <v>.5</v>
          </cell>
          <cell r="AP194" t="str">
            <v>3</v>
          </cell>
          <cell r="AQ194">
            <v>167</v>
          </cell>
          <cell r="AR194">
            <v>48.612020000000001</v>
          </cell>
          <cell r="AT194" t="str">
            <v>6</v>
          </cell>
          <cell r="AU194" t="str">
            <v>50</v>
          </cell>
          <cell r="AV194" t="str">
            <v>106</v>
          </cell>
          <cell r="AW194" t="str">
            <v>61.73913</v>
          </cell>
          <cell r="AX194" t="str">
            <v>1400.6</v>
          </cell>
          <cell r="AY194" t="str">
            <v>82.70895</v>
          </cell>
          <cell r="AZ194" t="str">
            <v>0</v>
          </cell>
          <cell r="BA194" t="str">
            <v>0</v>
          </cell>
          <cell r="BB194" t="str">
            <v>0</v>
          </cell>
          <cell r="BC194" t="str">
            <v>0</v>
          </cell>
          <cell r="BD194" t="str">
            <v>0</v>
          </cell>
          <cell r="BE194" t="str">
            <v>1</v>
          </cell>
          <cell r="BF194" t="str">
            <v>0</v>
          </cell>
          <cell r="BG194" t="str">
            <v>1</v>
          </cell>
          <cell r="BH194" t="str">
            <v>..</v>
          </cell>
          <cell r="BI194" t="str">
            <v>..</v>
          </cell>
          <cell r="BJ194" t="str">
            <v>10</v>
          </cell>
          <cell r="BK194" t="str">
            <v>12.4</v>
          </cell>
          <cell r="BL194">
            <v>109</v>
          </cell>
          <cell r="BM194">
            <v>59.481260000000006</v>
          </cell>
          <cell r="BO194" t="str">
            <v>5</v>
          </cell>
          <cell r="BP194" t="str">
            <v>66.66667</v>
          </cell>
          <cell r="BQ194" t="str">
            <v>29</v>
          </cell>
          <cell r="BR194" t="str">
            <v>86.60287</v>
          </cell>
          <cell r="BS194" t="str">
            <v>7.3</v>
          </cell>
          <cell r="BT194" t="str">
            <v>51.32216</v>
          </cell>
          <cell r="BU194" t="str">
            <v>10</v>
          </cell>
          <cell r="BV194" t="str">
            <v>33.33333</v>
          </cell>
          <cell r="BW194" t="str">
            <v>1</v>
          </cell>
          <cell r="BX194" t="str">
            <v>3.5</v>
          </cell>
          <cell r="BY194" t="str">
            <v>0</v>
          </cell>
          <cell r="BZ194" t="str">
            <v>5.5</v>
          </cell>
          <cell r="CA194" t="str">
            <v>0</v>
          </cell>
          <cell r="CB194">
            <v>67</v>
          </cell>
          <cell r="CC194">
            <v>65</v>
          </cell>
          <cell r="CE194" t="str">
            <v/>
          </cell>
          <cell r="CF194" t="str">
            <v/>
          </cell>
          <cell r="CG194" t="str">
            <v/>
          </cell>
          <cell r="CH194" t="str">
            <v/>
          </cell>
          <cell r="CJ194" t="str">
            <v>6</v>
          </cell>
          <cell r="CK194" t="str">
            <v>50</v>
          </cell>
          <cell r="CL194" t="str">
            <v>7</v>
          </cell>
          <cell r="CM194" t="str">
            <v>87.5</v>
          </cell>
          <cell r="CN194">
            <v>13</v>
          </cell>
          <cell r="CO194" t="str">
            <v>8.8</v>
          </cell>
          <cell r="CP194" t="str">
            <v>50.2</v>
          </cell>
          <cell r="CQ194">
            <v>97</v>
          </cell>
          <cell r="CR194">
            <v>54.000000000000007</v>
          </cell>
          <cell r="CT194" t="str">
            <v>8</v>
          </cell>
          <cell r="CU194" t="str">
            <v>80</v>
          </cell>
          <cell r="CV194" t="str">
            <v>2</v>
          </cell>
          <cell r="CW194" t="str">
            <v>20</v>
          </cell>
          <cell r="CX194" t="str">
            <v/>
          </cell>
          <cell r="CY194" t="str">
            <v/>
          </cell>
          <cell r="CZ194" t="str">
            <v/>
          </cell>
          <cell r="DA194" t="str">
            <v>5</v>
          </cell>
          <cell r="DB194" t="str">
            <v>50</v>
          </cell>
          <cell r="DC194" t="str">
            <v>6</v>
          </cell>
          <cell r="DD194" t="str">
            <v>100</v>
          </cell>
          <cell r="DE194" t="str">
            <v>3</v>
          </cell>
          <cell r="DF194" t="str">
            <v>42.85714</v>
          </cell>
          <cell r="DG194" t="str">
            <v>3</v>
          </cell>
          <cell r="DH194" t="str">
            <v>42.85714</v>
          </cell>
          <cell r="DI194" t="str">
            <v>27</v>
          </cell>
          <cell r="DJ194">
            <v>146</v>
          </cell>
          <cell r="DK194">
            <v>58.711650000000006</v>
          </cell>
          <cell r="DM194" t="str">
            <v>51</v>
          </cell>
          <cell r="DN194" t="str">
            <v>20</v>
          </cell>
          <cell r="DO194" t="str">
            <v>242</v>
          </cell>
          <cell r="DP194" t="str">
            <v>70.17002</v>
          </cell>
          <cell r="DQ194" t="str">
            <v>31.6</v>
          </cell>
          <cell r="DR194" t="str">
            <v>92.29608</v>
          </cell>
          <cell r="DS194" t="str">
            <v>17.6</v>
          </cell>
          <cell r="DT194" t="str">
            <v>5.6</v>
          </cell>
          <cell r="DU194" t="str">
            <v>8.3</v>
          </cell>
          <cell r="DV194" t="str">
            <v>55.5</v>
          </cell>
          <cell r="DW194" t="str">
            <v>0</v>
          </cell>
          <cell r="DX194" t="str">
            <v>48.16667</v>
          </cell>
          <cell r="DY194" t="str">
            <v>13.19176</v>
          </cell>
          <cell r="DZ194" t="str">
            <v>3.5</v>
          </cell>
          <cell r="EA194" t="str">
            <v>96.33028</v>
          </cell>
          <cell r="EB194" t="str">
            <v>0</v>
          </cell>
          <cell r="EC194" t="str">
            <v>100</v>
          </cell>
          <cell r="ED194" t="str">
            <v>52.38051</v>
          </cell>
          <cell r="EE194">
            <v>159</v>
          </cell>
          <cell r="EF194">
            <v>54.343620000000001</v>
          </cell>
          <cell r="EH194" t="str">
            <v>99</v>
          </cell>
          <cell r="EI194" t="str">
            <v>42.01183</v>
          </cell>
          <cell r="EJ194" t="str">
            <v>81</v>
          </cell>
          <cell r="EK194" t="str">
            <v>66.5272</v>
          </cell>
          <cell r="EL194" t="str">
            <v>88.33333</v>
          </cell>
          <cell r="EM194" t="str">
            <v>45.07338</v>
          </cell>
          <cell r="EN194" t="str">
            <v>227.6667</v>
          </cell>
          <cell r="EO194" t="str">
            <v>18.75747</v>
          </cell>
          <cell r="EP194" t="str">
            <v>170</v>
          </cell>
          <cell r="EQ194" t="str">
            <v>57.5</v>
          </cell>
          <cell r="ER194" t="str">
            <v>150</v>
          </cell>
          <cell r="ES194" t="str">
            <v>78.57143</v>
          </cell>
          <cell r="ET194" t="str">
            <v>285</v>
          </cell>
          <cell r="EU194" t="str">
            <v>73.11321</v>
          </cell>
          <cell r="EV194" t="str">
            <v>561.6667</v>
          </cell>
          <cell r="EW194" t="str">
            <v>53.19444</v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 t="str">
            <v/>
          </cell>
          <cell r="FD194" t="str">
            <v/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>
            <v>169</v>
          </cell>
          <cell r="FK194">
            <v>39.659100000000002</v>
          </cell>
          <cell r="FM194" t="str">
            <v/>
          </cell>
          <cell r="FN194" t="str">
            <v/>
          </cell>
          <cell r="FO194" t="str">
            <v>410</v>
          </cell>
          <cell r="FP194" t="str">
            <v>76.22951</v>
          </cell>
          <cell r="FQ194" t="str">
            <v>14</v>
          </cell>
          <cell r="FR194" t="str">
            <v>247</v>
          </cell>
          <cell r="FS194" t="str">
            <v>149</v>
          </cell>
          <cell r="FT194" t="str">
            <v>83.1</v>
          </cell>
          <cell r="FU194" t="str">
            <v>6.63667</v>
          </cell>
          <cell r="FV194" t="str">
            <v>70</v>
          </cell>
          <cell r="FW194" t="str">
            <v>8</v>
          </cell>
          <cell r="FX194" t="str">
            <v>5.1</v>
          </cell>
          <cell r="FY194" t="str">
            <v>6.5</v>
          </cell>
          <cell r="FZ194" t="str">
            <v>36.11111</v>
          </cell>
          <cell r="GA194" t="str">
            <v>3</v>
          </cell>
          <cell r="GB194" t="str">
            <v>1</v>
          </cell>
          <cell r="GC194" t="str">
            <v>.5</v>
          </cell>
          <cell r="GD194" t="str">
            <v>2</v>
          </cell>
          <cell r="GE194">
            <v>142</v>
          </cell>
          <cell r="GF194">
            <v>32.881100000000004</v>
          </cell>
          <cell r="GG194" t="str">
            <v>0</v>
          </cell>
          <cell r="GH194" t="str">
            <v>3.3</v>
          </cell>
          <cell r="GI194" t="str">
            <v>22</v>
          </cell>
          <cell r="GJ194" t="str">
            <v>17.5</v>
          </cell>
          <cell r="GK194" t="str">
            <v>18.8872</v>
          </cell>
          <cell r="GL194" t="str">
            <v>7.5</v>
          </cell>
          <cell r="GM194" t="str">
            <v>46.875</v>
          </cell>
          <cell r="GN194" t="str">
            <v>3</v>
          </cell>
          <cell r="GO194" t="str">
            <v>4</v>
          </cell>
          <cell r="GP194" t="str">
            <v>.5</v>
          </cell>
          <cell r="GQ194" t="str">
            <v>0</v>
          </cell>
        </row>
        <row r="270">
          <cell r="CS270" t="str">
            <v xml:space="preserve"> </v>
          </cell>
        </row>
      </sheetData>
      <sheetData sheetId="8"/>
      <sheetData sheetId="9"/>
      <sheetData sheetId="10"/>
      <sheetData sheetId="11"/>
      <sheetData sheetId="12">
        <row r="1">
          <cell r="C1" t="str">
            <v>Registering property</v>
          </cell>
        </row>
        <row r="2">
          <cell r="A2" t="str">
            <v>Country code</v>
          </cell>
          <cell r="B2" t="str">
            <v>Economy</v>
          </cell>
          <cell r="C2" t="str">
            <v>Rank-Registering property</v>
          </cell>
        </row>
        <row r="3">
          <cell r="A3" t="str">
            <v>NZL</v>
          </cell>
          <cell r="B3" t="str">
            <v>New Zealand</v>
          </cell>
          <cell r="C3">
            <v>1</v>
          </cell>
        </row>
        <row r="4">
          <cell r="A4" t="str">
            <v>RWA</v>
          </cell>
          <cell r="B4" t="str">
            <v>Rwanda</v>
          </cell>
          <cell r="C4">
            <v>2</v>
          </cell>
        </row>
        <row r="5">
          <cell r="A5" t="str">
            <v>LTU</v>
          </cell>
          <cell r="B5" t="str">
            <v>Lithuania</v>
          </cell>
          <cell r="C5">
            <v>3</v>
          </cell>
        </row>
        <row r="6">
          <cell r="A6" t="str">
            <v>GEO</v>
          </cell>
          <cell r="B6" t="str">
            <v>Georgia</v>
          </cell>
          <cell r="C6">
            <v>4</v>
          </cell>
        </row>
        <row r="7">
          <cell r="A7" t="str">
            <v>EST</v>
          </cell>
          <cell r="B7" t="str">
            <v>Estonia</v>
          </cell>
          <cell r="C7">
            <v>5</v>
          </cell>
        </row>
        <row r="8">
          <cell r="A8" t="str">
            <v>SWE</v>
          </cell>
          <cell r="B8" t="str">
            <v>Sweden</v>
          </cell>
          <cell r="C8">
            <v>6</v>
          </cell>
        </row>
        <row r="9">
          <cell r="A9" t="str">
            <v>KGZ</v>
          </cell>
          <cell r="B9" t="str">
            <v>Kyrgyz Republic</v>
          </cell>
          <cell r="C9">
            <v>7</v>
          </cell>
        </row>
        <row r="10">
          <cell r="A10" t="str">
            <v>SVK</v>
          </cell>
          <cell r="B10" t="str">
            <v>Slovak Republic</v>
          </cell>
          <cell r="C10">
            <v>8</v>
          </cell>
        </row>
        <row r="11">
          <cell r="A11" t="str">
            <v>DNK</v>
          </cell>
          <cell r="B11" t="str">
            <v>Denmark</v>
          </cell>
          <cell r="C11">
            <v>9</v>
          </cell>
        </row>
        <row r="12">
          <cell r="A12" t="str">
            <v>ARE</v>
          </cell>
          <cell r="B12" t="str">
            <v>United Arab Emirates</v>
          </cell>
          <cell r="C12">
            <v>10</v>
          </cell>
        </row>
        <row r="13">
          <cell r="A13" t="str">
            <v>ARM</v>
          </cell>
          <cell r="B13" t="str">
            <v>Armenia</v>
          </cell>
          <cell r="C13">
            <v>11</v>
          </cell>
        </row>
        <row r="14">
          <cell r="A14" t="str">
            <v>RUSS</v>
          </cell>
          <cell r="B14" t="str">
            <v>Russian Federation</v>
          </cell>
          <cell r="C14">
            <v>12</v>
          </cell>
        </row>
        <row r="15">
          <cell r="A15" t="str">
            <v>BLR</v>
          </cell>
          <cell r="B15" t="str">
            <v>Belarus</v>
          </cell>
          <cell r="C15">
            <v>13</v>
          </cell>
        </row>
        <row r="16">
          <cell r="A16" t="str">
            <v>NOR</v>
          </cell>
          <cell r="B16" t="str">
            <v>Norway</v>
          </cell>
          <cell r="C16">
            <v>14</v>
          </cell>
        </row>
        <row r="17">
          <cell r="A17" t="str">
            <v>ISL</v>
          </cell>
          <cell r="B17" t="str">
            <v>Iceland</v>
          </cell>
          <cell r="C17">
            <v>15</v>
          </cell>
        </row>
        <row r="18">
          <cell r="A18" t="str">
            <v>CHE</v>
          </cell>
          <cell r="B18" t="str">
            <v>Switzerland</v>
          </cell>
          <cell r="C18">
            <v>16</v>
          </cell>
        </row>
        <row r="19">
          <cell r="A19" t="str">
            <v>KAZ</v>
          </cell>
          <cell r="B19" t="str">
            <v>Kazakhstan</v>
          </cell>
          <cell r="C19">
            <v>17</v>
          </cell>
        </row>
        <row r="20">
          <cell r="A20" t="str">
            <v>SAU</v>
          </cell>
          <cell r="B20" t="str">
            <v>Saudi Arabia</v>
          </cell>
          <cell r="C20">
            <v>18</v>
          </cell>
        </row>
        <row r="21">
          <cell r="A21" t="str">
            <v>QAT</v>
          </cell>
          <cell r="B21" t="str">
            <v>Qatar</v>
          </cell>
          <cell r="C21">
            <v>19</v>
          </cell>
        </row>
        <row r="22">
          <cell r="A22" t="str">
            <v>TWN</v>
          </cell>
          <cell r="B22" t="str">
            <v>Taiwan, China</v>
          </cell>
          <cell r="C22">
            <v>20</v>
          </cell>
        </row>
        <row r="23">
          <cell r="A23" t="str">
            <v>SGP</v>
          </cell>
          <cell r="B23" t="str">
            <v>Singapore</v>
          </cell>
          <cell r="C23">
            <v>21</v>
          </cell>
        </row>
        <row r="24">
          <cell r="A24" t="str">
            <v>MDA</v>
          </cell>
          <cell r="B24" t="str">
            <v>Moldova</v>
          </cell>
          <cell r="C24">
            <v>22</v>
          </cell>
        </row>
        <row r="25">
          <cell r="A25" t="str">
            <v>LVA</v>
          </cell>
          <cell r="B25" t="str">
            <v>Latvia</v>
          </cell>
          <cell r="C25">
            <v>23</v>
          </cell>
        </row>
        <row r="26">
          <cell r="A26" t="str">
            <v>ITA</v>
          </cell>
          <cell r="B26" t="str">
            <v>Italy</v>
          </cell>
          <cell r="C26">
            <v>24</v>
          </cell>
        </row>
        <row r="27">
          <cell r="A27" t="str">
            <v>MUS</v>
          </cell>
          <cell r="B27" t="str">
            <v>Mauritius</v>
          </cell>
          <cell r="C27">
            <v>25</v>
          </cell>
        </row>
        <row r="28">
          <cell r="A28" t="str">
            <v>BHR</v>
          </cell>
          <cell r="B28" t="str">
            <v>Bahrain</v>
          </cell>
          <cell r="C28">
            <v>26</v>
          </cell>
        </row>
        <row r="29">
          <cell r="A29" t="str">
            <v>CHIN</v>
          </cell>
          <cell r="B29" t="str">
            <v>China</v>
          </cell>
          <cell r="C29">
            <v>27</v>
          </cell>
        </row>
        <row r="30">
          <cell r="A30" t="str">
            <v>HUN</v>
          </cell>
          <cell r="B30" t="str">
            <v>Hungary</v>
          </cell>
          <cell r="C30">
            <v>28</v>
          </cell>
        </row>
        <row r="31">
          <cell r="A31" t="str">
            <v>NLD</v>
          </cell>
          <cell r="B31" t="str">
            <v>Netherlands</v>
          </cell>
          <cell r="C31">
            <v>29</v>
          </cell>
        </row>
        <row r="32">
          <cell r="A32" t="str">
            <v>AUT</v>
          </cell>
          <cell r="B32" t="str">
            <v>Austria</v>
          </cell>
          <cell r="C32">
            <v>30</v>
          </cell>
        </row>
        <row r="33">
          <cell r="A33" t="str">
            <v>TUR</v>
          </cell>
          <cell r="B33" t="str">
            <v>Turkey</v>
          </cell>
          <cell r="C33">
            <v>31</v>
          </cell>
        </row>
        <row r="34">
          <cell r="A34" t="str">
            <v>CZE</v>
          </cell>
          <cell r="B34" t="str">
            <v>Czech Republic</v>
          </cell>
          <cell r="C34">
            <v>32</v>
          </cell>
        </row>
        <row r="35">
          <cell r="A35" t="str">
            <v>MYS</v>
          </cell>
          <cell r="B35" t="str">
            <v>Malaysia</v>
          </cell>
          <cell r="C35">
            <v>33</v>
          </cell>
        </row>
        <row r="36">
          <cell r="A36" t="str">
            <v>FIN</v>
          </cell>
          <cell r="B36" t="str">
            <v>Finland</v>
          </cell>
          <cell r="C36">
            <v>34</v>
          </cell>
        </row>
        <row r="37">
          <cell r="A37" t="str">
            <v>PRT</v>
          </cell>
          <cell r="B37" t="str">
            <v>Portugal</v>
          </cell>
          <cell r="C37">
            <v>35</v>
          </cell>
        </row>
        <row r="38">
          <cell r="A38" t="str">
            <v>CAN</v>
          </cell>
          <cell r="B38" t="str">
            <v>Canada</v>
          </cell>
          <cell r="C38">
            <v>36</v>
          </cell>
        </row>
        <row r="39">
          <cell r="A39" t="str">
            <v>KSV</v>
          </cell>
          <cell r="B39" t="str">
            <v>Kosovo</v>
          </cell>
          <cell r="C39">
            <v>37</v>
          </cell>
        </row>
        <row r="40">
          <cell r="A40" t="str">
            <v>US</v>
          </cell>
          <cell r="B40" t="str">
            <v>United States</v>
          </cell>
          <cell r="C40">
            <v>38</v>
          </cell>
        </row>
        <row r="41">
          <cell r="A41" t="str">
            <v>KOR</v>
          </cell>
          <cell r="B41" t="str">
            <v>Korea, Rep.</v>
          </cell>
          <cell r="C41">
            <v>39</v>
          </cell>
        </row>
        <row r="42">
          <cell r="A42" t="str">
            <v>AUS</v>
          </cell>
          <cell r="B42" t="str">
            <v>Australia</v>
          </cell>
          <cell r="C42">
            <v>40</v>
          </cell>
        </row>
        <row r="43">
          <cell r="A43" t="str">
            <v>JAP</v>
          </cell>
          <cell r="B43" t="str">
            <v>Japan</v>
          </cell>
          <cell r="C43">
            <v>41</v>
          </cell>
        </row>
        <row r="44">
          <cell r="A44" t="str">
            <v>GBR</v>
          </cell>
          <cell r="B44" t="str">
            <v>United Kingdom</v>
          </cell>
          <cell r="C44">
            <v>42</v>
          </cell>
        </row>
        <row r="45">
          <cell r="A45" t="str">
            <v>ROM</v>
          </cell>
          <cell r="B45" t="str">
            <v>Romania</v>
          </cell>
          <cell r="C45">
            <v>43</v>
          </cell>
        </row>
        <row r="46">
          <cell r="A46" t="str">
            <v>PLW</v>
          </cell>
          <cell r="B46" t="str">
            <v>Palau</v>
          </cell>
          <cell r="C46">
            <v>44</v>
          </cell>
        </row>
        <row r="47">
          <cell r="A47" t="str">
            <v>LIE</v>
          </cell>
          <cell r="B47" t="str">
            <v>Liechtenstein</v>
          </cell>
          <cell r="C47">
            <v>45</v>
          </cell>
        </row>
        <row r="48">
          <cell r="A48" t="str">
            <v>MKD</v>
          </cell>
          <cell r="B48" t="str">
            <v>North Macedonia</v>
          </cell>
          <cell r="C48">
            <v>46</v>
          </cell>
        </row>
        <row r="49">
          <cell r="A49" t="str">
            <v>CRI</v>
          </cell>
          <cell r="B49" t="str">
            <v>Costa Rica</v>
          </cell>
          <cell r="C49">
            <v>47</v>
          </cell>
        </row>
        <row r="50">
          <cell r="A50" t="str">
            <v>MNG</v>
          </cell>
          <cell r="B50" t="str">
            <v>Mongolia</v>
          </cell>
          <cell r="C50">
            <v>48</v>
          </cell>
        </row>
        <row r="51">
          <cell r="A51" t="str">
            <v>HRV</v>
          </cell>
          <cell r="B51" t="str">
            <v>Croatia</v>
          </cell>
          <cell r="C51">
            <v>49</v>
          </cell>
        </row>
        <row r="52">
          <cell r="A52" t="str">
            <v>HKG</v>
          </cell>
          <cell r="B52" t="str">
            <v>Hong Kong SAR, China</v>
          </cell>
          <cell r="C52">
            <v>50</v>
          </cell>
        </row>
        <row r="53">
          <cell r="A53" t="str">
            <v>BTN</v>
          </cell>
          <cell r="B53" t="str">
            <v>Bhutan</v>
          </cell>
          <cell r="C53">
            <v>51</v>
          </cell>
        </row>
        <row r="54">
          <cell r="A54" t="str">
            <v>AZE</v>
          </cell>
          <cell r="B54" t="str">
            <v>Azerbaijan</v>
          </cell>
          <cell r="C54">
            <v>52</v>
          </cell>
        </row>
        <row r="55">
          <cell r="A55" t="str">
            <v>SVN</v>
          </cell>
          <cell r="B55" t="str">
            <v>Slovenia</v>
          </cell>
          <cell r="C55">
            <v>53</v>
          </cell>
        </row>
        <row r="56">
          <cell r="A56" t="str">
            <v>FJI</v>
          </cell>
          <cell r="B56" t="str">
            <v>Fiji</v>
          </cell>
          <cell r="C56">
            <v>54</v>
          </cell>
        </row>
        <row r="57">
          <cell r="A57" t="str">
            <v>ESP</v>
          </cell>
          <cell r="B57" t="str">
            <v>Spain</v>
          </cell>
          <cell r="C57">
            <v>55</v>
          </cell>
        </row>
        <row r="58">
          <cell r="A58" t="str">
            <v>IRL</v>
          </cell>
          <cell r="B58" t="str">
            <v>Ireland</v>
          </cell>
          <cell r="C58">
            <v>56</v>
          </cell>
        </row>
        <row r="59">
          <cell r="A59" t="str">
            <v>PER</v>
          </cell>
          <cell r="B59" t="str">
            <v>Peru</v>
          </cell>
          <cell r="C59">
            <v>57</v>
          </cell>
        </row>
        <row r="60">
          <cell r="A60" t="str">
            <v>COL</v>
          </cell>
          <cell r="B60" t="str">
            <v>Colombia</v>
          </cell>
          <cell r="C60">
            <v>58</v>
          </cell>
        </row>
        <row r="61">
          <cell r="A61" t="str">
            <v>SRB</v>
          </cell>
          <cell r="B61" t="str">
            <v>Serbia</v>
          </cell>
          <cell r="C61">
            <v>59</v>
          </cell>
        </row>
        <row r="62">
          <cell r="A62" t="str">
            <v>CHL</v>
          </cell>
          <cell r="B62" t="str">
            <v>Chile</v>
          </cell>
          <cell r="C62">
            <v>60</v>
          </cell>
        </row>
        <row r="63">
          <cell r="A63" t="str">
            <v>VNM</v>
          </cell>
          <cell r="B63" t="str">
            <v>Vietnam</v>
          </cell>
          <cell r="C63">
            <v>61</v>
          </cell>
        </row>
        <row r="64">
          <cell r="A64" t="str">
            <v>OMN</v>
          </cell>
          <cell r="B64" t="str">
            <v>Oman</v>
          </cell>
          <cell r="C64">
            <v>62</v>
          </cell>
        </row>
        <row r="65">
          <cell r="A65" t="str">
            <v>SYC</v>
          </cell>
          <cell r="B65" t="str">
            <v>Seychelles</v>
          </cell>
          <cell r="C65">
            <v>63</v>
          </cell>
        </row>
        <row r="66">
          <cell r="A66" t="str">
            <v>POL</v>
          </cell>
          <cell r="B66" t="str">
            <v>Poland</v>
          </cell>
          <cell r="C66">
            <v>64</v>
          </cell>
        </row>
        <row r="67">
          <cell r="A67" t="str">
            <v>UKR</v>
          </cell>
          <cell r="B67" t="str">
            <v>Ukraine</v>
          </cell>
          <cell r="C67">
            <v>65</v>
          </cell>
        </row>
        <row r="68">
          <cell r="A68" t="str">
            <v>THA</v>
          </cell>
          <cell r="B68" t="str">
            <v>Thailand</v>
          </cell>
          <cell r="C68">
            <v>66</v>
          </cell>
        </row>
        <row r="69">
          <cell r="A69" t="str">
            <v>BGR</v>
          </cell>
          <cell r="B69" t="str">
            <v>Bulgaria</v>
          </cell>
          <cell r="C69">
            <v>67</v>
          </cell>
        </row>
        <row r="70">
          <cell r="A70" t="str">
            <v>WSM</v>
          </cell>
          <cell r="B70" t="str">
            <v>Samoa</v>
          </cell>
          <cell r="C70">
            <v>68</v>
          </cell>
        </row>
        <row r="71">
          <cell r="A71" t="str">
            <v>IRN</v>
          </cell>
          <cell r="B71" t="str">
            <v>Iran, Islamic Rep.</v>
          </cell>
          <cell r="C71">
            <v>69</v>
          </cell>
        </row>
        <row r="72">
          <cell r="A72" t="str">
            <v>KWT</v>
          </cell>
          <cell r="B72" t="str">
            <v>Kuwait</v>
          </cell>
          <cell r="C72">
            <v>70</v>
          </cell>
        </row>
        <row r="73">
          <cell r="A73" t="str">
            <v>CYP</v>
          </cell>
          <cell r="B73" t="str">
            <v>Cyprus</v>
          </cell>
          <cell r="C73">
            <v>71</v>
          </cell>
        </row>
        <row r="74">
          <cell r="A74" t="str">
            <v>DOM</v>
          </cell>
          <cell r="B74" t="str">
            <v>Dominican Republic</v>
          </cell>
          <cell r="C74">
            <v>72</v>
          </cell>
        </row>
        <row r="75">
          <cell r="A75" t="str">
            <v>UZB</v>
          </cell>
          <cell r="B75" t="str">
            <v>Uzbekistan</v>
          </cell>
          <cell r="C75">
            <v>73</v>
          </cell>
        </row>
        <row r="76">
          <cell r="A76" t="str">
            <v>ISR</v>
          </cell>
          <cell r="B76" t="str">
            <v>Israel</v>
          </cell>
          <cell r="C76">
            <v>74</v>
          </cell>
        </row>
        <row r="77">
          <cell r="A77" t="str">
            <v>CPV</v>
          </cell>
          <cell r="B77" t="str">
            <v>Cabo Verde</v>
          </cell>
          <cell r="C77">
            <v>75</v>
          </cell>
        </row>
        <row r="78">
          <cell r="A78" t="str">
            <v>MAR</v>
          </cell>
          <cell r="B78" t="str">
            <v>Morocco</v>
          </cell>
          <cell r="C78">
            <v>76</v>
          </cell>
        </row>
        <row r="79">
          <cell r="A79" t="str">
            <v>DEU</v>
          </cell>
          <cell r="B79" t="str">
            <v>Germany</v>
          </cell>
          <cell r="C79">
            <v>77</v>
          </cell>
        </row>
        <row r="80">
          <cell r="A80" t="str">
            <v>JOR</v>
          </cell>
          <cell r="B80" t="str">
            <v>Jordan</v>
          </cell>
          <cell r="C80">
            <v>78</v>
          </cell>
        </row>
        <row r="81">
          <cell r="A81" t="str">
            <v>SLV</v>
          </cell>
          <cell r="B81" t="str">
            <v>El Salvador</v>
          </cell>
          <cell r="C81">
            <v>79</v>
          </cell>
        </row>
        <row r="82">
          <cell r="A82" t="str">
            <v>TJK</v>
          </cell>
          <cell r="B82" t="str">
            <v>Tajikistan</v>
          </cell>
          <cell r="C82">
            <v>80</v>
          </cell>
        </row>
        <row r="83">
          <cell r="A83" t="str">
            <v>PRY</v>
          </cell>
          <cell r="B83" t="str">
            <v>Paraguay</v>
          </cell>
          <cell r="C83">
            <v>81</v>
          </cell>
        </row>
        <row r="84">
          <cell r="A84" t="str">
            <v>ECU</v>
          </cell>
          <cell r="B84" t="str">
            <v>Ecuador</v>
          </cell>
          <cell r="C84">
            <v>82</v>
          </cell>
        </row>
        <row r="85">
          <cell r="A85" t="str">
            <v>BWA</v>
          </cell>
          <cell r="B85" t="str">
            <v>Botswana</v>
          </cell>
          <cell r="C85">
            <v>83</v>
          </cell>
        </row>
        <row r="86">
          <cell r="A86" t="str">
            <v>MNE</v>
          </cell>
          <cell r="B86" t="str">
            <v>Montenegro</v>
          </cell>
          <cell r="C86">
            <v>84</v>
          </cell>
        </row>
        <row r="87">
          <cell r="A87" t="str">
            <v>VUT</v>
          </cell>
          <cell r="B87" t="str">
            <v>Vanuatu</v>
          </cell>
          <cell r="C87">
            <v>85</v>
          </cell>
        </row>
        <row r="88">
          <cell r="A88" t="str">
            <v>YEM</v>
          </cell>
          <cell r="B88" t="str">
            <v>Yemen, Rep.</v>
          </cell>
          <cell r="C88">
            <v>86</v>
          </cell>
        </row>
        <row r="89">
          <cell r="A89" t="str">
            <v>PAN</v>
          </cell>
          <cell r="B89" t="str">
            <v>Panama</v>
          </cell>
          <cell r="C89">
            <v>87</v>
          </cell>
        </row>
        <row r="90">
          <cell r="A90" t="str">
            <v>WBG</v>
          </cell>
          <cell r="B90" t="str">
            <v>West Bank and Gaza</v>
          </cell>
          <cell r="C90">
            <v>88</v>
          </cell>
        </row>
        <row r="91">
          <cell r="A91" t="str">
            <v>LAO</v>
          </cell>
          <cell r="B91" t="str">
            <v>Lao PDR</v>
          </cell>
          <cell r="C91">
            <v>89</v>
          </cell>
        </row>
        <row r="92">
          <cell r="A92" t="str">
            <v>GTM</v>
          </cell>
          <cell r="B92" t="str">
            <v>Guatemala</v>
          </cell>
          <cell r="C92">
            <v>90</v>
          </cell>
        </row>
        <row r="93">
          <cell r="A93" t="str">
            <v>MWI</v>
          </cell>
          <cell r="B93" t="str">
            <v>Malawi</v>
          </cell>
          <cell r="C93">
            <v>91</v>
          </cell>
        </row>
        <row r="94">
          <cell r="A94" t="str">
            <v>NPL</v>
          </cell>
          <cell r="B94" t="str">
            <v>Nepal</v>
          </cell>
          <cell r="C94">
            <v>92</v>
          </cell>
        </row>
        <row r="95">
          <cell r="A95" t="str">
            <v>LUX</v>
          </cell>
          <cell r="B95" t="str">
            <v>Luxembourg</v>
          </cell>
          <cell r="C95">
            <v>93</v>
          </cell>
        </row>
        <row r="96">
          <cell r="A96" t="str">
            <v>SDN</v>
          </cell>
          <cell r="B96" t="str">
            <v>Sudan</v>
          </cell>
          <cell r="C96">
            <v>94</v>
          </cell>
        </row>
        <row r="97">
          <cell r="A97" t="str">
            <v>BIH</v>
          </cell>
          <cell r="B97" t="str">
            <v>Bosnia and Herzegovina</v>
          </cell>
          <cell r="C97">
            <v>95</v>
          </cell>
        </row>
        <row r="98">
          <cell r="A98" t="str">
            <v>FRA</v>
          </cell>
          <cell r="B98" t="str">
            <v>France</v>
          </cell>
          <cell r="C98">
            <v>96</v>
          </cell>
        </row>
        <row r="99">
          <cell r="A99" t="str">
            <v>ALB</v>
          </cell>
          <cell r="B99" t="str">
            <v>Albania</v>
          </cell>
          <cell r="C99">
            <v>97</v>
          </cell>
        </row>
        <row r="100">
          <cell r="A100" t="str">
            <v>TUN</v>
          </cell>
          <cell r="B100" t="str">
            <v>Tunisia</v>
          </cell>
          <cell r="C100">
            <v>98</v>
          </cell>
        </row>
        <row r="101">
          <cell r="A101" t="str">
            <v>BDI</v>
          </cell>
          <cell r="B101" t="str">
            <v>Burundi</v>
          </cell>
          <cell r="C101">
            <v>99</v>
          </cell>
        </row>
        <row r="102">
          <cell r="A102" t="str">
            <v>HND</v>
          </cell>
          <cell r="B102" t="str">
            <v>Honduras</v>
          </cell>
          <cell r="C102">
            <v>100</v>
          </cell>
        </row>
        <row r="103">
          <cell r="A103" t="str">
            <v>SMR</v>
          </cell>
          <cell r="B103" t="str">
            <v>San Marino</v>
          </cell>
          <cell r="C103">
            <v>101</v>
          </cell>
        </row>
        <row r="104">
          <cell r="A104" t="str">
            <v>MRT</v>
          </cell>
          <cell r="B104" t="str">
            <v>Mauritania</v>
          </cell>
          <cell r="C104">
            <v>102</v>
          </cell>
        </row>
        <row r="105">
          <cell r="A105" t="str">
            <v>MEXI</v>
          </cell>
          <cell r="B105" t="str">
            <v>Mexico</v>
          </cell>
          <cell r="C105">
            <v>103</v>
          </cell>
        </row>
        <row r="106">
          <cell r="A106" t="str">
            <v>INDO</v>
          </cell>
          <cell r="B106" t="str">
            <v>Indonesia</v>
          </cell>
          <cell r="C106">
            <v>104</v>
          </cell>
        </row>
        <row r="107">
          <cell r="A107" t="str">
            <v>LCA</v>
          </cell>
          <cell r="B107" t="str">
            <v>St. Lucia</v>
          </cell>
          <cell r="C107">
            <v>105</v>
          </cell>
        </row>
        <row r="108">
          <cell r="A108" t="str">
            <v>SWZ</v>
          </cell>
          <cell r="B108" t="str">
            <v>Eswatini</v>
          </cell>
          <cell r="C108">
            <v>106</v>
          </cell>
        </row>
        <row r="109">
          <cell r="A109" t="str">
            <v>LBN</v>
          </cell>
          <cell r="B109" t="str">
            <v>Lebanon</v>
          </cell>
          <cell r="C109">
            <v>107</v>
          </cell>
        </row>
        <row r="110">
          <cell r="A110" t="str">
            <v>GHA</v>
          </cell>
          <cell r="B110" t="str">
            <v>Ghana</v>
          </cell>
          <cell r="C110">
            <v>108</v>
          </cell>
        </row>
        <row r="111">
          <cell r="A111" t="str">
            <v>ZAF</v>
          </cell>
          <cell r="B111" t="str">
            <v>South Africa</v>
          </cell>
          <cell r="C111">
            <v>109</v>
          </cell>
        </row>
        <row r="112">
          <cell r="A112" t="str">
            <v>BRB</v>
          </cell>
          <cell r="B112" t="str">
            <v>Barbados</v>
          </cell>
          <cell r="C112">
            <v>110</v>
          </cell>
        </row>
        <row r="113">
          <cell r="A113" t="str">
            <v>ZWE</v>
          </cell>
          <cell r="B113" t="str">
            <v>Zimbabwe</v>
          </cell>
          <cell r="C113">
            <v>111</v>
          </cell>
        </row>
        <row r="114">
          <cell r="A114" t="str">
            <v>CIV</v>
          </cell>
          <cell r="B114" t="str">
            <v>Côte d'Ivoire</v>
          </cell>
          <cell r="C114">
            <v>112</v>
          </cell>
        </row>
        <row r="115">
          <cell r="A115" t="str">
            <v>DJI</v>
          </cell>
          <cell r="B115" t="str">
            <v>Djibouti</v>
          </cell>
          <cell r="C115">
            <v>113</v>
          </cell>
        </row>
        <row r="116">
          <cell r="A116" t="str">
            <v>NER</v>
          </cell>
          <cell r="B116" t="str">
            <v>Niger</v>
          </cell>
          <cell r="C116">
            <v>114</v>
          </cell>
        </row>
        <row r="117">
          <cell r="A117" t="str">
            <v>LSO</v>
          </cell>
          <cell r="B117" t="str">
            <v>Lesotho</v>
          </cell>
          <cell r="C117">
            <v>115</v>
          </cell>
        </row>
        <row r="118">
          <cell r="A118" t="str">
            <v>IRQ</v>
          </cell>
          <cell r="B118" t="str">
            <v>Iraq</v>
          </cell>
          <cell r="C118">
            <v>116</v>
          </cell>
        </row>
        <row r="119">
          <cell r="A119" t="str">
            <v>COM</v>
          </cell>
          <cell r="B119" t="str">
            <v>Comoros</v>
          </cell>
          <cell r="C119">
            <v>117</v>
          </cell>
        </row>
        <row r="120">
          <cell r="A120" t="str">
            <v>URY</v>
          </cell>
          <cell r="B120" t="str">
            <v>Uruguay</v>
          </cell>
          <cell r="C120">
            <v>118</v>
          </cell>
        </row>
        <row r="121">
          <cell r="A121" t="str">
            <v>PHL</v>
          </cell>
          <cell r="B121" t="str">
            <v>Philippines</v>
          </cell>
          <cell r="C121">
            <v>119</v>
          </cell>
        </row>
        <row r="122">
          <cell r="A122" t="str">
            <v>SEN</v>
          </cell>
          <cell r="B122" t="str">
            <v>Senegal</v>
          </cell>
          <cell r="C122">
            <v>120</v>
          </cell>
        </row>
        <row r="123">
          <cell r="A123" t="str">
            <v>ARG</v>
          </cell>
          <cell r="B123" t="str">
            <v>Argentina</v>
          </cell>
          <cell r="C123">
            <v>121</v>
          </cell>
        </row>
        <row r="124">
          <cell r="A124" t="str">
            <v>ATG</v>
          </cell>
          <cell r="B124" t="str">
            <v>Antigua and Barbuda</v>
          </cell>
          <cell r="C124">
            <v>122</v>
          </cell>
        </row>
        <row r="125">
          <cell r="A125" t="str">
            <v>PNG</v>
          </cell>
          <cell r="B125" t="str">
            <v>Papua New Guinea</v>
          </cell>
          <cell r="C125">
            <v>123</v>
          </cell>
        </row>
        <row r="126">
          <cell r="A126" t="str">
            <v>GUY</v>
          </cell>
          <cell r="B126" t="str">
            <v>Guyana</v>
          </cell>
          <cell r="C126">
            <v>124</v>
          </cell>
        </row>
        <row r="127">
          <cell r="A127" t="str">
            <v>KHM</v>
          </cell>
          <cell r="B127" t="str">
            <v>Cambodia</v>
          </cell>
          <cell r="C127">
            <v>125</v>
          </cell>
        </row>
        <row r="128">
          <cell r="A128" t="str">
            <v>KEN</v>
          </cell>
          <cell r="B128" t="str">
            <v>Kenya</v>
          </cell>
          <cell r="C128">
            <v>126</v>
          </cell>
        </row>
        <row r="129">
          <cell r="A129" t="str">
            <v>EGY</v>
          </cell>
          <cell r="B129" t="str">
            <v>Egypt, Arab Rep.</v>
          </cell>
          <cell r="C129">
            <v>127</v>
          </cell>
        </row>
        <row r="130">
          <cell r="A130" t="str">
            <v>TGO</v>
          </cell>
          <cell r="B130" t="str">
            <v>Togo</v>
          </cell>
          <cell r="C130">
            <v>128</v>
          </cell>
        </row>
        <row r="131">
          <cell r="A131" t="str">
            <v>GNB</v>
          </cell>
          <cell r="B131" t="str">
            <v>Guinea-Bissau</v>
          </cell>
          <cell r="C131">
            <v>129</v>
          </cell>
        </row>
        <row r="132">
          <cell r="A132" t="str">
            <v>BEN</v>
          </cell>
          <cell r="B132" t="str">
            <v>Benin</v>
          </cell>
          <cell r="C132">
            <v>130</v>
          </cell>
        </row>
        <row r="133">
          <cell r="A133" t="str">
            <v>JAM</v>
          </cell>
          <cell r="B133" t="str">
            <v>Jamaica</v>
          </cell>
          <cell r="C133">
            <v>131</v>
          </cell>
        </row>
        <row r="134">
          <cell r="A134" t="str">
            <v>UGA</v>
          </cell>
          <cell r="B134" t="str">
            <v>Uganda</v>
          </cell>
          <cell r="C134">
            <v>132</v>
          </cell>
        </row>
        <row r="135">
          <cell r="A135" t="str">
            <v>TCD</v>
          </cell>
          <cell r="B135" t="str">
            <v>Chad</v>
          </cell>
          <cell r="C135">
            <v>133</v>
          </cell>
        </row>
        <row r="136">
          <cell r="A136" t="str">
            <v>MOZ</v>
          </cell>
          <cell r="B136" t="str">
            <v>Mozambique</v>
          </cell>
          <cell r="C136">
            <v>134</v>
          </cell>
        </row>
        <row r="137">
          <cell r="A137" t="str">
            <v>MMR</v>
          </cell>
          <cell r="B137" t="str">
            <v>Myanmar</v>
          </cell>
          <cell r="C137">
            <v>135</v>
          </cell>
        </row>
        <row r="138">
          <cell r="A138" t="str">
            <v>BLZ</v>
          </cell>
          <cell r="B138" t="str">
            <v>Belize</v>
          </cell>
          <cell r="C138">
            <v>136</v>
          </cell>
        </row>
        <row r="139">
          <cell r="A139" t="str">
            <v>BRAZ</v>
          </cell>
          <cell r="B139" t="str">
            <v>Brazil</v>
          </cell>
          <cell r="C139">
            <v>137</v>
          </cell>
        </row>
        <row r="140">
          <cell r="A140" t="str">
            <v>GIN</v>
          </cell>
          <cell r="B140" t="str">
            <v>Guinea</v>
          </cell>
          <cell r="C140">
            <v>138</v>
          </cell>
        </row>
        <row r="141">
          <cell r="A141" t="str">
            <v>LKA</v>
          </cell>
          <cell r="B141" t="str">
            <v>Sri Lanka</v>
          </cell>
          <cell r="C141">
            <v>139</v>
          </cell>
        </row>
        <row r="142">
          <cell r="A142" t="str">
            <v>MLI</v>
          </cell>
          <cell r="B142" t="str">
            <v>Mali</v>
          </cell>
          <cell r="C142">
            <v>140</v>
          </cell>
        </row>
        <row r="143">
          <cell r="A143" t="str">
            <v>BRN</v>
          </cell>
          <cell r="B143" t="str">
            <v>Brunei Darussalam</v>
          </cell>
          <cell r="C143">
            <v>141</v>
          </cell>
        </row>
        <row r="144">
          <cell r="A144" t="str">
            <v>BEL</v>
          </cell>
          <cell r="B144" t="str">
            <v>Belgium</v>
          </cell>
          <cell r="C144">
            <v>142</v>
          </cell>
        </row>
        <row r="145">
          <cell r="A145" t="str">
            <v>GMB</v>
          </cell>
          <cell r="B145" t="str">
            <v>Gambia, The</v>
          </cell>
          <cell r="C145">
            <v>143</v>
          </cell>
        </row>
        <row r="146">
          <cell r="A146" t="str">
            <v>BFA</v>
          </cell>
          <cell r="B146" t="str">
            <v>Burkina Faso</v>
          </cell>
          <cell r="C146">
            <v>144</v>
          </cell>
        </row>
        <row r="147">
          <cell r="A147" t="str">
            <v>GRD</v>
          </cell>
          <cell r="B147" t="str">
            <v>Grenada</v>
          </cell>
          <cell r="C147">
            <v>145</v>
          </cell>
        </row>
        <row r="148">
          <cell r="A148" t="str">
            <v>TZA</v>
          </cell>
          <cell r="B148" t="str">
            <v>Tanzania</v>
          </cell>
          <cell r="C148">
            <v>146</v>
          </cell>
        </row>
        <row r="149">
          <cell r="A149" t="str">
            <v>BOL</v>
          </cell>
          <cell r="B149" t="str">
            <v>Bolivia</v>
          </cell>
          <cell r="C149">
            <v>147</v>
          </cell>
        </row>
        <row r="150">
          <cell r="A150" t="str">
            <v>VEN</v>
          </cell>
          <cell r="B150" t="str">
            <v>Venezuela, RB</v>
          </cell>
          <cell r="C150">
            <v>148</v>
          </cell>
        </row>
        <row r="151">
          <cell r="A151" t="str">
            <v>ETH</v>
          </cell>
          <cell r="B151" t="str">
            <v>Ethiopia</v>
          </cell>
          <cell r="C151">
            <v>149</v>
          </cell>
        </row>
        <row r="152">
          <cell r="A152" t="str">
            <v>KIR</v>
          </cell>
          <cell r="B152" t="str">
            <v>Kiribati</v>
          </cell>
          <cell r="C152">
            <v>150</v>
          </cell>
        </row>
        <row r="153">
          <cell r="A153" t="str">
            <v>ZMB</v>
          </cell>
          <cell r="B153" t="str">
            <v>Zambia</v>
          </cell>
          <cell r="C153">
            <v>151</v>
          </cell>
        </row>
        <row r="154">
          <cell r="A154" t="str">
            <v>MLT</v>
          </cell>
          <cell r="B154" t="str">
            <v>Malta</v>
          </cell>
          <cell r="C154">
            <v>152</v>
          </cell>
        </row>
        <row r="155">
          <cell r="A155" t="str">
            <v>INDI</v>
          </cell>
          <cell r="B155" t="str">
            <v>India</v>
          </cell>
          <cell r="C155">
            <v>153</v>
          </cell>
        </row>
        <row r="156">
          <cell r="A156" t="str">
            <v>SOM</v>
          </cell>
          <cell r="B156" t="str">
            <v>Somalia</v>
          </cell>
          <cell r="C156">
            <v>154</v>
          </cell>
        </row>
        <row r="157">
          <cell r="A157" t="str">
            <v>SLB</v>
          </cell>
          <cell r="B157" t="str">
            <v>Solomon Islands</v>
          </cell>
          <cell r="C157">
            <v>155</v>
          </cell>
        </row>
        <row r="158">
          <cell r="A158" t="str">
            <v>NIC</v>
          </cell>
          <cell r="B158" t="str">
            <v>Nicaragua</v>
          </cell>
          <cell r="C158">
            <v>156</v>
          </cell>
        </row>
        <row r="159">
          <cell r="A159" t="str">
            <v>GRC</v>
          </cell>
          <cell r="B159" t="str">
            <v>Greece</v>
          </cell>
          <cell r="C159">
            <v>157</v>
          </cell>
        </row>
        <row r="160">
          <cell r="A160" t="str">
            <v>TTO</v>
          </cell>
          <cell r="B160" t="str">
            <v>Trinidad and Tobago</v>
          </cell>
          <cell r="C160">
            <v>158</v>
          </cell>
        </row>
        <row r="161">
          <cell r="A161" t="str">
            <v>ZAR</v>
          </cell>
          <cell r="B161" t="str">
            <v>Congo, Dem. Rep.</v>
          </cell>
          <cell r="C161">
            <v>159</v>
          </cell>
        </row>
        <row r="162">
          <cell r="A162" t="str">
            <v>PRI</v>
          </cell>
          <cell r="B162" t="str">
            <v>Puerto Rico</v>
          </cell>
          <cell r="C162">
            <v>160</v>
          </cell>
        </row>
        <row r="163">
          <cell r="A163" t="str">
            <v>SUR</v>
          </cell>
          <cell r="B163" t="str">
            <v>Suriname</v>
          </cell>
          <cell r="C163">
            <v>161</v>
          </cell>
        </row>
        <row r="164">
          <cell r="A164" t="str">
            <v>SYR</v>
          </cell>
          <cell r="B164" t="str">
            <v>Syrian Arab Republic</v>
          </cell>
          <cell r="C164">
            <v>162</v>
          </cell>
        </row>
        <row r="165">
          <cell r="A165" t="str">
            <v>GNQ</v>
          </cell>
          <cell r="B165" t="str">
            <v>Equatorial Guinea</v>
          </cell>
          <cell r="C165">
            <v>163</v>
          </cell>
        </row>
        <row r="166">
          <cell r="A166" t="str">
            <v>MDG</v>
          </cell>
          <cell r="B166" t="str">
            <v>Madagascar</v>
          </cell>
          <cell r="C166">
            <v>164</v>
          </cell>
        </row>
        <row r="167">
          <cell r="A167" t="str">
            <v>DZA</v>
          </cell>
          <cell r="B167" t="str">
            <v>Algeria</v>
          </cell>
          <cell r="C167">
            <v>165</v>
          </cell>
        </row>
        <row r="168">
          <cell r="A168" t="str">
            <v>SLE</v>
          </cell>
          <cell r="B168" t="str">
            <v>Sierra Leone</v>
          </cell>
          <cell r="C168">
            <v>166</v>
          </cell>
        </row>
        <row r="169">
          <cell r="A169" t="str">
            <v>TON</v>
          </cell>
          <cell r="B169" t="str">
            <v>Tonga</v>
          </cell>
          <cell r="C169">
            <v>167</v>
          </cell>
        </row>
        <row r="170">
          <cell r="A170" t="str">
            <v>BHS</v>
          </cell>
          <cell r="B170" t="str">
            <v>Bahamas, The</v>
          </cell>
          <cell r="C170">
            <v>168</v>
          </cell>
        </row>
        <row r="171">
          <cell r="A171" t="str">
            <v>VCT</v>
          </cell>
          <cell r="B171" t="str">
            <v>St. Vincent and the Grenadines</v>
          </cell>
          <cell r="C171">
            <v>169</v>
          </cell>
        </row>
        <row r="172">
          <cell r="A172" t="str">
            <v>AGO</v>
          </cell>
          <cell r="B172" t="str">
            <v>Angola</v>
          </cell>
          <cell r="C172">
            <v>170</v>
          </cell>
        </row>
        <row r="173">
          <cell r="A173" t="str">
            <v>PAKI</v>
          </cell>
          <cell r="B173" t="str">
            <v>Pakistan</v>
          </cell>
          <cell r="C173">
            <v>171</v>
          </cell>
        </row>
        <row r="174">
          <cell r="A174" t="str">
            <v>CAF</v>
          </cell>
          <cell r="B174" t="str">
            <v>Central African Republic</v>
          </cell>
          <cell r="C174">
            <v>172</v>
          </cell>
        </row>
        <row r="175">
          <cell r="A175" t="str">
            <v>GAB</v>
          </cell>
          <cell r="B175" t="str">
            <v>Gabon</v>
          </cell>
          <cell r="C175">
            <v>173</v>
          </cell>
        </row>
        <row r="176">
          <cell r="A176" t="str">
            <v>STP</v>
          </cell>
          <cell r="B176" t="str">
            <v>São Tomé and Príncipe</v>
          </cell>
          <cell r="C176">
            <v>174</v>
          </cell>
        </row>
        <row r="177">
          <cell r="A177" t="str">
            <v>NAM</v>
          </cell>
          <cell r="B177" t="str">
            <v>Namibia</v>
          </cell>
          <cell r="C177">
            <v>175</v>
          </cell>
        </row>
        <row r="178">
          <cell r="A178" t="str">
            <v>CMR</v>
          </cell>
          <cell r="B178" t="str">
            <v>Cameroon</v>
          </cell>
          <cell r="C178">
            <v>176</v>
          </cell>
        </row>
        <row r="179">
          <cell r="A179" t="str">
            <v>COG</v>
          </cell>
          <cell r="B179" t="str">
            <v>Congo, Rep.</v>
          </cell>
          <cell r="C179">
            <v>177</v>
          </cell>
        </row>
        <row r="180">
          <cell r="A180" t="str">
            <v>MDV</v>
          </cell>
          <cell r="B180" t="str">
            <v>Maldives</v>
          </cell>
          <cell r="C180">
            <v>178</v>
          </cell>
        </row>
        <row r="181">
          <cell r="A181" t="str">
            <v>SSD</v>
          </cell>
          <cell r="B181" t="str">
            <v>South Sudan</v>
          </cell>
          <cell r="C181">
            <v>179</v>
          </cell>
        </row>
        <row r="182">
          <cell r="A182" t="str">
            <v>ERI</v>
          </cell>
          <cell r="B182" t="str">
            <v>Eritrea</v>
          </cell>
          <cell r="C182">
            <v>180</v>
          </cell>
        </row>
        <row r="183">
          <cell r="A183" t="str">
            <v>DMA</v>
          </cell>
          <cell r="B183" t="str">
            <v>Dominica</v>
          </cell>
          <cell r="C183">
            <v>181</v>
          </cell>
        </row>
        <row r="184">
          <cell r="A184" t="str">
            <v>LBR</v>
          </cell>
          <cell r="B184" t="str">
            <v>Liberia</v>
          </cell>
          <cell r="C184">
            <v>182</v>
          </cell>
        </row>
        <row r="185">
          <cell r="A185" t="str">
            <v>HTI</v>
          </cell>
          <cell r="B185" t="str">
            <v>Haiti</v>
          </cell>
          <cell r="C185">
            <v>183</v>
          </cell>
        </row>
        <row r="186">
          <cell r="A186" t="str">
            <v>BANG</v>
          </cell>
          <cell r="B186" t="str">
            <v>Bangladesh</v>
          </cell>
          <cell r="C186">
            <v>184</v>
          </cell>
        </row>
        <row r="187">
          <cell r="A187" t="str">
            <v>KNA</v>
          </cell>
          <cell r="B187" t="str">
            <v>St. Kitts and Nevis</v>
          </cell>
          <cell r="C187">
            <v>185</v>
          </cell>
        </row>
        <row r="188">
          <cell r="A188" t="str">
            <v>NIGE</v>
          </cell>
          <cell r="B188" t="str">
            <v>Nigeria</v>
          </cell>
          <cell r="C188">
            <v>186</v>
          </cell>
        </row>
        <row r="189">
          <cell r="A189" t="str">
            <v>AFG</v>
          </cell>
          <cell r="B189" t="str">
            <v>Afghanistan</v>
          </cell>
          <cell r="C189">
            <v>187</v>
          </cell>
        </row>
        <row r="190">
          <cell r="A190" t="str">
            <v>LBY</v>
          </cell>
          <cell r="B190" t="str">
            <v>Libya</v>
          </cell>
          <cell r="C190">
            <v>188</v>
          </cell>
        </row>
        <row r="191">
          <cell r="A191" t="str">
            <v>MHL</v>
          </cell>
          <cell r="B191" t="str">
            <v>Marshall Islands</v>
          </cell>
          <cell r="C191">
            <v>189</v>
          </cell>
        </row>
        <row r="192">
          <cell r="A192" t="str">
            <v>FSM</v>
          </cell>
          <cell r="B192" t="str">
            <v>Micronesia, Fed. Sts.</v>
          </cell>
          <cell r="C192">
            <v>190</v>
          </cell>
        </row>
        <row r="193">
          <cell r="A193" t="str">
            <v>TMP</v>
          </cell>
          <cell r="B193" t="str">
            <v>Timor-Leste</v>
          </cell>
          <cell r="C193">
            <v>191</v>
          </cell>
        </row>
      </sheetData>
      <sheetData sheetId="13">
        <row r="1">
          <cell r="C1" t="str">
            <v>Getting credit</v>
          </cell>
        </row>
        <row r="2">
          <cell r="A2" t="str">
            <v>Country code</v>
          </cell>
          <cell r="B2" t="str">
            <v>Economy</v>
          </cell>
          <cell r="C2" t="str">
            <v>Rank-Getting credit</v>
          </cell>
        </row>
        <row r="3">
          <cell r="A3" t="str">
            <v>BRN</v>
          </cell>
          <cell r="B3" t="str">
            <v>Brunei Darussalam</v>
          </cell>
          <cell r="C3">
            <v>1</v>
          </cell>
        </row>
        <row r="4">
          <cell r="A4" t="str">
            <v>NZL</v>
          </cell>
          <cell r="B4" t="str">
            <v>New Zealand</v>
          </cell>
          <cell r="C4">
            <v>2</v>
          </cell>
        </row>
        <row r="5">
          <cell r="A5" t="str">
            <v>PRI</v>
          </cell>
          <cell r="B5" t="str">
            <v>Puerto Rico</v>
          </cell>
          <cell r="C5">
            <v>3</v>
          </cell>
        </row>
        <row r="6">
          <cell r="A6" t="str">
            <v>RWA</v>
          </cell>
          <cell r="B6" t="str">
            <v>Rwanda</v>
          </cell>
          <cell r="C6">
            <v>4</v>
          </cell>
        </row>
        <row r="7">
          <cell r="A7" t="str">
            <v>US</v>
          </cell>
          <cell r="B7" t="str">
            <v>United States</v>
          </cell>
          <cell r="C7">
            <v>5</v>
          </cell>
        </row>
        <row r="8">
          <cell r="A8" t="str">
            <v>ZMB</v>
          </cell>
          <cell r="B8" t="str">
            <v>Zambia</v>
          </cell>
          <cell r="C8">
            <v>6</v>
          </cell>
        </row>
        <row r="9">
          <cell r="A9" t="str">
            <v>AUS</v>
          </cell>
          <cell r="B9" t="str">
            <v>Australia</v>
          </cell>
          <cell r="C9">
            <v>7</v>
          </cell>
        </row>
        <row r="10">
          <cell r="A10" t="str">
            <v>COL</v>
          </cell>
          <cell r="B10" t="str">
            <v>Colombia</v>
          </cell>
          <cell r="C10">
            <v>8</v>
          </cell>
        </row>
        <row r="11">
          <cell r="A11" t="str">
            <v>KEN</v>
          </cell>
          <cell r="B11" t="str">
            <v>Kenya</v>
          </cell>
          <cell r="C11">
            <v>9</v>
          </cell>
        </row>
        <row r="12">
          <cell r="A12" t="str">
            <v>MWI</v>
          </cell>
          <cell r="B12" t="str">
            <v>Malawi</v>
          </cell>
          <cell r="C12">
            <v>10</v>
          </cell>
        </row>
        <row r="13">
          <cell r="A13" t="str">
            <v>MEXI</v>
          </cell>
          <cell r="B13" t="str">
            <v>Mexico</v>
          </cell>
          <cell r="C13">
            <v>11</v>
          </cell>
        </row>
        <row r="14">
          <cell r="A14" t="str">
            <v>CAN</v>
          </cell>
          <cell r="B14" t="str">
            <v>Canada</v>
          </cell>
          <cell r="C14">
            <v>12</v>
          </cell>
        </row>
        <row r="15">
          <cell r="A15" t="str">
            <v>CRI</v>
          </cell>
          <cell r="B15" t="str">
            <v>Costa Rica</v>
          </cell>
          <cell r="C15">
            <v>13</v>
          </cell>
        </row>
        <row r="16">
          <cell r="A16" t="str">
            <v>GEO</v>
          </cell>
          <cell r="B16" t="str">
            <v>Georgia</v>
          </cell>
          <cell r="C16">
            <v>14</v>
          </cell>
        </row>
        <row r="17">
          <cell r="A17" t="str">
            <v>GTM</v>
          </cell>
          <cell r="B17" t="str">
            <v>Guatemala</v>
          </cell>
          <cell r="C17">
            <v>15</v>
          </cell>
        </row>
        <row r="18">
          <cell r="A18" t="str">
            <v>JAM</v>
          </cell>
          <cell r="B18" t="str">
            <v>Jamaica</v>
          </cell>
          <cell r="C18">
            <v>16</v>
          </cell>
        </row>
        <row r="19">
          <cell r="A19" t="str">
            <v>KSV</v>
          </cell>
          <cell r="B19" t="str">
            <v>Kosovo</v>
          </cell>
          <cell r="C19">
            <v>17</v>
          </cell>
        </row>
        <row r="20">
          <cell r="A20" t="str">
            <v>LVA</v>
          </cell>
          <cell r="B20" t="str">
            <v>Latvia</v>
          </cell>
          <cell r="C20">
            <v>18</v>
          </cell>
        </row>
        <row r="21">
          <cell r="A21" t="str">
            <v>MNE</v>
          </cell>
          <cell r="B21" t="str">
            <v>Montenegro</v>
          </cell>
          <cell r="C21">
            <v>19</v>
          </cell>
        </row>
        <row r="22">
          <cell r="A22" t="str">
            <v>NIGE</v>
          </cell>
          <cell r="B22" t="str">
            <v>Nigeria</v>
          </cell>
          <cell r="C22">
            <v>20</v>
          </cell>
        </row>
        <row r="23">
          <cell r="A23" t="str">
            <v>AZE</v>
          </cell>
          <cell r="B23" t="str">
            <v>Azerbaijan</v>
          </cell>
          <cell r="C23">
            <v>21</v>
          </cell>
        </row>
        <row r="24">
          <cell r="A24" t="str">
            <v>KHM</v>
          </cell>
          <cell r="B24" t="str">
            <v>Cambodia</v>
          </cell>
          <cell r="C24">
            <v>22</v>
          </cell>
        </row>
        <row r="25">
          <cell r="A25" t="str">
            <v>SLV</v>
          </cell>
          <cell r="B25" t="str">
            <v>El Salvador</v>
          </cell>
          <cell r="C25">
            <v>23</v>
          </cell>
        </row>
        <row r="26">
          <cell r="A26" t="str">
            <v>HND</v>
          </cell>
          <cell r="B26" t="str">
            <v>Honduras</v>
          </cell>
          <cell r="C26">
            <v>24</v>
          </cell>
        </row>
        <row r="27">
          <cell r="A27" t="str">
            <v>INDI</v>
          </cell>
          <cell r="B27" t="str">
            <v>India</v>
          </cell>
          <cell r="C27">
            <v>25</v>
          </cell>
        </row>
        <row r="28">
          <cell r="A28" t="str">
            <v>KGZ</v>
          </cell>
          <cell r="B28" t="str">
            <v>Kyrgyz Republic</v>
          </cell>
          <cell r="C28">
            <v>26</v>
          </cell>
        </row>
        <row r="29">
          <cell r="A29" t="str">
            <v>MNG</v>
          </cell>
          <cell r="B29" t="str">
            <v>Mongolia</v>
          </cell>
          <cell r="C29">
            <v>27</v>
          </cell>
        </row>
        <row r="30">
          <cell r="A30" t="str">
            <v>MKD</v>
          </cell>
          <cell r="B30" t="str">
            <v>North Macedonia</v>
          </cell>
          <cell r="C30">
            <v>28</v>
          </cell>
        </row>
        <row r="31">
          <cell r="A31" t="str">
            <v>PAN</v>
          </cell>
          <cell r="B31" t="str">
            <v>Panama</v>
          </cell>
          <cell r="C31">
            <v>29</v>
          </cell>
        </row>
        <row r="32">
          <cell r="A32" t="str">
            <v>ROM</v>
          </cell>
          <cell r="B32" t="str">
            <v>Romania</v>
          </cell>
          <cell r="C32">
            <v>30</v>
          </cell>
        </row>
        <row r="33">
          <cell r="A33" t="str">
            <v>RUSS</v>
          </cell>
          <cell r="B33" t="str">
            <v>Russian Federation</v>
          </cell>
          <cell r="C33">
            <v>31</v>
          </cell>
        </row>
        <row r="34">
          <cell r="A34" t="str">
            <v>WBG</v>
          </cell>
          <cell r="B34" t="str">
            <v>West Bank and Gaza</v>
          </cell>
          <cell r="C34">
            <v>32</v>
          </cell>
        </row>
        <row r="35">
          <cell r="A35" t="str">
            <v>HKG</v>
          </cell>
          <cell r="B35" t="str">
            <v>Hong Kong SAR, China</v>
          </cell>
          <cell r="C35">
            <v>33</v>
          </cell>
        </row>
        <row r="36">
          <cell r="A36" t="str">
            <v>HUN</v>
          </cell>
          <cell r="B36" t="str">
            <v>Hungary</v>
          </cell>
          <cell r="C36">
            <v>34</v>
          </cell>
        </row>
        <row r="37">
          <cell r="A37" t="str">
            <v>MYS</v>
          </cell>
          <cell r="B37" t="str">
            <v>Malaysia</v>
          </cell>
          <cell r="C37">
            <v>35</v>
          </cell>
        </row>
        <row r="38">
          <cell r="A38" t="str">
            <v>PER</v>
          </cell>
          <cell r="B38" t="str">
            <v>Peru</v>
          </cell>
          <cell r="C38">
            <v>36</v>
          </cell>
        </row>
        <row r="39">
          <cell r="A39" t="str">
            <v>POL</v>
          </cell>
          <cell r="B39" t="str">
            <v>Poland</v>
          </cell>
          <cell r="C39">
            <v>37</v>
          </cell>
        </row>
        <row r="40">
          <cell r="A40" t="str">
            <v>SGP</v>
          </cell>
          <cell r="B40" t="str">
            <v>Singapore</v>
          </cell>
          <cell r="C40">
            <v>38</v>
          </cell>
        </row>
        <row r="41">
          <cell r="A41" t="str">
            <v>TUR</v>
          </cell>
          <cell r="B41" t="str">
            <v>Turkey</v>
          </cell>
          <cell r="C41">
            <v>39</v>
          </cell>
        </row>
        <row r="42">
          <cell r="A42" t="str">
            <v>UKR</v>
          </cell>
          <cell r="B42" t="str">
            <v>Ukraine</v>
          </cell>
          <cell r="C42">
            <v>40</v>
          </cell>
        </row>
        <row r="43">
          <cell r="A43" t="str">
            <v>GBR</v>
          </cell>
          <cell r="B43" t="str">
            <v>United Kingdom</v>
          </cell>
          <cell r="C43">
            <v>41</v>
          </cell>
        </row>
        <row r="44">
          <cell r="A44" t="str">
            <v>VUT</v>
          </cell>
          <cell r="B44" t="str">
            <v>Vanuatu</v>
          </cell>
          <cell r="C44">
            <v>42</v>
          </cell>
        </row>
        <row r="45">
          <cell r="A45" t="str">
            <v>VNM</v>
          </cell>
          <cell r="B45" t="str">
            <v>Vietnam</v>
          </cell>
          <cell r="C45">
            <v>43</v>
          </cell>
        </row>
        <row r="46">
          <cell r="A46" t="str">
            <v>ALB</v>
          </cell>
          <cell r="B46" t="str">
            <v>Albania</v>
          </cell>
          <cell r="C46">
            <v>44</v>
          </cell>
        </row>
        <row r="47">
          <cell r="A47" t="str">
            <v>ARM</v>
          </cell>
          <cell r="B47" t="str">
            <v>Armenia</v>
          </cell>
          <cell r="C47">
            <v>45</v>
          </cell>
        </row>
        <row r="48">
          <cell r="A48" t="str">
            <v>CIV</v>
          </cell>
          <cell r="B48" t="str">
            <v>Côte d'Ivoire</v>
          </cell>
          <cell r="C48">
            <v>46</v>
          </cell>
        </row>
        <row r="49">
          <cell r="A49" t="str">
            <v>CZE</v>
          </cell>
          <cell r="B49" t="str">
            <v>Czech Republic</v>
          </cell>
          <cell r="C49">
            <v>47</v>
          </cell>
        </row>
        <row r="50">
          <cell r="A50" t="str">
            <v>DNK</v>
          </cell>
          <cell r="B50" t="str">
            <v>Denmark</v>
          </cell>
          <cell r="C50">
            <v>48</v>
          </cell>
        </row>
        <row r="51">
          <cell r="A51" t="str">
            <v>EST</v>
          </cell>
          <cell r="B51" t="str">
            <v>Estonia</v>
          </cell>
          <cell r="C51">
            <v>49</v>
          </cell>
        </row>
        <row r="52">
          <cell r="A52" t="str">
            <v>DEU</v>
          </cell>
          <cell r="B52" t="str">
            <v>Germany</v>
          </cell>
          <cell r="C52">
            <v>50</v>
          </cell>
        </row>
        <row r="53">
          <cell r="A53" t="str">
            <v>INDO</v>
          </cell>
          <cell r="B53" t="str">
            <v>Indonesia</v>
          </cell>
          <cell r="C53">
            <v>51</v>
          </cell>
        </row>
        <row r="54">
          <cell r="A54" t="str">
            <v>IRL</v>
          </cell>
          <cell r="B54" t="str">
            <v>Ireland</v>
          </cell>
          <cell r="C54">
            <v>52</v>
          </cell>
        </row>
        <row r="55">
          <cell r="A55" t="str">
            <v>LTU</v>
          </cell>
          <cell r="B55" t="str">
            <v>Lithuania</v>
          </cell>
          <cell r="C55">
            <v>53</v>
          </cell>
        </row>
        <row r="56">
          <cell r="A56" t="str">
            <v>MDA</v>
          </cell>
          <cell r="B56" t="str">
            <v>Moldova</v>
          </cell>
          <cell r="C56">
            <v>54</v>
          </cell>
        </row>
        <row r="57">
          <cell r="A57" t="str">
            <v>PNG</v>
          </cell>
          <cell r="B57" t="str">
            <v>Papua New Guinea</v>
          </cell>
          <cell r="C57">
            <v>55</v>
          </cell>
        </row>
        <row r="58">
          <cell r="A58" t="str">
            <v>SVK</v>
          </cell>
          <cell r="B58" t="str">
            <v>Slovak Republic</v>
          </cell>
          <cell r="C58">
            <v>56</v>
          </cell>
        </row>
        <row r="59">
          <cell r="A59" t="str">
            <v>THA</v>
          </cell>
          <cell r="B59" t="str">
            <v>Thailand</v>
          </cell>
          <cell r="C59">
            <v>57</v>
          </cell>
        </row>
        <row r="60">
          <cell r="A60" t="str">
            <v>TON</v>
          </cell>
          <cell r="B60" t="str">
            <v>Tonga</v>
          </cell>
          <cell r="C60">
            <v>58</v>
          </cell>
        </row>
        <row r="61">
          <cell r="A61" t="str">
            <v>ARE</v>
          </cell>
          <cell r="B61" t="str">
            <v>United Arab Emirates</v>
          </cell>
          <cell r="C61">
            <v>59</v>
          </cell>
        </row>
        <row r="62">
          <cell r="A62" t="str">
            <v>BEL</v>
          </cell>
          <cell r="B62" t="str">
            <v>Belgium</v>
          </cell>
          <cell r="C62">
            <v>60</v>
          </cell>
        </row>
        <row r="63">
          <cell r="A63" t="str">
            <v>BIH</v>
          </cell>
          <cell r="B63" t="str">
            <v>Bosnia and Herzegovina</v>
          </cell>
          <cell r="C63">
            <v>61</v>
          </cell>
        </row>
        <row r="64">
          <cell r="A64" t="str">
            <v>BGR</v>
          </cell>
          <cell r="B64" t="str">
            <v>Bulgaria</v>
          </cell>
          <cell r="C64">
            <v>62</v>
          </cell>
        </row>
        <row r="65">
          <cell r="A65" t="str">
            <v>EGY</v>
          </cell>
          <cell r="B65" t="str">
            <v>Egypt, Arab Rep.</v>
          </cell>
          <cell r="C65">
            <v>63</v>
          </cell>
        </row>
        <row r="66">
          <cell r="A66" t="str">
            <v>ISR</v>
          </cell>
          <cell r="B66" t="str">
            <v>Israel</v>
          </cell>
          <cell r="C66">
            <v>64</v>
          </cell>
        </row>
        <row r="67">
          <cell r="A67" t="str">
            <v>KAZ</v>
          </cell>
          <cell r="B67" t="str">
            <v>Kazakhstan</v>
          </cell>
          <cell r="C67">
            <v>65</v>
          </cell>
        </row>
        <row r="68">
          <cell r="A68" t="str">
            <v>KOR</v>
          </cell>
          <cell r="B68" t="str">
            <v>Korea, Rep.</v>
          </cell>
          <cell r="C68">
            <v>66</v>
          </cell>
        </row>
        <row r="69">
          <cell r="A69" t="str">
            <v>MUS</v>
          </cell>
          <cell r="B69" t="str">
            <v>Mauritius</v>
          </cell>
          <cell r="C69">
            <v>67</v>
          </cell>
        </row>
        <row r="70">
          <cell r="A70" t="str">
            <v>SRB</v>
          </cell>
          <cell r="B70" t="str">
            <v>Serbia</v>
          </cell>
          <cell r="C70">
            <v>68</v>
          </cell>
        </row>
        <row r="71">
          <cell r="A71" t="str">
            <v>CHE</v>
          </cell>
          <cell r="B71" t="str">
            <v>Switzerland</v>
          </cell>
          <cell r="C71">
            <v>69</v>
          </cell>
        </row>
        <row r="72">
          <cell r="A72" t="str">
            <v>TZA</v>
          </cell>
          <cell r="B72" t="str">
            <v>Tanzania</v>
          </cell>
          <cell r="C72">
            <v>70</v>
          </cell>
        </row>
        <row r="73">
          <cell r="A73" t="str">
            <v>TTO</v>
          </cell>
          <cell r="B73" t="str">
            <v>Trinidad and Tobago</v>
          </cell>
          <cell r="C73">
            <v>71</v>
          </cell>
        </row>
        <row r="74">
          <cell r="A74" t="str">
            <v>UZB</v>
          </cell>
          <cell r="B74" t="str">
            <v>Uzbekistan</v>
          </cell>
          <cell r="C74">
            <v>72</v>
          </cell>
        </row>
        <row r="75">
          <cell r="A75" t="str">
            <v>BWA</v>
          </cell>
          <cell r="B75" t="str">
            <v>Botswana</v>
          </cell>
          <cell r="C75">
            <v>73</v>
          </cell>
        </row>
        <row r="76">
          <cell r="A76" t="str">
            <v>CMR</v>
          </cell>
          <cell r="B76" t="str">
            <v>Cameroon</v>
          </cell>
          <cell r="C76">
            <v>74</v>
          </cell>
        </row>
        <row r="77">
          <cell r="A77" t="str">
            <v>CHIN</v>
          </cell>
          <cell r="B77" t="str">
            <v>China</v>
          </cell>
          <cell r="C77">
            <v>75</v>
          </cell>
        </row>
        <row r="78">
          <cell r="A78" t="str">
            <v>CYP</v>
          </cell>
          <cell r="B78" t="str">
            <v>Cyprus</v>
          </cell>
          <cell r="C78">
            <v>76</v>
          </cell>
        </row>
        <row r="79">
          <cell r="A79" t="str">
            <v>FIN</v>
          </cell>
          <cell r="B79" t="str">
            <v>Finland</v>
          </cell>
          <cell r="C79">
            <v>77</v>
          </cell>
        </row>
        <row r="80">
          <cell r="A80" t="str">
            <v>GHA</v>
          </cell>
          <cell r="B80" t="str">
            <v>Ghana</v>
          </cell>
          <cell r="C80">
            <v>78</v>
          </cell>
        </row>
        <row r="81">
          <cell r="A81" t="str">
            <v>LAO</v>
          </cell>
          <cell r="B81" t="str">
            <v>Lao PDR</v>
          </cell>
          <cell r="C81">
            <v>79</v>
          </cell>
        </row>
        <row r="82">
          <cell r="A82" t="str">
            <v>NAM</v>
          </cell>
          <cell r="B82" t="str">
            <v>Namibia</v>
          </cell>
          <cell r="C82">
            <v>80</v>
          </cell>
        </row>
        <row r="83">
          <cell r="A83" t="str">
            <v>ZAF</v>
          </cell>
          <cell r="B83" t="str">
            <v>South Africa</v>
          </cell>
          <cell r="C83">
            <v>81</v>
          </cell>
        </row>
        <row r="84">
          <cell r="A84" t="str">
            <v>ESP</v>
          </cell>
          <cell r="B84" t="str">
            <v>Spain</v>
          </cell>
          <cell r="C84">
            <v>82</v>
          </cell>
        </row>
        <row r="85">
          <cell r="A85" t="str">
            <v>SWE</v>
          </cell>
          <cell r="B85" t="str">
            <v>Sweden</v>
          </cell>
          <cell r="C85">
            <v>83</v>
          </cell>
        </row>
        <row r="86">
          <cell r="A86" t="str">
            <v>UGA</v>
          </cell>
          <cell r="B86" t="str">
            <v>Uganda</v>
          </cell>
          <cell r="C86">
            <v>84</v>
          </cell>
        </row>
        <row r="87">
          <cell r="A87" t="str">
            <v>URY</v>
          </cell>
          <cell r="B87" t="str">
            <v>Uruguay</v>
          </cell>
          <cell r="C87">
            <v>85</v>
          </cell>
        </row>
        <row r="88">
          <cell r="A88" t="str">
            <v>AUT</v>
          </cell>
          <cell r="B88" t="str">
            <v>Austria</v>
          </cell>
          <cell r="C88">
            <v>86</v>
          </cell>
        </row>
        <row r="89">
          <cell r="A89" t="str">
            <v>BTN</v>
          </cell>
          <cell r="B89" t="str">
            <v>Bhutan</v>
          </cell>
          <cell r="C89">
            <v>87</v>
          </cell>
        </row>
        <row r="90">
          <cell r="A90" t="str">
            <v>CHL</v>
          </cell>
          <cell r="B90" t="str">
            <v>Chile</v>
          </cell>
          <cell r="C90">
            <v>88</v>
          </cell>
        </row>
        <row r="91">
          <cell r="A91" t="str">
            <v>HRV</v>
          </cell>
          <cell r="B91" t="str">
            <v>Croatia</v>
          </cell>
          <cell r="C91">
            <v>89</v>
          </cell>
        </row>
        <row r="92">
          <cell r="A92" t="str">
            <v>SWZ</v>
          </cell>
          <cell r="B92" t="str">
            <v>Eswatini</v>
          </cell>
          <cell r="C92">
            <v>90</v>
          </cell>
        </row>
        <row r="93">
          <cell r="A93" t="str">
            <v>GUY</v>
          </cell>
          <cell r="B93" t="str">
            <v>Guyana</v>
          </cell>
          <cell r="C93">
            <v>91</v>
          </cell>
        </row>
        <row r="94">
          <cell r="A94" t="str">
            <v>ISL</v>
          </cell>
          <cell r="B94" t="str">
            <v>Iceland</v>
          </cell>
          <cell r="C94">
            <v>92</v>
          </cell>
        </row>
        <row r="95">
          <cell r="A95" t="str">
            <v>JAP</v>
          </cell>
          <cell r="B95" t="str">
            <v>Japan</v>
          </cell>
          <cell r="C95">
            <v>93</v>
          </cell>
        </row>
        <row r="96">
          <cell r="A96" t="str">
            <v>LSO</v>
          </cell>
          <cell r="B96" t="str">
            <v>Lesotho</v>
          </cell>
          <cell r="C96">
            <v>94</v>
          </cell>
        </row>
        <row r="97">
          <cell r="A97" t="str">
            <v>NOR</v>
          </cell>
          <cell r="B97" t="str">
            <v>Norway</v>
          </cell>
          <cell r="C97">
            <v>95</v>
          </cell>
        </row>
        <row r="98">
          <cell r="A98" t="str">
            <v>ZWE</v>
          </cell>
          <cell r="B98" t="str">
            <v>Zimbabwe</v>
          </cell>
          <cell r="C98">
            <v>96</v>
          </cell>
        </row>
        <row r="99">
          <cell r="A99" t="str">
            <v>AFG</v>
          </cell>
          <cell r="B99" t="str">
            <v>Afghanistan</v>
          </cell>
          <cell r="C99">
            <v>97</v>
          </cell>
        </row>
        <row r="100">
          <cell r="A100" t="str">
            <v>ARG</v>
          </cell>
          <cell r="B100" t="str">
            <v>Argentina</v>
          </cell>
          <cell r="C100">
            <v>98</v>
          </cell>
        </row>
        <row r="101">
          <cell r="A101" t="str">
            <v>BLR</v>
          </cell>
          <cell r="B101" t="str">
            <v>Belarus</v>
          </cell>
          <cell r="C101">
            <v>99</v>
          </cell>
        </row>
        <row r="102">
          <cell r="A102" t="str">
            <v>BRAZ</v>
          </cell>
          <cell r="B102" t="str">
            <v>Brazil</v>
          </cell>
          <cell r="C102">
            <v>100</v>
          </cell>
        </row>
        <row r="103">
          <cell r="A103" t="str">
            <v>FRA</v>
          </cell>
          <cell r="B103" t="str">
            <v>France</v>
          </cell>
          <cell r="C103">
            <v>101</v>
          </cell>
        </row>
        <row r="104">
          <cell r="A104" t="str">
            <v>IRN</v>
          </cell>
          <cell r="B104" t="str">
            <v>Iran, Islamic Rep.</v>
          </cell>
          <cell r="C104">
            <v>102</v>
          </cell>
        </row>
        <row r="105">
          <cell r="A105" t="str">
            <v>LBR</v>
          </cell>
          <cell r="B105" t="str">
            <v>Liberia</v>
          </cell>
          <cell r="C105">
            <v>103</v>
          </cell>
        </row>
        <row r="106">
          <cell r="A106" t="str">
            <v>MHL</v>
          </cell>
          <cell r="B106" t="str">
            <v>Marshall Islands</v>
          </cell>
          <cell r="C106">
            <v>104</v>
          </cell>
        </row>
        <row r="107">
          <cell r="A107" t="str">
            <v>FSM</v>
          </cell>
          <cell r="B107" t="str">
            <v>Micronesia, Fed. Sts.</v>
          </cell>
          <cell r="C107">
            <v>105</v>
          </cell>
        </row>
        <row r="108">
          <cell r="A108" t="str">
            <v>NPL</v>
          </cell>
          <cell r="B108" t="str">
            <v>Nepal</v>
          </cell>
          <cell r="C108">
            <v>106</v>
          </cell>
        </row>
        <row r="109">
          <cell r="A109" t="str">
            <v>NIC</v>
          </cell>
          <cell r="B109" t="str">
            <v>Nicaragua</v>
          </cell>
          <cell r="C109">
            <v>107</v>
          </cell>
        </row>
        <row r="110">
          <cell r="A110" t="str">
            <v>PLW</v>
          </cell>
          <cell r="B110" t="str">
            <v>Palau</v>
          </cell>
          <cell r="C110">
            <v>108</v>
          </cell>
        </row>
        <row r="111">
          <cell r="A111" t="str">
            <v>SLB</v>
          </cell>
          <cell r="B111" t="str">
            <v>Solomon Islands</v>
          </cell>
          <cell r="C111">
            <v>109</v>
          </cell>
        </row>
        <row r="112">
          <cell r="A112" t="str">
            <v>TWN</v>
          </cell>
          <cell r="B112" t="str">
            <v>Taiwan, China</v>
          </cell>
          <cell r="C112">
            <v>110</v>
          </cell>
        </row>
        <row r="113">
          <cell r="A113" t="str">
            <v>TUN</v>
          </cell>
          <cell r="B113" t="str">
            <v>Tunisia</v>
          </cell>
          <cell r="C113">
            <v>111</v>
          </cell>
        </row>
        <row r="114">
          <cell r="A114" t="str">
            <v>BHR</v>
          </cell>
          <cell r="B114" t="str">
            <v>Bahrain</v>
          </cell>
          <cell r="C114">
            <v>112</v>
          </cell>
        </row>
        <row r="115">
          <cell r="A115" t="str">
            <v>DOM</v>
          </cell>
          <cell r="B115" t="str">
            <v>Dominican Republic</v>
          </cell>
          <cell r="C115">
            <v>113</v>
          </cell>
        </row>
        <row r="116">
          <cell r="A116" t="str">
            <v>ECU</v>
          </cell>
          <cell r="B116" t="str">
            <v>Ecuador</v>
          </cell>
          <cell r="C116">
            <v>114</v>
          </cell>
        </row>
        <row r="117">
          <cell r="A117" t="str">
            <v>GRC</v>
          </cell>
          <cell r="B117" t="str">
            <v>Greece</v>
          </cell>
          <cell r="C117">
            <v>115</v>
          </cell>
        </row>
        <row r="118">
          <cell r="A118" t="str">
            <v>ITA</v>
          </cell>
          <cell r="B118" t="str">
            <v>Italy</v>
          </cell>
          <cell r="C118">
            <v>116</v>
          </cell>
        </row>
        <row r="119">
          <cell r="A119" t="str">
            <v>MAR</v>
          </cell>
          <cell r="B119" t="str">
            <v>Morocco</v>
          </cell>
          <cell r="C119">
            <v>117</v>
          </cell>
        </row>
        <row r="120">
          <cell r="A120" t="str">
            <v>NLD</v>
          </cell>
          <cell r="B120" t="str">
            <v>Netherlands</v>
          </cell>
          <cell r="C120">
            <v>118</v>
          </cell>
        </row>
        <row r="121">
          <cell r="A121" t="str">
            <v>PAKI</v>
          </cell>
          <cell r="B121" t="str">
            <v>Pakistan</v>
          </cell>
          <cell r="C121">
            <v>119</v>
          </cell>
        </row>
        <row r="122">
          <cell r="A122" t="str">
            <v>PRT</v>
          </cell>
          <cell r="B122" t="str">
            <v>Portugal</v>
          </cell>
          <cell r="C122">
            <v>120</v>
          </cell>
        </row>
        <row r="123">
          <cell r="A123" t="str">
            <v>WSM</v>
          </cell>
          <cell r="B123" t="str">
            <v>Samoa</v>
          </cell>
          <cell r="C123">
            <v>121</v>
          </cell>
        </row>
        <row r="124">
          <cell r="A124" t="str">
            <v>SAU</v>
          </cell>
          <cell r="B124" t="str">
            <v>Saudi Arabia</v>
          </cell>
          <cell r="C124">
            <v>122</v>
          </cell>
        </row>
        <row r="125">
          <cell r="A125" t="str">
            <v>SVN</v>
          </cell>
          <cell r="B125" t="str">
            <v>Slovenia</v>
          </cell>
          <cell r="C125">
            <v>123</v>
          </cell>
        </row>
        <row r="126">
          <cell r="A126" t="str">
            <v>COM</v>
          </cell>
          <cell r="B126" t="str">
            <v>Comoros</v>
          </cell>
          <cell r="C126">
            <v>124</v>
          </cell>
        </row>
        <row r="127">
          <cell r="A127" t="str">
            <v>GNQ</v>
          </cell>
          <cell r="B127" t="str">
            <v>Equatorial Guinea</v>
          </cell>
          <cell r="C127">
            <v>125</v>
          </cell>
        </row>
        <row r="128">
          <cell r="A128" t="str">
            <v>GAB</v>
          </cell>
          <cell r="B128" t="str">
            <v>Gabon</v>
          </cell>
          <cell r="C128">
            <v>126</v>
          </cell>
        </row>
        <row r="129">
          <cell r="A129" t="str">
            <v>LBN</v>
          </cell>
          <cell r="B129" t="str">
            <v>Lebanon</v>
          </cell>
          <cell r="C129">
            <v>127</v>
          </cell>
        </row>
        <row r="130">
          <cell r="A130" t="str">
            <v>MDG</v>
          </cell>
          <cell r="B130" t="str">
            <v>Madagascar</v>
          </cell>
          <cell r="C130">
            <v>128</v>
          </cell>
        </row>
        <row r="131">
          <cell r="A131" t="str">
            <v>PRY</v>
          </cell>
          <cell r="B131" t="str">
            <v>Paraguay</v>
          </cell>
          <cell r="C131">
            <v>129</v>
          </cell>
        </row>
        <row r="132">
          <cell r="A132" t="str">
            <v>PHL</v>
          </cell>
          <cell r="B132" t="str">
            <v>Philippines</v>
          </cell>
          <cell r="C132">
            <v>130</v>
          </cell>
        </row>
        <row r="133">
          <cell r="A133" t="str">
            <v>QAT</v>
          </cell>
          <cell r="B133" t="str">
            <v>Qatar</v>
          </cell>
          <cell r="C133">
            <v>131</v>
          </cell>
        </row>
        <row r="134">
          <cell r="A134" t="str">
            <v>LKA</v>
          </cell>
          <cell r="B134" t="str">
            <v>Sri Lanka</v>
          </cell>
          <cell r="C134">
            <v>132</v>
          </cell>
        </row>
        <row r="135">
          <cell r="A135" t="str">
            <v>TJK</v>
          </cell>
          <cell r="B135" t="str">
            <v>Tajikistan</v>
          </cell>
          <cell r="C135">
            <v>133</v>
          </cell>
        </row>
        <row r="136">
          <cell r="A136" t="str">
            <v>VEN</v>
          </cell>
          <cell r="B136" t="str">
            <v>Venezuela, RB</v>
          </cell>
          <cell r="C136">
            <v>134</v>
          </cell>
        </row>
        <row r="137">
          <cell r="A137" t="str">
            <v>BOL</v>
          </cell>
          <cell r="B137" t="str">
            <v>Bolivia</v>
          </cell>
          <cell r="C137">
            <v>135</v>
          </cell>
        </row>
        <row r="138">
          <cell r="A138" t="str">
            <v>CPV</v>
          </cell>
          <cell r="B138" t="str">
            <v>Cabo Verde</v>
          </cell>
          <cell r="C138">
            <v>136</v>
          </cell>
        </row>
        <row r="139">
          <cell r="A139" t="str">
            <v>COG</v>
          </cell>
          <cell r="B139" t="str">
            <v>Congo, Rep.</v>
          </cell>
          <cell r="C139">
            <v>137</v>
          </cell>
        </row>
        <row r="140">
          <cell r="A140" t="str">
            <v>JOR</v>
          </cell>
          <cell r="B140" t="str">
            <v>Jordan</v>
          </cell>
          <cell r="C140">
            <v>138</v>
          </cell>
        </row>
        <row r="141">
          <cell r="A141" t="str">
            <v>KWT</v>
          </cell>
          <cell r="B141" t="str">
            <v>Kuwait</v>
          </cell>
          <cell r="C141">
            <v>139</v>
          </cell>
        </row>
        <row r="142">
          <cell r="A142" t="str">
            <v>MDV</v>
          </cell>
          <cell r="B142" t="str">
            <v>Maldives</v>
          </cell>
          <cell r="C142">
            <v>140</v>
          </cell>
        </row>
        <row r="143">
          <cell r="A143" t="str">
            <v>MLT</v>
          </cell>
          <cell r="B143" t="str">
            <v>Malta</v>
          </cell>
          <cell r="C143">
            <v>141</v>
          </cell>
        </row>
        <row r="144">
          <cell r="A144" t="str">
            <v>OMN</v>
          </cell>
          <cell r="B144" t="str">
            <v>Oman</v>
          </cell>
          <cell r="C144">
            <v>142</v>
          </cell>
        </row>
        <row r="145">
          <cell r="A145" t="str">
            <v>SYC</v>
          </cell>
          <cell r="B145" t="str">
            <v>Seychelles</v>
          </cell>
          <cell r="C145">
            <v>143</v>
          </cell>
        </row>
        <row r="146">
          <cell r="A146" t="str">
            <v>BHS</v>
          </cell>
          <cell r="B146" t="str">
            <v>Bahamas, The</v>
          </cell>
          <cell r="C146">
            <v>144</v>
          </cell>
        </row>
        <row r="147">
          <cell r="A147" t="str">
            <v>BRB</v>
          </cell>
          <cell r="B147" t="str">
            <v>Barbados</v>
          </cell>
          <cell r="C147">
            <v>145</v>
          </cell>
        </row>
        <row r="148">
          <cell r="A148" t="str">
            <v>BEN</v>
          </cell>
          <cell r="B148" t="str">
            <v>Benin</v>
          </cell>
          <cell r="C148">
            <v>146</v>
          </cell>
        </row>
        <row r="149">
          <cell r="A149" t="str">
            <v>BFA</v>
          </cell>
          <cell r="B149" t="str">
            <v>Burkina Faso</v>
          </cell>
          <cell r="C149">
            <v>147</v>
          </cell>
        </row>
        <row r="150">
          <cell r="A150" t="str">
            <v>CAF</v>
          </cell>
          <cell r="B150" t="str">
            <v>Central African Republic</v>
          </cell>
          <cell r="C150">
            <v>148</v>
          </cell>
        </row>
        <row r="151">
          <cell r="A151" t="str">
            <v>TCD</v>
          </cell>
          <cell r="B151" t="str">
            <v>Chad</v>
          </cell>
          <cell r="C151">
            <v>149</v>
          </cell>
        </row>
        <row r="152">
          <cell r="A152" t="str">
            <v>ZAR</v>
          </cell>
          <cell r="B152" t="str">
            <v>Congo, Dem. Rep.</v>
          </cell>
          <cell r="C152">
            <v>150</v>
          </cell>
        </row>
        <row r="153">
          <cell r="A153" t="str">
            <v>DMA</v>
          </cell>
          <cell r="B153" t="str">
            <v>Dominica</v>
          </cell>
          <cell r="C153">
            <v>151</v>
          </cell>
        </row>
        <row r="154">
          <cell r="A154" t="str">
            <v>GMB</v>
          </cell>
          <cell r="B154" t="str">
            <v>Gambia, The</v>
          </cell>
          <cell r="C154">
            <v>152</v>
          </cell>
        </row>
        <row r="155">
          <cell r="A155" t="str">
            <v>GRD</v>
          </cell>
          <cell r="B155" t="str">
            <v>Grenada</v>
          </cell>
          <cell r="C155">
            <v>153</v>
          </cell>
        </row>
        <row r="156">
          <cell r="A156" t="str">
            <v>GIN</v>
          </cell>
          <cell r="B156" t="str">
            <v>Guinea</v>
          </cell>
          <cell r="C156">
            <v>154</v>
          </cell>
        </row>
        <row r="157">
          <cell r="A157" t="str">
            <v>GNB</v>
          </cell>
          <cell r="B157" t="str">
            <v>Guinea-Bissau</v>
          </cell>
          <cell r="C157">
            <v>155</v>
          </cell>
        </row>
        <row r="158">
          <cell r="A158" t="str">
            <v>MLI</v>
          </cell>
          <cell r="B158" t="str">
            <v>Mali</v>
          </cell>
          <cell r="C158">
            <v>156</v>
          </cell>
        </row>
        <row r="159">
          <cell r="A159" t="str">
            <v>MRT</v>
          </cell>
          <cell r="B159" t="str">
            <v>Mauritania</v>
          </cell>
          <cell r="C159">
            <v>157</v>
          </cell>
        </row>
        <row r="160">
          <cell r="A160" t="str">
            <v>NER</v>
          </cell>
          <cell r="B160" t="str">
            <v>Niger</v>
          </cell>
          <cell r="C160">
            <v>158</v>
          </cell>
        </row>
        <row r="161">
          <cell r="A161" t="str">
            <v>SMR</v>
          </cell>
          <cell r="B161" t="str">
            <v>San Marino</v>
          </cell>
          <cell r="C161">
            <v>159</v>
          </cell>
        </row>
        <row r="162">
          <cell r="A162" t="str">
            <v>SEN</v>
          </cell>
          <cell r="B162" t="str">
            <v>Senegal</v>
          </cell>
          <cell r="C162">
            <v>160</v>
          </cell>
        </row>
        <row r="163">
          <cell r="A163" t="str">
            <v>TGO</v>
          </cell>
          <cell r="B163" t="str">
            <v>Togo</v>
          </cell>
          <cell r="C163">
            <v>161</v>
          </cell>
        </row>
        <row r="164">
          <cell r="A164" t="str">
            <v>ATG</v>
          </cell>
          <cell r="B164" t="str">
            <v>Antigua and Barbuda</v>
          </cell>
          <cell r="C164">
            <v>162</v>
          </cell>
        </row>
        <row r="165">
          <cell r="A165" t="str">
            <v>BANG</v>
          </cell>
          <cell r="B165" t="str">
            <v>Bangladesh</v>
          </cell>
          <cell r="C165">
            <v>163</v>
          </cell>
        </row>
        <row r="166">
          <cell r="A166" t="str">
            <v>DJI</v>
          </cell>
          <cell r="B166" t="str">
            <v>Djibouti</v>
          </cell>
          <cell r="C166">
            <v>164</v>
          </cell>
        </row>
        <row r="167">
          <cell r="A167" t="str">
            <v>FJI</v>
          </cell>
          <cell r="B167" t="str">
            <v>Fiji</v>
          </cell>
          <cell r="C167">
            <v>165</v>
          </cell>
        </row>
        <row r="168">
          <cell r="A168" t="str">
            <v>MOZ</v>
          </cell>
          <cell r="B168" t="str">
            <v>Mozambique</v>
          </cell>
          <cell r="C168">
            <v>166</v>
          </cell>
        </row>
        <row r="169">
          <cell r="A169" t="str">
            <v>STP</v>
          </cell>
          <cell r="B169" t="str">
            <v>São Tomé and Príncipe</v>
          </cell>
          <cell r="C169">
            <v>167</v>
          </cell>
        </row>
        <row r="170">
          <cell r="A170" t="str">
            <v>SLE</v>
          </cell>
          <cell r="B170" t="str">
            <v>Sierra Leone</v>
          </cell>
          <cell r="C170">
            <v>168</v>
          </cell>
        </row>
        <row r="171">
          <cell r="A171" t="str">
            <v>KNA</v>
          </cell>
          <cell r="B171" t="str">
            <v>St. Kitts and Nevis</v>
          </cell>
          <cell r="C171">
            <v>169</v>
          </cell>
        </row>
        <row r="172">
          <cell r="A172" t="str">
            <v>LCA</v>
          </cell>
          <cell r="B172" t="str">
            <v>St. Lucia</v>
          </cell>
          <cell r="C172">
            <v>170</v>
          </cell>
        </row>
        <row r="173">
          <cell r="A173" t="str">
            <v>VCT</v>
          </cell>
          <cell r="B173" t="str">
            <v>St. Vincent and the Grenadines</v>
          </cell>
          <cell r="C173">
            <v>171</v>
          </cell>
        </row>
        <row r="174">
          <cell r="A174" t="str">
            <v>SDN</v>
          </cell>
          <cell r="B174" t="str">
            <v>Sudan</v>
          </cell>
          <cell r="C174">
            <v>172</v>
          </cell>
        </row>
        <row r="175">
          <cell r="A175" t="str">
            <v>BLZ</v>
          </cell>
          <cell r="B175" t="str">
            <v>Belize</v>
          </cell>
          <cell r="C175">
            <v>173</v>
          </cell>
        </row>
        <row r="176">
          <cell r="A176" t="str">
            <v>KIR</v>
          </cell>
          <cell r="B176" t="str">
            <v>Kiribati</v>
          </cell>
          <cell r="C176">
            <v>174</v>
          </cell>
        </row>
        <row r="177">
          <cell r="A177" t="str">
            <v>TMP</v>
          </cell>
          <cell r="B177" t="str">
            <v>Timor-Leste</v>
          </cell>
          <cell r="C177">
            <v>175</v>
          </cell>
        </row>
        <row r="178">
          <cell r="A178" t="str">
            <v>ETH</v>
          </cell>
          <cell r="B178" t="str">
            <v>Ethiopia</v>
          </cell>
          <cell r="C178">
            <v>176</v>
          </cell>
        </row>
        <row r="179">
          <cell r="A179" t="str">
            <v>LIE</v>
          </cell>
          <cell r="B179" t="str">
            <v>Liechtenstein</v>
          </cell>
          <cell r="C179">
            <v>177</v>
          </cell>
        </row>
        <row r="180">
          <cell r="A180" t="str">
            <v>LUX</v>
          </cell>
          <cell r="B180" t="str">
            <v>Luxembourg</v>
          </cell>
          <cell r="C180">
            <v>178</v>
          </cell>
        </row>
        <row r="181">
          <cell r="A181" t="str">
            <v>SYR</v>
          </cell>
          <cell r="B181" t="str">
            <v>Syrian Arab Republic</v>
          </cell>
          <cell r="C181">
            <v>179</v>
          </cell>
        </row>
        <row r="182">
          <cell r="A182" t="str">
            <v>DZA</v>
          </cell>
          <cell r="B182" t="str">
            <v>Algeria</v>
          </cell>
          <cell r="C182">
            <v>180</v>
          </cell>
        </row>
        <row r="183">
          <cell r="A183" t="str">
            <v>BDI</v>
          </cell>
          <cell r="B183" t="str">
            <v>Burundi</v>
          </cell>
          <cell r="C183">
            <v>181</v>
          </cell>
        </row>
        <row r="184">
          <cell r="A184" t="str">
            <v>HTI</v>
          </cell>
          <cell r="B184" t="str">
            <v>Haiti</v>
          </cell>
          <cell r="C184">
            <v>182</v>
          </cell>
        </row>
        <row r="185">
          <cell r="A185" t="str">
            <v>MMR</v>
          </cell>
          <cell r="B185" t="str">
            <v>Myanmar</v>
          </cell>
          <cell r="C185">
            <v>183</v>
          </cell>
        </row>
        <row r="186">
          <cell r="A186" t="str">
            <v>SSD</v>
          </cell>
          <cell r="B186" t="str">
            <v>South Sudan</v>
          </cell>
          <cell r="C186">
            <v>184</v>
          </cell>
        </row>
        <row r="187">
          <cell r="A187" t="str">
            <v>SUR</v>
          </cell>
          <cell r="B187" t="str">
            <v>Suriname</v>
          </cell>
          <cell r="C187">
            <v>185</v>
          </cell>
        </row>
        <row r="188">
          <cell r="A188" t="str">
            <v>AGO</v>
          </cell>
          <cell r="B188" t="str">
            <v>Angola</v>
          </cell>
          <cell r="C188">
            <v>186</v>
          </cell>
        </row>
        <row r="189">
          <cell r="A189" t="str">
            <v>ERI</v>
          </cell>
          <cell r="B189" t="str">
            <v>Eritrea</v>
          </cell>
          <cell r="C189">
            <v>187</v>
          </cell>
        </row>
        <row r="190">
          <cell r="A190" t="str">
            <v>IRQ</v>
          </cell>
          <cell r="B190" t="str">
            <v>Iraq</v>
          </cell>
          <cell r="C190">
            <v>188</v>
          </cell>
        </row>
        <row r="191">
          <cell r="A191" t="str">
            <v>LBY</v>
          </cell>
          <cell r="B191" t="str">
            <v>Libya</v>
          </cell>
          <cell r="C191">
            <v>189</v>
          </cell>
        </row>
        <row r="192">
          <cell r="A192" t="str">
            <v>SOM</v>
          </cell>
          <cell r="B192" t="str">
            <v>Somalia</v>
          </cell>
          <cell r="C192">
            <v>190</v>
          </cell>
        </row>
        <row r="193">
          <cell r="A193" t="str">
            <v>YEM</v>
          </cell>
          <cell r="B193" t="str">
            <v>Yemen, Rep.</v>
          </cell>
          <cell r="C193">
            <v>191</v>
          </cell>
        </row>
      </sheetData>
      <sheetData sheetId="14">
        <row r="1">
          <cell r="C1" t="str">
            <v>Protecting minority investors</v>
          </cell>
        </row>
        <row r="2">
          <cell r="A2" t="str">
            <v>Country code</v>
          </cell>
          <cell r="B2" t="str">
            <v>Economy</v>
          </cell>
          <cell r="C2" t="str">
            <v>Rank-Protecting minority investors</v>
          </cell>
        </row>
        <row r="3">
          <cell r="A3" t="str">
            <v>KEN</v>
          </cell>
          <cell r="B3" t="str">
            <v>Kenya</v>
          </cell>
          <cell r="C3">
            <v>1</v>
          </cell>
        </row>
        <row r="4">
          <cell r="A4" t="str">
            <v>MYS</v>
          </cell>
          <cell r="B4" t="str">
            <v>Malaysia</v>
          </cell>
          <cell r="C4">
            <v>2</v>
          </cell>
        </row>
        <row r="5">
          <cell r="A5" t="str">
            <v>NZL</v>
          </cell>
          <cell r="B5" t="str">
            <v>New Zealand</v>
          </cell>
          <cell r="C5">
            <v>3</v>
          </cell>
        </row>
        <row r="6">
          <cell r="A6" t="str">
            <v>SGP</v>
          </cell>
          <cell r="B6" t="str">
            <v>Singapore</v>
          </cell>
          <cell r="C6">
            <v>4</v>
          </cell>
        </row>
        <row r="7">
          <cell r="A7" t="str">
            <v>THA</v>
          </cell>
          <cell r="B7" t="str">
            <v>Thailand</v>
          </cell>
          <cell r="C7">
            <v>5</v>
          </cell>
        </row>
        <row r="8">
          <cell r="A8" t="str">
            <v>CAN</v>
          </cell>
          <cell r="B8" t="str">
            <v>Canada</v>
          </cell>
          <cell r="C8">
            <v>6</v>
          </cell>
        </row>
        <row r="9">
          <cell r="A9" t="str">
            <v>GEO</v>
          </cell>
          <cell r="B9" t="str">
            <v>Georgia</v>
          </cell>
          <cell r="C9">
            <v>7</v>
          </cell>
        </row>
        <row r="10">
          <cell r="A10" t="str">
            <v>HKG</v>
          </cell>
          <cell r="B10" t="str">
            <v>Hong Kong SAR, China</v>
          </cell>
          <cell r="C10">
            <v>8</v>
          </cell>
        </row>
        <row r="11">
          <cell r="A11" t="str">
            <v>KAZ</v>
          </cell>
          <cell r="B11" t="str">
            <v>Kazakhstan</v>
          </cell>
          <cell r="C11">
            <v>9</v>
          </cell>
        </row>
        <row r="12">
          <cell r="A12" t="str">
            <v>GBR</v>
          </cell>
          <cell r="B12" t="str">
            <v>United Kingdom</v>
          </cell>
          <cell r="C12">
            <v>10</v>
          </cell>
        </row>
        <row r="13">
          <cell r="A13" t="str">
            <v>MKD</v>
          </cell>
          <cell r="B13" t="str">
            <v>North Macedonia</v>
          </cell>
          <cell r="C13">
            <v>11</v>
          </cell>
        </row>
        <row r="14">
          <cell r="A14" t="str">
            <v>COL</v>
          </cell>
          <cell r="B14" t="str">
            <v>Colombia</v>
          </cell>
          <cell r="C14">
            <v>12</v>
          </cell>
        </row>
        <row r="15">
          <cell r="A15" t="str">
            <v>INDI</v>
          </cell>
          <cell r="B15" t="str">
            <v>India</v>
          </cell>
          <cell r="C15">
            <v>13</v>
          </cell>
        </row>
        <row r="16">
          <cell r="A16" t="str">
            <v>IRL</v>
          </cell>
          <cell r="B16" t="str">
            <v>Ireland</v>
          </cell>
          <cell r="C16">
            <v>14</v>
          </cell>
        </row>
        <row r="17">
          <cell r="A17" t="str">
            <v>SAU</v>
          </cell>
          <cell r="B17" t="str">
            <v>Saudi Arabia</v>
          </cell>
          <cell r="C17">
            <v>15</v>
          </cell>
        </row>
        <row r="18">
          <cell r="A18" t="str">
            <v>ZAF</v>
          </cell>
          <cell r="B18" t="str">
            <v>South Africa</v>
          </cell>
          <cell r="C18">
            <v>16</v>
          </cell>
        </row>
        <row r="19">
          <cell r="A19" t="str">
            <v>ISR</v>
          </cell>
          <cell r="B19" t="str">
            <v>Israel</v>
          </cell>
          <cell r="C19">
            <v>17</v>
          </cell>
        </row>
        <row r="20">
          <cell r="A20" t="str">
            <v>MUS</v>
          </cell>
          <cell r="B20" t="str">
            <v>Mauritius</v>
          </cell>
          <cell r="C20">
            <v>18</v>
          </cell>
        </row>
        <row r="21">
          <cell r="A21" t="str">
            <v>SVN</v>
          </cell>
          <cell r="B21" t="str">
            <v>Slovenia</v>
          </cell>
          <cell r="C21">
            <v>19</v>
          </cell>
        </row>
        <row r="22">
          <cell r="A22" t="str">
            <v>ARE</v>
          </cell>
          <cell r="B22" t="str">
            <v>United Arab Emirates</v>
          </cell>
          <cell r="C22">
            <v>20</v>
          </cell>
        </row>
        <row r="23">
          <cell r="A23" t="str">
            <v>CYP</v>
          </cell>
          <cell r="B23" t="str">
            <v>Cyprus</v>
          </cell>
          <cell r="C23">
            <v>21</v>
          </cell>
        </row>
        <row r="24">
          <cell r="A24" t="str">
            <v>NOR</v>
          </cell>
          <cell r="B24" t="str">
            <v>Norway</v>
          </cell>
          <cell r="C24">
            <v>22</v>
          </cell>
        </row>
        <row r="25">
          <cell r="A25" t="str">
            <v>TWN</v>
          </cell>
          <cell r="B25" t="str">
            <v>Taiwan, China</v>
          </cell>
          <cell r="C25">
            <v>23</v>
          </cell>
        </row>
        <row r="26">
          <cell r="A26" t="str">
            <v>TUR</v>
          </cell>
          <cell r="B26" t="str">
            <v>Turkey</v>
          </cell>
          <cell r="C26">
            <v>24</v>
          </cell>
        </row>
        <row r="27">
          <cell r="A27" t="str">
            <v>BGR</v>
          </cell>
          <cell r="B27" t="str">
            <v>Bulgaria</v>
          </cell>
          <cell r="C27">
            <v>25</v>
          </cell>
        </row>
        <row r="28">
          <cell r="A28" t="str">
            <v>KOR</v>
          </cell>
          <cell r="B28" t="str">
            <v>Korea, Rep.</v>
          </cell>
          <cell r="C28">
            <v>26</v>
          </cell>
        </row>
        <row r="29">
          <cell r="A29" t="str">
            <v>MNG</v>
          </cell>
          <cell r="B29" t="str">
            <v>Mongolia</v>
          </cell>
          <cell r="C29">
            <v>27</v>
          </cell>
        </row>
        <row r="30">
          <cell r="A30" t="str">
            <v>DNK</v>
          </cell>
          <cell r="B30" t="str">
            <v>Denmark</v>
          </cell>
          <cell r="C30">
            <v>28</v>
          </cell>
        </row>
        <row r="31">
          <cell r="A31" t="str">
            <v>ISL</v>
          </cell>
          <cell r="B31" t="str">
            <v>Iceland</v>
          </cell>
          <cell r="C31">
            <v>29</v>
          </cell>
        </row>
        <row r="32">
          <cell r="A32" t="str">
            <v>NIGE</v>
          </cell>
          <cell r="B32" t="str">
            <v>Nigeria</v>
          </cell>
          <cell r="C32">
            <v>30</v>
          </cell>
        </row>
        <row r="33">
          <cell r="A33" t="str">
            <v>PAKI</v>
          </cell>
          <cell r="B33" t="str">
            <v>Pakistan</v>
          </cell>
          <cell r="C33">
            <v>31</v>
          </cell>
        </row>
        <row r="34">
          <cell r="A34" t="str">
            <v>LKA</v>
          </cell>
          <cell r="B34" t="str">
            <v>Sri Lanka</v>
          </cell>
          <cell r="C34">
            <v>32</v>
          </cell>
        </row>
        <row r="35">
          <cell r="A35" t="str">
            <v>SWE</v>
          </cell>
          <cell r="B35" t="str">
            <v>Sweden</v>
          </cell>
          <cell r="C35">
            <v>33</v>
          </cell>
        </row>
        <row r="36">
          <cell r="A36" t="str">
            <v>US</v>
          </cell>
          <cell r="B36" t="str">
            <v>United States</v>
          </cell>
          <cell r="C36">
            <v>34</v>
          </cell>
        </row>
        <row r="37">
          <cell r="A37" t="str">
            <v>AUT</v>
          </cell>
          <cell r="B37" t="str">
            <v>Austria</v>
          </cell>
          <cell r="C37">
            <v>35</v>
          </cell>
        </row>
        <row r="38">
          <cell r="A38" t="str">
            <v>HRV</v>
          </cell>
          <cell r="B38" t="str">
            <v>Croatia</v>
          </cell>
          <cell r="C38">
            <v>36</v>
          </cell>
        </row>
        <row r="39">
          <cell r="A39" t="str">
            <v>INDO</v>
          </cell>
          <cell r="B39" t="str">
            <v>Indonesia</v>
          </cell>
          <cell r="C39">
            <v>37</v>
          </cell>
        </row>
        <row r="40">
          <cell r="A40" t="str">
            <v>ESP</v>
          </cell>
          <cell r="B40" t="str">
            <v>Spain</v>
          </cell>
          <cell r="C40">
            <v>38</v>
          </cell>
        </row>
        <row r="41">
          <cell r="A41" t="str">
            <v>BEL</v>
          </cell>
          <cell r="B41" t="str">
            <v>Belgium</v>
          </cell>
          <cell r="C41">
            <v>39</v>
          </cell>
        </row>
        <row r="42">
          <cell r="A42" t="str">
            <v>FRA</v>
          </cell>
          <cell r="B42" t="str">
            <v>France</v>
          </cell>
          <cell r="C42">
            <v>40</v>
          </cell>
        </row>
        <row r="43">
          <cell r="A43" t="str">
            <v>LVA</v>
          </cell>
          <cell r="B43" t="str">
            <v>Latvia</v>
          </cell>
          <cell r="C43">
            <v>41</v>
          </cell>
        </row>
        <row r="44">
          <cell r="A44" t="str">
            <v>LTU</v>
          </cell>
          <cell r="B44" t="str">
            <v>Lithuania</v>
          </cell>
          <cell r="C44">
            <v>42</v>
          </cell>
        </row>
        <row r="45">
          <cell r="A45" t="str">
            <v>MDA</v>
          </cell>
          <cell r="B45" t="str">
            <v>Moldova</v>
          </cell>
          <cell r="C45">
            <v>43</v>
          </cell>
        </row>
        <row r="46">
          <cell r="A46" t="str">
            <v>PER</v>
          </cell>
          <cell r="B46" t="str">
            <v>Peru</v>
          </cell>
          <cell r="C46">
            <v>44</v>
          </cell>
        </row>
        <row r="47">
          <cell r="A47" t="str">
            <v>CHL</v>
          </cell>
          <cell r="B47" t="str">
            <v>Chile</v>
          </cell>
          <cell r="C47">
            <v>45</v>
          </cell>
        </row>
        <row r="48">
          <cell r="A48" t="str">
            <v>ITA</v>
          </cell>
          <cell r="B48" t="str">
            <v>Italy</v>
          </cell>
          <cell r="C48">
            <v>46</v>
          </cell>
        </row>
        <row r="49">
          <cell r="A49" t="str">
            <v>MLT</v>
          </cell>
          <cell r="B49" t="str">
            <v>Malta</v>
          </cell>
          <cell r="C49">
            <v>47</v>
          </cell>
        </row>
        <row r="50">
          <cell r="A50" t="str">
            <v>POL</v>
          </cell>
          <cell r="B50" t="str">
            <v>Poland</v>
          </cell>
          <cell r="C50">
            <v>48</v>
          </cell>
        </row>
        <row r="51">
          <cell r="A51" t="str">
            <v>UKR</v>
          </cell>
          <cell r="B51" t="str">
            <v>Ukraine</v>
          </cell>
          <cell r="C51">
            <v>49</v>
          </cell>
        </row>
        <row r="52">
          <cell r="A52" t="str">
            <v>AUS</v>
          </cell>
          <cell r="B52" t="str">
            <v>Australia</v>
          </cell>
          <cell r="C52">
            <v>50</v>
          </cell>
        </row>
        <row r="53">
          <cell r="A53" t="str">
            <v>BHR</v>
          </cell>
          <cell r="B53" t="str">
            <v>Bahrain</v>
          </cell>
          <cell r="C53">
            <v>51</v>
          </cell>
        </row>
        <row r="54">
          <cell r="A54" t="str">
            <v>GRC</v>
          </cell>
          <cell r="B54" t="str">
            <v>Greece</v>
          </cell>
          <cell r="C54">
            <v>52</v>
          </cell>
        </row>
        <row r="55">
          <cell r="A55" t="str">
            <v>JAP</v>
          </cell>
          <cell r="B55" t="str">
            <v>Japan</v>
          </cell>
          <cell r="C55">
            <v>53</v>
          </cell>
        </row>
        <row r="56">
          <cell r="A56" t="str">
            <v>KWT</v>
          </cell>
          <cell r="B56" t="str">
            <v>Kuwait</v>
          </cell>
          <cell r="C56">
            <v>54</v>
          </cell>
        </row>
        <row r="57">
          <cell r="A57" t="str">
            <v>MAR</v>
          </cell>
          <cell r="B57" t="str">
            <v>Morocco</v>
          </cell>
          <cell r="C57">
            <v>55</v>
          </cell>
        </row>
        <row r="58">
          <cell r="A58" t="str">
            <v>TTO</v>
          </cell>
          <cell r="B58" t="str">
            <v>Trinidad and Tobago</v>
          </cell>
          <cell r="C58">
            <v>56</v>
          </cell>
        </row>
        <row r="59">
          <cell r="A59" t="str">
            <v>ARG</v>
          </cell>
          <cell r="B59" t="str">
            <v>Argentina</v>
          </cell>
          <cell r="C59">
            <v>57</v>
          </cell>
        </row>
        <row r="60">
          <cell r="A60" t="str">
            <v>BRAZ</v>
          </cell>
          <cell r="B60" t="str">
            <v>Brazil</v>
          </cell>
          <cell r="C60">
            <v>58</v>
          </cell>
        </row>
        <row r="61">
          <cell r="A61" t="str">
            <v>CHIN</v>
          </cell>
          <cell r="B61" t="str">
            <v>China</v>
          </cell>
          <cell r="C61">
            <v>59</v>
          </cell>
        </row>
        <row r="62">
          <cell r="A62" t="str">
            <v>CZE</v>
          </cell>
          <cell r="B62" t="str">
            <v>Czech Republic</v>
          </cell>
          <cell r="C62">
            <v>60</v>
          </cell>
        </row>
        <row r="63">
          <cell r="A63" t="str">
            <v>EGY</v>
          </cell>
          <cell r="B63" t="str">
            <v>Egypt, Arab Rep.</v>
          </cell>
          <cell r="C63">
            <v>61</v>
          </cell>
        </row>
        <row r="64">
          <cell r="A64" t="str">
            <v>FIN</v>
          </cell>
          <cell r="B64" t="str">
            <v>Finland</v>
          </cell>
          <cell r="C64">
            <v>62</v>
          </cell>
        </row>
        <row r="65">
          <cell r="A65" t="str">
            <v>DEU</v>
          </cell>
          <cell r="B65" t="str">
            <v>Germany</v>
          </cell>
          <cell r="C65">
            <v>63</v>
          </cell>
        </row>
        <row r="66">
          <cell r="A66" t="str">
            <v>JAM</v>
          </cell>
          <cell r="B66" t="str">
            <v>Jamaica</v>
          </cell>
          <cell r="C66">
            <v>64</v>
          </cell>
        </row>
        <row r="67">
          <cell r="A67" t="str">
            <v>MEXI</v>
          </cell>
          <cell r="B67" t="str">
            <v>Mexico</v>
          </cell>
          <cell r="C67">
            <v>65</v>
          </cell>
        </row>
        <row r="68">
          <cell r="A68" t="str">
            <v>MNE</v>
          </cell>
          <cell r="B68" t="str">
            <v>Montenegro</v>
          </cell>
          <cell r="C68">
            <v>66</v>
          </cell>
        </row>
        <row r="69">
          <cell r="A69" t="str">
            <v>PRT</v>
          </cell>
          <cell r="B69" t="str">
            <v>Portugal</v>
          </cell>
          <cell r="C69">
            <v>67</v>
          </cell>
        </row>
        <row r="70">
          <cell r="A70" t="str">
            <v>ROM</v>
          </cell>
          <cell r="B70" t="str">
            <v>Romania</v>
          </cell>
          <cell r="C70">
            <v>68</v>
          </cell>
        </row>
        <row r="71">
          <cell r="A71" t="str">
            <v>SRB</v>
          </cell>
          <cell r="B71" t="str">
            <v>Serbia</v>
          </cell>
          <cell r="C71">
            <v>69</v>
          </cell>
        </row>
        <row r="72">
          <cell r="A72" t="str">
            <v>TUN</v>
          </cell>
          <cell r="B72" t="str">
            <v>Tunisia</v>
          </cell>
          <cell r="C72">
            <v>70</v>
          </cell>
        </row>
        <row r="73">
          <cell r="A73" t="str">
            <v>UZB</v>
          </cell>
          <cell r="B73" t="str">
            <v>Uzbekistan</v>
          </cell>
          <cell r="C73">
            <v>71</v>
          </cell>
        </row>
        <row r="74">
          <cell r="A74" t="str">
            <v>BANG</v>
          </cell>
          <cell r="B74" t="str">
            <v>Bangladesh</v>
          </cell>
          <cell r="C74">
            <v>72</v>
          </cell>
        </row>
        <row r="75">
          <cell r="A75" t="str">
            <v>BLR</v>
          </cell>
          <cell r="B75" t="str">
            <v>Belarus</v>
          </cell>
          <cell r="C75">
            <v>73</v>
          </cell>
        </row>
        <row r="76">
          <cell r="A76" t="str">
            <v>BWA</v>
          </cell>
          <cell r="B76" t="str">
            <v>Botswana</v>
          </cell>
          <cell r="C76">
            <v>74</v>
          </cell>
        </row>
        <row r="77">
          <cell r="A77" t="str">
            <v>GHA</v>
          </cell>
          <cell r="B77" t="str">
            <v>Ghana</v>
          </cell>
          <cell r="C77">
            <v>75</v>
          </cell>
        </row>
        <row r="78">
          <cell r="A78" t="str">
            <v>PNG</v>
          </cell>
          <cell r="B78" t="str">
            <v>Papua New Guinea</v>
          </cell>
          <cell r="C78">
            <v>76</v>
          </cell>
        </row>
        <row r="79">
          <cell r="A79" t="str">
            <v>ATG</v>
          </cell>
          <cell r="B79" t="str">
            <v>Antigua and Barbuda</v>
          </cell>
          <cell r="C79">
            <v>77</v>
          </cell>
        </row>
        <row r="80">
          <cell r="A80" t="str">
            <v>DMA</v>
          </cell>
          <cell r="B80" t="str">
            <v>Dominica</v>
          </cell>
          <cell r="C80">
            <v>78</v>
          </cell>
        </row>
        <row r="81">
          <cell r="A81" t="str">
            <v>EST</v>
          </cell>
          <cell r="B81" t="str">
            <v>Estonia</v>
          </cell>
          <cell r="C81">
            <v>79</v>
          </cell>
        </row>
        <row r="82">
          <cell r="A82" t="str">
            <v>MWI</v>
          </cell>
          <cell r="B82" t="str">
            <v>Malawi</v>
          </cell>
          <cell r="C82">
            <v>80</v>
          </cell>
        </row>
        <row r="83">
          <cell r="A83" t="str">
            <v>NPL</v>
          </cell>
          <cell r="B83" t="str">
            <v>Nepal</v>
          </cell>
          <cell r="C83">
            <v>81</v>
          </cell>
        </row>
        <row r="84">
          <cell r="A84" t="str">
            <v>NLD</v>
          </cell>
          <cell r="B84" t="str">
            <v>Netherlands</v>
          </cell>
          <cell r="C84">
            <v>82</v>
          </cell>
        </row>
        <row r="85">
          <cell r="A85" t="str">
            <v>RUSS</v>
          </cell>
          <cell r="B85" t="str">
            <v>Russian Federation</v>
          </cell>
          <cell r="C85">
            <v>83</v>
          </cell>
        </row>
        <row r="86">
          <cell r="A86" t="str">
            <v>LCA</v>
          </cell>
          <cell r="B86" t="str">
            <v>St. Lucia</v>
          </cell>
          <cell r="C86">
            <v>84</v>
          </cell>
        </row>
        <row r="87">
          <cell r="A87" t="str">
            <v>VCT</v>
          </cell>
          <cell r="B87" t="str">
            <v>St. Vincent and the Grenadines</v>
          </cell>
          <cell r="C87">
            <v>85</v>
          </cell>
        </row>
        <row r="88">
          <cell r="A88" t="str">
            <v>BIH</v>
          </cell>
          <cell r="B88" t="str">
            <v>Bosnia and Herzegovina</v>
          </cell>
          <cell r="C88">
            <v>86</v>
          </cell>
        </row>
        <row r="89">
          <cell r="A89" t="str">
            <v>GUY</v>
          </cell>
          <cell r="B89" t="str">
            <v>Guyana</v>
          </cell>
          <cell r="C89">
            <v>87</v>
          </cell>
        </row>
        <row r="90">
          <cell r="A90" t="str">
            <v>NAM</v>
          </cell>
          <cell r="B90" t="str">
            <v>Namibia</v>
          </cell>
          <cell r="C90">
            <v>88</v>
          </cell>
        </row>
        <row r="91">
          <cell r="A91" t="str">
            <v>PAN</v>
          </cell>
          <cell r="B91" t="str">
            <v>Panama</v>
          </cell>
          <cell r="C91">
            <v>89</v>
          </cell>
        </row>
        <row r="92">
          <cell r="A92" t="str">
            <v>PRI</v>
          </cell>
          <cell r="B92" t="str">
            <v>Puerto Rico</v>
          </cell>
          <cell r="C92">
            <v>90</v>
          </cell>
        </row>
        <row r="93">
          <cell r="A93" t="str">
            <v>SVK</v>
          </cell>
          <cell r="B93" t="str">
            <v>Slovak Republic</v>
          </cell>
          <cell r="C93">
            <v>91</v>
          </cell>
        </row>
        <row r="94">
          <cell r="A94" t="str">
            <v>UGA</v>
          </cell>
          <cell r="B94" t="str">
            <v>Uganda</v>
          </cell>
          <cell r="C94">
            <v>92</v>
          </cell>
        </row>
        <row r="95">
          <cell r="A95" t="str">
            <v>ZMB</v>
          </cell>
          <cell r="B95" t="str">
            <v>Zambia</v>
          </cell>
          <cell r="C95">
            <v>93</v>
          </cell>
        </row>
        <row r="96">
          <cell r="A96" t="str">
            <v>FJI</v>
          </cell>
          <cell r="B96" t="str">
            <v>Fiji</v>
          </cell>
          <cell r="C96">
            <v>94</v>
          </cell>
        </row>
        <row r="97">
          <cell r="A97" t="str">
            <v>HUN</v>
          </cell>
          <cell r="B97" t="str">
            <v>Hungary</v>
          </cell>
          <cell r="C97">
            <v>95</v>
          </cell>
        </row>
        <row r="98">
          <cell r="A98" t="str">
            <v>LUX</v>
          </cell>
          <cell r="B98" t="str">
            <v>Luxembourg</v>
          </cell>
          <cell r="C98">
            <v>96</v>
          </cell>
        </row>
        <row r="99">
          <cell r="A99" t="str">
            <v>SYR</v>
          </cell>
          <cell r="B99" t="str">
            <v>Syrian Arab Republic</v>
          </cell>
          <cell r="C99">
            <v>97</v>
          </cell>
        </row>
        <row r="100">
          <cell r="A100" t="str">
            <v>VNM</v>
          </cell>
          <cell r="B100" t="str">
            <v>Vietnam</v>
          </cell>
          <cell r="C100">
            <v>98</v>
          </cell>
        </row>
        <row r="101">
          <cell r="A101" t="str">
            <v>ZWE</v>
          </cell>
          <cell r="B101" t="str">
            <v>Zimbabwe</v>
          </cell>
          <cell r="C101">
            <v>99</v>
          </cell>
        </row>
        <row r="102">
          <cell r="A102" t="str">
            <v>DJI</v>
          </cell>
          <cell r="B102" t="str">
            <v>Djibouti</v>
          </cell>
          <cell r="C102">
            <v>100</v>
          </cell>
        </row>
        <row r="103">
          <cell r="A103" t="str">
            <v>OMN</v>
          </cell>
          <cell r="B103" t="str">
            <v>Oman</v>
          </cell>
          <cell r="C103">
            <v>101</v>
          </cell>
        </row>
        <row r="104">
          <cell r="A104" t="str">
            <v>KNA</v>
          </cell>
          <cell r="B104" t="str">
            <v>St. Kitts and Nevis</v>
          </cell>
          <cell r="C104">
            <v>102</v>
          </cell>
        </row>
        <row r="105">
          <cell r="A105" t="str">
            <v>GRD</v>
          </cell>
          <cell r="B105" t="str">
            <v>Grenada</v>
          </cell>
          <cell r="C105">
            <v>103</v>
          </cell>
        </row>
        <row r="106">
          <cell r="A106" t="str">
            <v>JOR</v>
          </cell>
          <cell r="B106" t="str">
            <v>Jordan</v>
          </cell>
          <cell r="C106">
            <v>104</v>
          </cell>
        </row>
        <row r="107">
          <cell r="A107" t="str">
            <v>CHE</v>
          </cell>
          <cell r="B107" t="str">
            <v>Switzerland</v>
          </cell>
          <cell r="C107">
            <v>105</v>
          </cell>
        </row>
        <row r="108">
          <cell r="A108" t="str">
            <v>TZA</v>
          </cell>
          <cell r="B108" t="str">
            <v>Tanzania</v>
          </cell>
          <cell r="C108">
            <v>106</v>
          </cell>
        </row>
        <row r="109">
          <cell r="A109" t="str">
            <v>CRI</v>
          </cell>
          <cell r="B109" t="str">
            <v>Costa Rica</v>
          </cell>
          <cell r="C109">
            <v>107</v>
          </cell>
        </row>
        <row r="110">
          <cell r="A110" t="str">
            <v>ALB</v>
          </cell>
          <cell r="B110" t="str">
            <v>Albania</v>
          </cell>
          <cell r="C110">
            <v>108</v>
          </cell>
        </row>
        <row r="111">
          <cell r="A111" t="str">
            <v>AZE</v>
          </cell>
          <cell r="B111" t="str">
            <v>Azerbaijan</v>
          </cell>
          <cell r="C111">
            <v>109</v>
          </cell>
        </row>
        <row r="112">
          <cell r="A112" t="str">
            <v>BHS</v>
          </cell>
          <cell r="B112" t="str">
            <v>Bahamas, The</v>
          </cell>
          <cell r="C112">
            <v>110</v>
          </cell>
        </row>
        <row r="113">
          <cell r="A113" t="str">
            <v>BTN</v>
          </cell>
          <cell r="B113" t="str">
            <v>Bhutan</v>
          </cell>
          <cell r="C113">
            <v>111</v>
          </cell>
        </row>
        <row r="114">
          <cell r="A114" t="str">
            <v>IRQ</v>
          </cell>
          <cell r="B114" t="str">
            <v>Iraq</v>
          </cell>
          <cell r="C114">
            <v>112</v>
          </cell>
        </row>
        <row r="115">
          <cell r="A115" t="str">
            <v>ECU</v>
          </cell>
          <cell r="B115" t="str">
            <v>Ecuador</v>
          </cell>
          <cell r="C115">
            <v>113</v>
          </cell>
        </row>
        <row r="116">
          <cell r="A116" t="str">
            <v>GNB</v>
          </cell>
          <cell r="B116" t="str">
            <v>Guinea-Bissau</v>
          </cell>
          <cell r="C116">
            <v>114</v>
          </cell>
        </row>
        <row r="117">
          <cell r="A117" t="str">
            <v>LBN</v>
          </cell>
          <cell r="B117" t="str">
            <v>Lebanon</v>
          </cell>
          <cell r="C117">
            <v>115</v>
          </cell>
        </row>
        <row r="118">
          <cell r="A118" t="str">
            <v>PHL</v>
          </cell>
          <cell r="B118" t="str">
            <v>Philippines</v>
          </cell>
          <cell r="C118">
            <v>116</v>
          </cell>
        </row>
        <row r="119">
          <cell r="A119" t="str">
            <v>RWA</v>
          </cell>
          <cell r="B119" t="str">
            <v>Rwanda</v>
          </cell>
          <cell r="C119">
            <v>117</v>
          </cell>
        </row>
        <row r="120">
          <cell r="A120" t="str">
            <v>SEN</v>
          </cell>
          <cell r="B120" t="str">
            <v>Senegal</v>
          </cell>
          <cell r="C120">
            <v>118</v>
          </cell>
        </row>
        <row r="121">
          <cell r="A121" t="str">
            <v>WBG</v>
          </cell>
          <cell r="B121" t="str">
            <v>West Bank and Gaza</v>
          </cell>
          <cell r="C121">
            <v>119</v>
          </cell>
        </row>
        <row r="122">
          <cell r="A122" t="str">
            <v>BEN</v>
          </cell>
          <cell r="B122" t="str">
            <v>Benin</v>
          </cell>
          <cell r="C122">
            <v>120</v>
          </cell>
        </row>
        <row r="123">
          <cell r="A123" t="str">
            <v>BFA</v>
          </cell>
          <cell r="B123" t="str">
            <v>Burkina Faso</v>
          </cell>
          <cell r="C123">
            <v>121</v>
          </cell>
        </row>
        <row r="124">
          <cell r="A124" t="str">
            <v>CIV</v>
          </cell>
          <cell r="B124" t="str">
            <v>Côte d'Ivoire</v>
          </cell>
          <cell r="C124">
            <v>122</v>
          </cell>
        </row>
        <row r="125">
          <cell r="A125" t="str">
            <v>HND</v>
          </cell>
          <cell r="B125" t="str">
            <v>Honduras</v>
          </cell>
          <cell r="C125">
            <v>123</v>
          </cell>
        </row>
        <row r="126">
          <cell r="A126" t="str">
            <v>MLI</v>
          </cell>
          <cell r="B126" t="str">
            <v>Mali</v>
          </cell>
          <cell r="C126">
            <v>124</v>
          </cell>
        </row>
        <row r="127">
          <cell r="A127" t="str">
            <v>NER</v>
          </cell>
          <cell r="B127" t="str">
            <v>Niger</v>
          </cell>
          <cell r="C127">
            <v>125</v>
          </cell>
        </row>
        <row r="128">
          <cell r="A128" t="str">
            <v>TGO</v>
          </cell>
          <cell r="B128" t="str">
            <v>Togo</v>
          </cell>
          <cell r="C128">
            <v>126</v>
          </cell>
        </row>
        <row r="129">
          <cell r="A129" t="str">
            <v>ARM</v>
          </cell>
          <cell r="B129" t="str">
            <v>Armenia</v>
          </cell>
          <cell r="C129">
            <v>127</v>
          </cell>
        </row>
        <row r="130">
          <cell r="A130" t="str">
            <v>BRN</v>
          </cell>
          <cell r="B130" t="str">
            <v>Brunei Darussalam</v>
          </cell>
          <cell r="C130">
            <v>128</v>
          </cell>
        </row>
        <row r="131">
          <cell r="A131" t="str">
            <v>KHM</v>
          </cell>
          <cell r="B131" t="str">
            <v>Cambodia</v>
          </cell>
          <cell r="C131">
            <v>129</v>
          </cell>
        </row>
        <row r="132">
          <cell r="A132" t="str">
            <v>IRN</v>
          </cell>
          <cell r="B132" t="str">
            <v>Iran, Islamic Rep.</v>
          </cell>
          <cell r="C132">
            <v>130</v>
          </cell>
        </row>
        <row r="133">
          <cell r="A133" t="str">
            <v>KGZ</v>
          </cell>
          <cell r="B133" t="str">
            <v>Kyrgyz Republic</v>
          </cell>
          <cell r="C133">
            <v>131</v>
          </cell>
        </row>
        <row r="134">
          <cell r="A134" t="str">
            <v>WSM</v>
          </cell>
          <cell r="B134" t="str">
            <v>Samoa</v>
          </cell>
          <cell r="C134">
            <v>132</v>
          </cell>
        </row>
        <row r="135">
          <cell r="A135" t="str">
            <v>SLE</v>
          </cell>
          <cell r="B135" t="str">
            <v>Sierra Leone</v>
          </cell>
          <cell r="C135">
            <v>133</v>
          </cell>
        </row>
        <row r="136">
          <cell r="A136" t="str">
            <v>TJK</v>
          </cell>
          <cell r="B136" t="str">
            <v>Tajikistan</v>
          </cell>
          <cell r="C136">
            <v>134</v>
          </cell>
        </row>
        <row r="137">
          <cell r="A137" t="str">
            <v>BRB</v>
          </cell>
          <cell r="B137" t="str">
            <v>Barbados</v>
          </cell>
          <cell r="C137">
            <v>135</v>
          </cell>
        </row>
        <row r="138">
          <cell r="A138" t="str">
            <v>BOL</v>
          </cell>
          <cell r="B138" t="str">
            <v>Bolivia</v>
          </cell>
          <cell r="C138">
            <v>136</v>
          </cell>
        </row>
        <row r="139">
          <cell r="A139" t="str">
            <v>KIR</v>
          </cell>
          <cell r="B139" t="str">
            <v>Kiribati</v>
          </cell>
          <cell r="C139">
            <v>137</v>
          </cell>
        </row>
        <row r="140">
          <cell r="A140" t="str">
            <v>SLB</v>
          </cell>
          <cell r="B140" t="str">
            <v>Solomon Islands</v>
          </cell>
          <cell r="C140">
            <v>138</v>
          </cell>
        </row>
        <row r="141">
          <cell r="A141" t="str">
            <v>AFG</v>
          </cell>
          <cell r="B141" t="str">
            <v>Afghanistan</v>
          </cell>
          <cell r="C141">
            <v>139</v>
          </cell>
        </row>
        <row r="142">
          <cell r="A142" t="str">
            <v>SLV</v>
          </cell>
          <cell r="B142" t="str">
            <v>El Salvador</v>
          </cell>
          <cell r="C142">
            <v>140</v>
          </cell>
        </row>
        <row r="143">
          <cell r="A143" t="str">
            <v>MDG</v>
          </cell>
          <cell r="B143" t="str">
            <v>Madagascar</v>
          </cell>
          <cell r="C143">
            <v>141</v>
          </cell>
        </row>
        <row r="144">
          <cell r="A144" t="str">
            <v>BDI</v>
          </cell>
          <cell r="B144" t="str">
            <v>Burundi</v>
          </cell>
          <cell r="C144">
            <v>142</v>
          </cell>
        </row>
        <row r="145">
          <cell r="A145" t="str">
            <v>DOM</v>
          </cell>
          <cell r="B145" t="str">
            <v>Dominican Republic</v>
          </cell>
          <cell r="C145">
            <v>143</v>
          </cell>
        </row>
        <row r="146">
          <cell r="A146" t="str">
            <v>PRY</v>
          </cell>
          <cell r="B146" t="str">
            <v>Paraguay</v>
          </cell>
          <cell r="C146">
            <v>144</v>
          </cell>
        </row>
        <row r="147">
          <cell r="A147" t="str">
            <v>SYC</v>
          </cell>
          <cell r="B147" t="str">
            <v>Seychelles</v>
          </cell>
          <cell r="C147">
            <v>145</v>
          </cell>
        </row>
        <row r="148">
          <cell r="A148" t="str">
            <v>AGO</v>
          </cell>
          <cell r="B148" t="str">
            <v>Angola</v>
          </cell>
          <cell r="C148">
            <v>146</v>
          </cell>
        </row>
        <row r="149">
          <cell r="A149" t="str">
            <v>KSV</v>
          </cell>
          <cell r="B149" t="str">
            <v>Kosovo</v>
          </cell>
          <cell r="C149">
            <v>147</v>
          </cell>
        </row>
        <row r="150">
          <cell r="A150" t="str">
            <v>LSO</v>
          </cell>
          <cell r="B150" t="str">
            <v>Lesotho</v>
          </cell>
          <cell r="C150">
            <v>148</v>
          </cell>
        </row>
        <row r="151">
          <cell r="A151" t="str">
            <v>MDV</v>
          </cell>
          <cell r="B151" t="str">
            <v>Maldives</v>
          </cell>
          <cell r="C151">
            <v>149</v>
          </cell>
        </row>
        <row r="152">
          <cell r="A152" t="str">
            <v>MRT</v>
          </cell>
          <cell r="B152" t="str">
            <v>Mauritania</v>
          </cell>
          <cell r="C152">
            <v>150</v>
          </cell>
        </row>
        <row r="153">
          <cell r="A153" t="str">
            <v>MOZ</v>
          </cell>
          <cell r="B153" t="str">
            <v>Mozambique</v>
          </cell>
          <cell r="C153">
            <v>151</v>
          </cell>
        </row>
        <row r="154">
          <cell r="A154" t="str">
            <v>VUT</v>
          </cell>
          <cell r="B154" t="str">
            <v>Vanuatu</v>
          </cell>
          <cell r="C154">
            <v>152</v>
          </cell>
        </row>
        <row r="155">
          <cell r="A155" t="str">
            <v>GTM</v>
          </cell>
          <cell r="B155" t="str">
            <v>Guatemala</v>
          </cell>
          <cell r="C155">
            <v>153</v>
          </cell>
        </row>
        <row r="156">
          <cell r="A156" t="str">
            <v>LIE</v>
          </cell>
          <cell r="B156" t="str">
            <v>Liechtenstein</v>
          </cell>
          <cell r="C156">
            <v>154</v>
          </cell>
        </row>
        <row r="157">
          <cell r="A157" t="str">
            <v>SDN</v>
          </cell>
          <cell r="B157" t="str">
            <v>Sudan</v>
          </cell>
          <cell r="C157">
            <v>155</v>
          </cell>
        </row>
        <row r="158">
          <cell r="A158" t="str">
            <v>TON</v>
          </cell>
          <cell r="B158" t="str">
            <v>Tonga</v>
          </cell>
          <cell r="C158">
            <v>156</v>
          </cell>
        </row>
        <row r="159">
          <cell r="A159" t="str">
            <v>URY</v>
          </cell>
          <cell r="B159" t="str">
            <v>Uruguay</v>
          </cell>
          <cell r="C159">
            <v>157</v>
          </cell>
        </row>
        <row r="160">
          <cell r="A160" t="str">
            <v>BLZ</v>
          </cell>
          <cell r="B160" t="str">
            <v>Belize</v>
          </cell>
          <cell r="C160">
            <v>158</v>
          </cell>
        </row>
        <row r="161">
          <cell r="A161" t="str">
            <v>CMR</v>
          </cell>
          <cell r="B161" t="str">
            <v>Cameroon</v>
          </cell>
          <cell r="C161">
            <v>159</v>
          </cell>
        </row>
        <row r="162">
          <cell r="A162" t="str">
            <v>QAT</v>
          </cell>
          <cell r="B162" t="str">
            <v>Qatar</v>
          </cell>
          <cell r="C162">
            <v>160</v>
          </cell>
        </row>
        <row r="163">
          <cell r="A163" t="str">
            <v>SUR</v>
          </cell>
          <cell r="B163" t="str">
            <v>Suriname</v>
          </cell>
          <cell r="C163">
            <v>161</v>
          </cell>
        </row>
        <row r="164">
          <cell r="A164" t="str">
            <v>TMP</v>
          </cell>
          <cell r="B164" t="str">
            <v>Timor-Leste</v>
          </cell>
          <cell r="C164">
            <v>162</v>
          </cell>
        </row>
        <row r="165">
          <cell r="A165" t="str">
            <v>CAF</v>
          </cell>
          <cell r="B165" t="str">
            <v>Central African Republic</v>
          </cell>
          <cell r="C165">
            <v>163</v>
          </cell>
        </row>
        <row r="166">
          <cell r="A166" t="str">
            <v>COM</v>
          </cell>
          <cell r="B166" t="str">
            <v>Comoros</v>
          </cell>
          <cell r="C166">
            <v>164</v>
          </cell>
        </row>
        <row r="167">
          <cell r="A167" t="str">
            <v>COG</v>
          </cell>
          <cell r="B167" t="str">
            <v>Congo, Rep.</v>
          </cell>
          <cell r="C167">
            <v>165</v>
          </cell>
        </row>
        <row r="168">
          <cell r="A168" t="str">
            <v>GNQ</v>
          </cell>
          <cell r="B168" t="str">
            <v>Equatorial Guinea</v>
          </cell>
          <cell r="C168">
            <v>166</v>
          </cell>
        </row>
        <row r="169">
          <cell r="A169" t="str">
            <v>SWZ</v>
          </cell>
          <cell r="B169" t="str">
            <v>Eswatini</v>
          </cell>
          <cell r="C169">
            <v>167</v>
          </cell>
        </row>
        <row r="170">
          <cell r="A170" t="str">
            <v>GIN</v>
          </cell>
          <cell r="B170" t="str">
            <v>Guinea</v>
          </cell>
          <cell r="C170">
            <v>168</v>
          </cell>
        </row>
        <row r="171">
          <cell r="A171" t="str">
            <v>SMR</v>
          </cell>
          <cell r="B171" t="str">
            <v>San Marino</v>
          </cell>
          <cell r="C171">
            <v>169</v>
          </cell>
        </row>
        <row r="172">
          <cell r="A172" t="str">
            <v>YEM</v>
          </cell>
          <cell r="B172" t="str">
            <v>Yemen, Rep.</v>
          </cell>
          <cell r="C172">
            <v>170</v>
          </cell>
        </row>
        <row r="173">
          <cell r="A173" t="str">
            <v>CPV</v>
          </cell>
          <cell r="B173" t="str">
            <v>Cabo Verde</v>
          </cell>
          <cell r="C173">
            <v>171</v>
          </cell>
        </row>
        <row r="174">
          <cell r="A174" t="str">
            <v>TCD</v>
          </cell>
          <cell r="B174" t="str">
            <v>Chad</v>
          </cell>
          <cell r="C174">
            <v>172</v>
          </cell>
        </row>
        <row r="175">
          <cell r="A175" t="str">
            <v>GAB</v>
          </cell>
          <cell r="B175" t="str">
            <v>Gabon</v>
          </cell>
          <cell r="C175">
            <v>173</v>
          </cell>
        </row>
        <row r="176">
          <cell r="A176" t="str">
            <v>GMB</v>
          </cell>
          <cell r="B176" t="str">
            <v>Gambia, The</v>
          </cell>
          <cell r="C176">
            <v>174</v>
          </cell>
        </row>
        <row r="177">
          <cell r="A177" t="str">
            <v>NIC</v>
          </cell>
          <cell r="B177" t="str">
            <v>Nicaragua</v>
          </cell>
          <cell r="C177">
            <v>175</v>
          </cell>
        </row>
        <row r="178">
          <cell r="A178" t="str">
            <v>VEN</v>
          </cell>
          <cell r="B178" t="str">
            <v>Venezuela, RB</v>
          </cell>
          <cell r="C178">
            <v>176</v>
          </cell>
        </row>
        <row r="179">
          <cell r="A179" t="str">
            <v>ZAR</v>
          </cell>
          <cell r="B179" t="str">
            <v>Congo, Dem. Rep.</v>
          </cell>
          <cell r="C179">
            <v>177</v>
          </cell>
        </row>
        <row r="180">
          <cell r="A180" t="str">
            <v>LBR</v>
          </cell>
          <cell r="B180" t="str">
            <v>Liberia</v>
          </cell>
          <cell r="C180">
            <v>178</v>
          </cell>
        </row>
        <row r="181">
          <cell r="A181" t="str">
            <v>DZA</v>
          </cell>
          <cell r="B181" t="str">
            <v>Algeria</v>
          </cell>
          <cell r="C181">
            <v>179</v>
          </cell>
        </row>
        <row r="182">
          <cell r="A182" t="str">
            <v>LAO</v>
          </cell>
          <cell r="B182" t="str">
            <v>Lao PDR</v>
          </cell>
          <cell r="C182">
            <v>180</v>
          </cell>
        </row>
        <row r="183">
          <cell r="A183" t="str">
            <v>MHL</v>
          </cell>
          <cell r="B183" t="str">
            <v>Marshall Islands</v>
          </cell>
          <cell r="C183">
            <v>181</v>
          </cell>
        </row>
        <row r="184">
          <cell r="A184" t="str">
            <v>STP</v>
          </cell>
          <cell r="B184" t="str">
            <v>São Tomé and Príncipe</v>
          </cell>
          <cell r="C184">
            <v>182</v>
          </cell>
        </row>
        <row r="185">
          <cell r="A185" t="str">
            <v>HTI</v>
          </cell>
          <cell r="B185" t="str">
            <v>Haiti</v>
          </cell>
          <cell r="C185">
            <v>183</v>
          </cell>
        </row>
        <row r="186">
          <cell r="A186" t="str">
            <v>LBY</v>
          </cell>
          <cell r="B186" t="str">
            <v>Libya</v>
          </cell>
          <cell r="C186">
            <v>184</v>
          </cell>
        </row>
        <row r="187">
          <cell r="A187" t="str">
            <v>ERI</v>
          </cell>
          <cell r="B187" t="str">
            <v>Eritrea</v>
          </cell>
          <cell r="C187">
            <v>185</v>
          </cell>
        </row>
        <row r="188">
          <cell r="A188" t="str">
            <v>FSM</v>
          </cell>
          <cell r="B188" t="str">
            <v>Micronesia, Fed. Sts.</v>
          </cell>
          <cell r="C188">
            <v>186</v>
          </cell>
        </row>
        <row r="189">
          <cell r="A189" t="str">
            <v>SSD</v>
          </cell>
          <cell r="B189" t="str">
            <v>South Sudan</v>
          </cell>
          <cell r="C189">
            <v>187</v>
          </cell>
        </row>
        <row r="190">
          <cell r="A190" t="str">
            <v>PLW</v>
          </cell>
          <cell r="B190" t="str">
            <v>Palau</v>
          </cell>
          <cell r="C190">
            <v>188</v>
          </cell>
        </row>
        <row r="191">
          <cell r="A191" t="str">
            <v>MMR</v>
          </cell>
          <cell r="B191" t="str">
            <v>Myanmar</v>
          </cell>
          <cell r="C191">
            <v>189</v>
          </cell>
        </row>
        <row r="192">
          <cell r="A192" t="str">
            <v>ETH</v>
          </cell>
          <cell r="B192" t="str">
            <v>Ethiopia</v>
          </cell>
          <cell r="C192">
            <v>190</v>
          </cell>
        </row>
        <row r="193">
          <cell r="A193" t="str">
            <v>SOM</v>
          </cell>
          <cell r="B193" t="str">
            <v>Somalia</v>
          </cell>
          <cell r="C193">
            <v>191</v>
          </cell>
        </row>
      </sheetData>
      <sheetData sheetId="15">
        <row r="1">
          <cell r="C1" t="str">
            <v>Paying taxes</v>
          </cell>
        </row>
        <row r="2">
          <cell r="A2" t="str">
            <v>Country code</v>
          </cell>
          <cell r="B2" t="str">
            <v>Economy</v>
          </cell>
          <cell r="C2" t="str">
            <v>Rank-Paying taxes</v>
          </cell>
        </row>
        <row r="3">
          <cell r="A3" t="str">
            <v>HKG</v>
          </cell>
          <cell r="B3" t="str">
            <v>Hong Kong SAR, China</v>
          </cell>
          <cell r="C3">
            <v>1</v>
          </cell>
        </row>
        <row r="4">
          <cell r="A4" t="str">
            <v>QAT</v>
          </cell>
          <cell r="B4" t="str">
            <v>Qatar</v>
          </cell>
          <cell r="C4">
            <v>2</v>
          </cell>
        </row>
        <row r="5">
          <cell r="A5" t="str">
            <v>ARE</v>
          </cell>
          <cell r="B5" t="str">
            <v>United Arab Emirates</v>
          </cell>
          <cell r="C5">
            <v>3</v>
          </cell>
        </row>
        <row r="6">
          <cell r="A6" t="str">
            <v>IRL</v>
          </cell>
          <cell r="B6" t="str">
            <v>Ireland</v>
          </cell>
          <cell r="C6">
            <v>4</v>
          </cell>
        </row>
        <row r="7">
          <cell r="A7" t="str">
            <v>BHR</v>
          </cell>
          <cell r="B7" t="str">
            <v>Bahrain</v>
          </cell>
          <cell r="C7">
            <v>5</v>
          </cell>
        </row>
        <row r="8">
          <cell r="A8" t="str">
            <v>MUS</v>
          </cell>
          <cell r="B8" t="str">
            <v>Mauritius</v>
          </cell>
          <cell r="C8">
            <v>6</v>
          </cell>
        </row>
        <row r="9">
          <cell r="A9" t="str">
            <v>KWT</v>
          </cell>
          <cell r="B9" t="str">
            <v>Kuwait</v>
          </cell>
          <cell r="C9">
            <v>7</v>
          </cell>
        </row>
        <row r="10">
          <cell r="A10" t="str">
            <v>SGP</v>
          </cell>
          <cell r="B10" t="str">
            <v>Singapore</v>
          </cell>
          <cell r="C10">
            <v>8</v>
          </cell>
        </row>
        <row r="11">
          <cell r="A11" t="str">
            <v>DNK</v>
          </cell>
          <cell r="B11" t="str">
            <v>Denmark</v>
          </cell>
          <cell r="C11">
            <v>9</v>
          </cell>
        </row>
        <row r="12">
          <cell r="A12" t="str">
            <v>NZL</v>
          </cell>
          <cell r="B12" t="str">
            <v>New Zealand</v>
          </cell>
          <cell r="C12">
            <v>10</v>
          </cell>
        </row>
        <row r="13">
          <cell r="A13" t="str">
            <v>FIN</v>
          </cell>
          <cell r="B13" t="str">
            <v>Finland</v>
          </cell>
          <cell r="C13">
            <v>11</v>
          </cell>
        </row>
        <row r="14">
          <cell r="A14" t="str">
            <v>OMN</v>
          </cell>
          <cell r="B14" t="str">
            <v>Oman</v>
          </cell>
          <cell r="C14">
            <v>12</v>
          </cell>
        </row>
        <row r="15">
          <cell r="A15" t="str">
            <v>LVA</v>
          </cell>
          <cell r="B15" t="str">
            <v>Latvia</v>
          </cell>
          <cell r="C15">
            <v>13</v>
          </cell>
        </row>
        <row r="16">
          <cell r="A16" t="str">
            <v>EST</v>
          </cell>
          <cell r="B16" t="str">
            <v>Estonia</v>
          </cell>
          <cell r="C16">
            <v>14</v>
          </cell>
        </row>
        <row r="17">
          <cell r="A17" t="str">
            <v>BTN</v>
          </cell>
          <cell r="B17" t="str">
            <v>Bhutan</v>
          </cell>
          <cell r="C17">
            <v>15</v>
          </cell>
        </row>
        <row r="18">
          <cell r="A18" t="str">
            <v>GEO</v>
          </cell>
          <cell r="B18" t="str">
            <v>Georgia</v>
          </cell>
          <cell r="C18">
            <v>16</v>
          </cell>
        </row>
        <row r="19">
          <cell r="A19" t="str">
            <v>ZMB</v>
          </cell>
          <cell r="B19" t="str">
            <v>Zambia</v>
          </cell>
          <cell r="C19">
            <v>17</v>
          </cell>
        </row>
        <row r="20">
          <cell r="A20" t="str">
            <v>LTU</v>
          </cell>
          <cell r="B20" t="str">
            <v>Lithuania</v>
          </cell>
          <cell r="C20">
            <v>18</v>
          </cell>
        </row>
        <row r="21">
          <cell r="A21" t="str">
            <v>CAN</v>
          </cell>
          <cell r="B21" t="str">
            <v>Canada</v>
          </cell>
          <cell r="C21">
            <v>19</v>
          </cell>
        </row>
        <row r="22">
          <cell r="A22" t="str">
            <v>CHE</v>
          </cell>
          <cell r="B22" t="str">
            <v>Switzerland</v>
          </cell>
          <cell r="C22">
            <v>20</v>
          </cell>
        </row>
        <row r="23">
          <cell r="A23" t="str">
            <v>NLD</v>
          </cell>
          <cell r="B23" t="str">
            <v>Netherlands</v>
          </cell>
          <cell r="C23">
            <v>21</v>
          </cell>
        </row>
        <row r="24">
          <cell r="A24" t="str">
            <v>LUX</v>
          </cell>
          <cell r="B24" t="str">
            <v>Luxembourg</v>
          </cell>
          <cell r="C24">
            <v>22</v>
          </cell>
        </row>
        <row r="25">
          <cell r="A25" t="str">
            <v>GBR</v>
          </cell>
          <cell r="B25" t="str">
            <v>United Kingdom</v>
          </cell>
          <cell r="C25">
            <v>23</v>
          </cell>
        </row>
        <row r="26">
          <cell r="A26" t="str">
            <v>KOR</v>
          </cell>
          <cell r="B26" t="str">
            <v>Korea, Rep.</v>
          </cell>
          <cell r="C26">
            <v>24</v>
          </cell>
        </row>
        <row r="27">
          <cell r="A27" t="str">
            <v>MAR</v>
          </cell>
          <cell r="B27" t="str">
            <v>Morocco</v>
          </cell>
          <cell r="C27">
            <v>25</v>
          </cell>
        </row>
        <row r="28">
          <cell r="A28" t="str">
            <v>AUS</v>
          </cell>
          <cell r="B28" t="str">
            <v>Australia</v>
          </cell>
          <cell r="C28">
            <v>26</v>
          </cell>
        </row>
        <row r="29">
          <cell r="A29" t="str">
            <v>SWE</v>
          </cell>
          <cell r="B29" t="str">
            <v>Sweden</v>
          </cell>
          <cell r="C29">
            <v>27</v>
          </cell>
        </row>
        <row r="30">
          <cell r="A30" t="str">
            <v>TWN</v>
          </cell>
          <cell r="B30" t="str">
            <v>Taiwan, China</v>
          </cell>
          <cell r="C30">
            <v>28</v>
          </cell>
        </row>
        <row r="31">
          <cell r="A31" t="str">
            <v>NOR</v>
          </cell>
          <cell r="B31" t="str">
            <v>Norway</v>
          </cell>
          <cell r="C31">
            <v>29</v>
          </cell>
        </row>
        <row r="32">
          <cell r="A32" t="str">
            <v>SYC</v>
          </cell>
          <cell r="B32" t="str">
            <v>Seychelles</v>
          </cell>
          <cell r="C32">
            <v>30</v>
          </cell>
        </row>
        <row r="33">
          <cell r="A33" t="str">
            <v>MKD</v>
          </cell>
          <cell r="B33" t="str">
            <v>North Macedonia</v>
          </cell>
          <cell r="C33">
            <v>31</v>
          </cell>
        </row>
        <row r="34">
          <cell r="A34" t="str">
            <v>MDA</v>
          </cell>
          <cell r="B34" t="str">
            <v>Moldova</v>
          </cell>
          <cell r="C34">
            <v>32</v>
          </cell>
        </row>
        <row r="35">
          <cell r="A35" t="str">
            <v>AZE</v>
          </cell>
          <cell r="B35" t="str">
            <v>Azerbaijan</v>
          </cell>
          <cell r="C35">
            <v>33</v>
          </cell>
        </row>
        <row r="36">
          <cell r="A36" t="str">
            <v>ESP</v>
          </cell>
          <cell r="B36" t="str">
            <v>Spain</v>
          </cell>
          <cell r="C36">
            <v>34</v>
          </cell>
        </row>
        <row r="37">
          <cell r="A37" t="str">
            <v>ISL</v>
          </cell>
          <cell r="B37" t="str">
            <v>Iceland</v>
          </cell>
          <cell r="C37">
            <v>35</v>
          </cell>
        </row>
        <row r="38">
          <cell r="A38" t="str">
            <v>US</v>
          </cell>
          <cell r="B38" t="str">
            <v>United States</v>
          </cell>
          <cell r="C38">
            <v>36</v>
          </cell>
        </row>
        <row r="39">
          <cell r="A39" t="str">
            <v>RWA</v>
          </cell>
          <cell r="B39" t="str">
            <v>Rwanda</v>
          </cell>
          <cell r="C39">
            <v>37</v>
          </cell>
        </row>
        <row r="40">
          <cell r="A40" t="str">
            <v>SLB</v>
          </cell>
          <cell r="B40" t="str">
            <v>Solomon Islands</v>
          </cell>
          <cell r="C40">
            <v>38</v>
          </cell>
        </row>
        <row r="41">
          <cell r="A41" t="str">
            <v>PRT</v>
          </cell>
          <cell r="B41" t="str">
            <v>Portugal</v>
          </cell>
          <cell r="C41">
            <v>39</v>
          </cell>
        </row>
        <row r="42">
          <cell r="A42" t="str">
            <v>AUT</v>
          </cell>
          <cell r="B42" t="str">
            <v>Austria</v>
          </cell>
          <cell r="C42">
            <v>40</v>
          </cell>
        </row>
        <row r="43">
          <cell r="A43" t="str">
            <v>SVN</v>
          </cell>
          <cell r="B43" t="str">
            <v>Slovenia</v>
          </cell>
          <cell r="C43">
            <v>41</v>
          </cell>
        </row>
        <row r="44">
          <cell r="A44" t="str">
            <v>SMR</v>
          </cell>
          <cell r="B44" t="str">
            <v>San Marino</v>
          </cell>
          <cell r="C44">
            <v>42</v>
          </cell>
        </row>
        <row r="45">
          <cell r="A45" t="str">
            <v>DEU</v>
          </cell>
          <cell r="B45" t="str">
            <v>Germany</v>
          </cell>
          <cell r="C45">
            <v>43</v>
          </cell>
        </row>
        <row r="46">
          <cell r="A46" t="str">
            <v>KSV</v>
          </cell>
          <cell r="B46" t="str">
            <v>Kosovo</v>
          </cell>
          <cell r="C46">
            <v>44</v>
          </cell>
        </row>
        <row r="47">
          <cell r="A47" t="str">
            <v>HRV</v>
          </cell>
          <cell r="B47" t="str">
            <v>Croatia</v>
          </cell>
          <cell r="C47">
            <v>45</v>
          </cell>
        </row>
        <row r="48">
          <cell r="A48" t="str">
            <v>JAP</v>
          </cell>
          <cell r="B48" t="str">
            <v>Japan</v>
          </cell>
          <cell r="C48">
            <v>46</v>
          </cell>
        </row>
        <row r="49">
          <cell r="A49" t="str">
            <v>CZE</v>
          </cell>
          <cell r="B49" t="str">
            <v>Czech Republic</v>
          </cell>
          <cell r="C49">
            <v>47</v>
          </cell>
        </row>
        <row r="50">
          <cell r="A50" t="str">
            <v>ZAF</v>
          </cell>
          <cell r="B50" t="str">
            <v>South Africa</v>
          </cell>
          <cell r="C50">
            <v>48</v>
          </cell>
        </row>
        <row r="51">
          <cell r="A51" t="str">
            <v>CYP</v>
          </cell>
          <cell r="B51" t="str">
            <v>Cyprus</v>
          </cell>
          <cell r="C51">
            <v>49</v>
          </cell>
        </row>
        <row r="52">
          <cell r="A52" t="str">
            <v>SVK</v>
          </cell>
          <cell r="B52" t="str">
            <v>Slovak Republic</v>
          </cell>
          <cell r="C52">
            <v>50</v>
          </cell>
        </row>
        <row r="53">
          <cell r="A53" t="str">
            <v>ROM</v>
          </cell>
          <cell r="B53" t="str">
            <v>Romania</v>
          </cell>
          <cell r="C53">
            <v>51</v>
          </cell>
        </row>
        <row r="54">
          <cell r="A54" t="str">
            <v>ISR</v>
          </cell>
          <cell r="B54" t="str">
            <v>Israel</v>
          </cell>
          <cell r="C54">
            <v>52</v>
          </cell>
        </row>
        <row r="55">
          <cell r="A55" t="str">
            <v>BHS</v>
          </cell>
          <cell r="B55" t="str">
            <v>Bahamas, The</v>
          </cell>
          <cell r="C55">
            <v>53</v>
          </cell>
        </row>
        <row r="56">
          <cell r="A56" t="str">
            <v>BWA</v>
          </cell>
          <cell r="B56" t="str">
            <v>Botswana</v>
          </cell>
          <cell r="C56">
            <v>54</v>
          </cell>
        </row>
        <row r="57">
          <cell r="A57" t="str">
            <v>BLZ</v>
          </cell>
          <cell r="B57" t="str">
            <v>Belize</v>
          </cell>
          <cell r="C57">
            <v>55</v>
          </cell>
        </row>
        <row r="58">
          <cell r="A58" t="str">
            <v>RUSS</v>
          </cell>
          <cell r="B58" t="str">
            <v>Russian Federation</v>
          </cell>
          <cell r="C58">
            <v>56</v>
          </cell>
        </row>
        <row r="59">
          <cell r="A59" t="str">
            <v>UKR</v>
          </cell>
          <cell r="B59" t="str">
            <v>Ukraine</v>
          </cell>
          <cell r="C59">
            <v>57</v>
          </cell>
        </row>
        <row r="60">
          <cell r="A60" t="str">
            <v>FRA</v>
          </cell>
          <cell r="B60" t="str">
            <v>France</v>
          </cell>
          <cell r="C60">
            <v>58</v>
          </cell>
        </row>
        <row r="61">
          <cell r="A61" t="str">
            <v>HUN</v>
          </cell>
          <cell r="B61" t="str">
            <v>Hungary</v>
          </cell>
          <cell r="C61">
            <v>59</v>
          </cell>
        </row>
        <row r="62">
          <cell r="A62" t="str">
            <v>LIE</v>
          </cell>
          <cell r="B62" t="str">
            <v>Liechtenstein</v>
          </cell>
          <cell r="C62">
            <v>60</v>
          </cell>
        </row>
        <row r="63">
          <cell r="A63" t="str">
            <v>KAZ</v>
          </cell>
          <cell r="B63" t="str">
            <v>Kazakhstan</v>
          </cell>
          <cell r="C63">
            <v>61</v>
          </cell>
        </row>
        <row r="64">
          <cell r="A64" t="str">
            <v>CRI</v>
          </cell>
          <cell r="B64" t="str">
            <v>Costa Rica</v>
          </cell>
          <cell r="C64">
            <v>62</v>
          </cell>
        </row>
        <row r="65">
          <cell r="A65" t="str">
            <v>VUT</v>
          </cell>
          <cell r="B65" t="str">
            <v>Vanuatu</v>
          </cell>
          <cell r="C65">
            <v>63</v>
          </cell>
        </row>
        <row r="66">
          <cell r="A66" t="str">
            <v>THA</v>
          </cell>
          <cell r="B66" t="str">
            <v>Thailand</v>
          </cell>
          <cell r="C66">
            <v>64</v>
          </cell>
        </row>
        <row r="67">
          <cell r="A67" t="str">
            <v>BEL</v>
          </cell>
          <cell r="B67" t="str">
            <v>Belgium</v>
          </cell>
          <cell r="C67">
            <v>65</v>
          </cell>
        </row>
        <row r="68">
          <cell r="A68" t="str">
            <v>MNG</v>
          </cell>
          <cell r="B68" t="str">
            <v>Mongolia</v>
          </cell>
          <cell r="C68">
            <v>66</v>
          </cell>
        </row>
        <row r="69">
          <cell r="A69" t="str">
            <v>SLV</v>
          </cell>
          <cell r="B69" t="str">
            <v>El Salvador</v>
          </cell>
          <cell r="C69">
            <v>67</v>
          </cell>
        </row>
        <row r="70">
          <cell r="A70" t="str">
            <v>SWZ</v>
          </cell>
          <cell r="B70" t="str">
            <v>Eswatini</v>
          </cell>
          <cell r="C70">
            <v>68</v>
          </cell>
        </row>
        <row r="71">
          <cell r="A71" t="str">
            <v>UZB</v>
          </cell>
          <cell r="B71" t="str">
            <v>Uzbekistan</v>
          </cell>
          <cell r="C71">
            <v>69</v>
          </cell>
        </row>
        <row r="72">
          <cell r="A72" t="str">
            <v>GRC</v>
          </cell>
          <cell r="B72" t="str">
            <v>Greece</v>
          </cell>
          <cell r="C72">
            <v>70</v>
          </cell>
        </row>
        <row r="73">
          <cell r="A73" t="str">
            <v>SSD</v>
          </cell>
          <cell r="B73" t="str">
            <v>South Sudan</v>
          </cell>
          <cell r="C73">
            <v>71</v>
          </cell>
        </row>
        <row r="74">
          <cell r="A74" t="str">
            <v>LBR</v>
          </cell>
          <cell r="B74" t="str">
            <v>Liberia</v>
          </cell>
          <cell r="C74">
            <v>72</v>
          </cell>
        </row>
        <row r="75">
          <cell r="A75" t="str">
            <v>MNE</v>
          </cell>
          <cell r="B75" t="str">
            <v>Montenegro</v>
          </cell>
          <cell r="C75">
            <v>73</v>
          </cell>
        </row>
        <row r="76">
          <cell r="A76" t="str">
            <v>POL</v>
          </cell>
          <cell r="B76" t="str">
            <v>Poland</v>
          </cell>
          <cell r="C76">
            <v>74</v>
          </cell>
        </row>
        <row r="77">
          <cell r="A77" t="str">
            <v>MHL</v>
          </cell>
          <cell r="B77" t="str">
            <v>Marshall Islands</v>
          </cell>
          <cell r="C77">
            <v>75</v>
          </cell>
        </row>
        <row r="78">
          <cell r="A78" t="str">
            <v>MLT</v>
          </cell>
          <cell r="B78" t="str">
            <v>Malta</v>
          </cell>
          <cell r="C78">
            <v>76</v>
          </cell>
        </row>
        <row r="79">
          <cell r="A79" t="str">
            <v>MYS</v>
          </cell>
          <cell r="B79" t="str">
            <v>Malaysia</v>
          </cell>
          <cell r="C79">
            <v>77</v>
          </cell>
        </row>
        <row r="80">
          <cell r="A80" t="str">
            <v>WSM</v>
          </cell>
          <cell r="B80" t="str">
            <v>Samoa</v>
          </cell>
          <cell r="C80">
            <v>78</v>
          </cell>
        </row>
        <row r="81">
          <cell r="A81" t="str">
            <v>DMA</v>
          </cell>
          <cell r="B81" t="str">
            <v>Dominica</v>
          </cell>
          <cell r="C81">
            <v>79</v>
          </cell>
        </row>
        <row r="82">
          <cell r="A82" t="str">
            <v>LCA</v>
          </cell>
          <cell r="B82" t="str">
            <v>St. Lucia</v>
          </cell>
          <cell r="C82">
            <v>80</v>
          </cell>
        </row>
        <row r="83">
          <cell r="A83" t="str">
            <v>CHL</v>
          </cell>
          <cell r="B83" t="str">
            <v>Chile</v>
          </cell>
          <cell r="C83">
            <v>81</v>
          </cell>
        </row>
        <row r="84">
          <cell r="A84" t="str">
            <v>CPV</v>
          </cell>
          <cell r="B84" t="str">
            <v>Cabo Verde</v>
          </cell>
          <cell r="C84">
            <v>82</v>
          </cell>
        </row>
        <row r="85">
          <cell r="A85" t="str">
            <v>SAU</v>
          </cell>
          <cell r="B85" t="str">
            <v>Saudi Arabia</v>
          </cell>
          <cell r="C85">
            <v>83</v>
          </cell>
        </row>
        <row r="86">
          <cell r="A86" t="str">
            <v>TUR</v>
          </cell>
          <cell r="B86" t="str">
            <v>Turkey</v>
          </cell>
          <cell r="C86">
            <v>84</v>
          </cell>
        </row>
        <row r="87">
          <cell r="A87" t="str">
            <v>SRB</v>
          </cell>
          <cell r="B87" t="str">
            <v>Serbia</v>
          </cell>
          <cell r="C87">
            <v>85</v>
          </cell>
        </row>
        <row r="88">
          <cell r="A88" t="str">
            <v>NAM</v>
          </cell>
          <cell r="B88" t="str">
            <v>Namibia</v>
          </cell>
          <cell r="C88">
            <v>86</v>
          </cell>
        </row>
        <row r="89">
          <cell r="A89" t="str">
            <v>YEM</v>
          </cell>
          <cell r="B89" t="str">
            <v>Yemen, Rep.</v>
          </cell>
          <cell r="C89">
            <v>87</v>
          </cell>
        </row>
        <row r="90">
          <cell r="A90" t="str">
            <v>BRN</v>
          </cell>
          <cell r="B90" t="str">
            <v>Brunei Darussalam</v>
          </cell>
          <cell r="C90">
            <v>88</v>
          </cell>
        </row>
        <row r="91">
          <cell r="A91" t="str">
            <v>SYR</v>
          </cell>
          <cell r="B91" t="str">
            <v>Syrian Arab Republic</v>
          </cell>
          <cell r="C91">
            <v>89</v>
          </cell>
        </row>
        <row r="92">
          <cell r="A92" t="str">
            <v>ARM</v>
          </cell>
          <cell r="B92" t="str">
            <v>Armenia</v>
          </cell>
          <cell r="C92">
            <v>90</v>
          </cell>
        </row>
        <row r="93">
          <cell r="A93" t="str">
            <v>UGA</v>
          </cell>
          <cell r="B93" t="str">
            <v>Uganda</v>
          </cell>
          <cell r="C93">
            <v>91</v>
          </cell>
        </row>
        <row r="94">
          <cell r="A94" t="str">
            <v>SLE</v>
          </cell>
          <cell r="B94" t="str">
            <v>Sierra Leone</v>
          </cell>
          <cell r="C94">
            <v>92</v>
          </cell>
        </row>
        <row r="95">
          <cell r="A95" t="str">
            <v>PHL</v>
          </cell>
          <cell r="B95" t="str">
            <v>Philippines</v>
          </cell>
          <cell r="C95">
            <v>93</v>
          </cell>
        </row>
        <row r="96">
          <cell r="A96" t="str">
            <v>BGR</v>
          </cell>
          <cell r="B96" t="str">
            <v>Bulgaria</v>
          </cell>
          <cell r="C96">
            <v>94</v>
          </cell>
        </row>
        <row r="97">
          <cell r="A97" t="str">
            <v>BRB</v>
          </cell>
          <cell r="B97" t="str">
            <v>Barbados</v>
          </cell>
          <cell r="C97">
            <v>95</v>
          </cell>
        </row>
        <row r="98">
          <cell r="A98" t="str">
            <v>JOR</v>
          </cell>
          <cell r="B98" t="str">
            <v>Jordan</v>
          </cell>
          <cell r="C98">
            <v>96</v>
          </cell>
        </row>
        <row r="99">
          <cell r="A99" t="str">
            <v>KIR</v>
          </cell>
          <cell r="B99" t="str">
            <v>Kiribati</v>
          </cell>
          <cell r="C99">
            <v>97</v>
          </cell>
        </row>
        <row r="100">
          <cell r="A100" t="str">
            <v>FJI</v>
          </cell>
          <cell r="B100" t="str">
            <v>Fiji</v>
          </cell>
          <cell r="C100">
            <v>98</v>
          </cell>
        </row>
        <row r="101">
          <cell r="A101" t="str">
            <v>BLR</v>
          </cell>
          <cell r="B101" t="str">
            <v>Belarus</v>
          </cell>
          <cell r="C101">
            <v>99</v>
          </cell>
        </row>
        <row r="102">
          <cell r="A102" t="str">
            <v>TON</v>
          </cell>
          <cell r="B102" t="str">
            <v>Tonga</v>
          </cell>
          <cell r="C102">
            <v>100</v>
          </cell>
        </row>
        <row r="103">
          <cell r="A103" t="str">
            <v>URY</v>
          </cell>
          <cell r="B103" t="str">
            <v>Uruguay</v>
          </cell>
          <cell r="C103">
            <v>101</v>
          </cell>
        </row>
        <row r="104">
          <cell r="A104" t="str">
            <v>GTM</v>
          </cell>
          <cell r="B104" t="str">
            <v>Guatemala</v>
          </cell>
          <cell r="C104">
            <v>102</v>
          </cell>
        </row>
        <row r="105">
          <cell r="A105" t="str">
            <v>VCT</v>
          </cell>
          <cell r="B105" t="str">
            <v>St. Vincent and the Grenadines</v>
          </cell>
          <cell r="C105">
            <v>103</v>
          </cell>
        </row>
        <row r="106">
          <cell r="A106" t="str">
            <v>AGO</v>
          </cell>
          <cell r="B106" t="str">
            <v>Angola</v>
          </cell>
          <cell r="C106">
            <v>104</v>
          </cell>
        </row>
        <row r="107">
          <cell r="A107" t="str">
            <v>SUR</v>
          </cell>
          <cell r="B107" t="str">
            <v>Suriname</v>
          </cell>
          <cell r="C107">
            <v>105</v>
          </cell>
        </row>
        <row r="108">
          <cell r="A108" t="str">
            <v>PLW</v>
          </cell>
          <cell r="B108" t="str">
            <v>Palau</v>
          </cell>
          <cell r="C108">
            <v>106</v>
          </cell>
        </row>
        <row r="109">
          <cell r="A109" t="str">
            <v>WBG</v>
          </cell>
          <cell r="B109" t="str">
            <v>West Bank and Gaza</v>
          </cell>
          <cell r="C109">
            <v>107</v>
          </cell>
        </row>
        <row r="110">
          <cell r="A110" t="str">
            <v>LSO</v>
          </cell>
          <cell r="B110" t="str">
            <v>Lesotho</v>
          </cell>
          <cell r="C110">
            <v>108</v>
          </cell>
        </row>
        <row r="111">
          <cell r="A111" t="str">
            <v>FSM</v>
          </cell>
          <cell r="B111" t="str">
            <v>Micronesia, Fed. Sts.</v>
          </cell>
          <cell r="C111">
            <v>109</v>
          </cell>
        </row>
        <row r="112">
          <cell r="A112" t="str">
            <v>PNG</v>
          </cell>
          <cell r="B112" t="str">
            <v>Papua New Guinea</v>
          </cell>
          <cell r="C112">
            <v>110</v>
          </cell>
        </row>
        <row r="113">
          <cell r="A113" t="str">
            <v>INDO</v>
          </cell>
          <cell r="B113" t="str">
            <v>Indonesia</v>
          </cell>
          <cell r="C113">
            <v>111</v>
          </cell>
        </row>
        <row r="114">
          <cell r="A114" t="str">
            <v>KEN</v>
          </cell>
          <cell r="B114" t="str">
            <v>Kenya</v>
          </cell>
          <cell r="C114">
            <v>112</v>
          </cell>
        </row>
        <row r="115">
          <cell r="A115" t="str">
            <v>LBN</v>
          </cell>
          <cell r="B115" t="str">
            <v>Lebanon</v>
          </cell>
          <cell r="C115">
            <v>113</v>
          </cell>
        </row>
        <row r="116">
          <cell r="A116" t="str">
            <v>CHIN</v>
          </cell>
          <cell r="B116" t="str">
            <v>China</v>
          </cell>
          <cell r="C116">
            <v>114</v>
          </cell>
        </row>
        <row r="117">
          <cell r="A117" t="str">
            <v>GHA</v>
          </cell>
          <cell r="B117" t="str">
            <v>Ghana</v>
          </cell>
          <cell r="C117">
            <v>115</v>
          </cell>
        </row>
        <row r="118">
          <cell r="A118" t="str">
            <v>MDV</v>
          </cell>
          <cell r="B118" t="str">
            <v>Maldives</v>
          </cell>
          <cell r="C118">
            <v>116</v>
          </cell>
        </row>
        <row r="119">
          <cell r="A119" t="str">
            <v>ITA</v>
          </cell>
          <cell r="B119" t="str">
            <v>Italy</v>
          </cell>
          <cell r="C119">
            <v>117</v>
          </cell>
        </row>
        <row r="120">
          <cell r="A120" t="str">
            <v>PER</v>
          </cell>
          <cell r="B120" t="str">
            <v>Peru</v>
          </cell>
          <cell r="C120">
            <v>118</v>
          </cell>
        </row>
        <row r="121">
          <cell r="A121" t="str">
            <v>GUY</v>
          </cell>
          <cell r="B121" t="str">
            <v>Guyana</v>
          </cell>
          <cell r="C121">
            <v>119</v>
          </cell>
        </row>
        <row r="122">
          <cell r="A122" t="str">
            <v>MEXI</v>
          </cell>
          <cell r="B122" t="str">
            <v>Mexico</v>
          </cell>
          <cell r="C122">
            <v>120</v>
          </cell>
        </row>
        <row r="123">
          <cell r="A123" t="str">
            <v>INDI</v>
          </cell>
          <cell r="B123" t="str">
            <v>India</v>
          </cell>
          <cell r="C123">
            <v>121</v>
          </cell>
        </row>
        <row r="124">
          <cell r="A124" t="str">
            <v>TMP</v>
          </cell>
          <cell r="B124" t="str">
            <v>Timor-Leste</v>
          </cell>
          <cell r="C124">
            <v>122</v>
          </cell>
        </row>
        <row r="125">
          <cell r="A125" t="str">
            <v>ALB</v>
          </cell>
          <cell r="B125" t="str">
            <v>Albania</v>
          </cell>
          <cell r="C125">
            <v>123</v>
          </cell>
        </row>
        <row r="126">
          <cell r="A126" t="str">
            <v>JAM</v>
          </cell>
          <cell r="B126" t="str">
            <v>Jamaica</v>
          </cell>
          <cell r="C126">
            <v>124</v>
          </cell>
        </row>
        <row r="127">
          <cell r="A127" t="str">
            <v>KNA</v>
          </cell>
          <cell r="B127" t="str">
            <v>St. Kitts and Nevis</v>
          </cell>
          <cell r="C127">
            <v>125</v>
          </cell>
        </row>
        <row r="128">
          <cell r="A128" t="str">
            <v>PRY</v>
          </cell>
          <cell r="B128" t="str">
            <v>Paraguay</v>
          </cell>
          <cell r="C128">
            <v>126</v>
          </cell>
        </row>
        <row r="129">
          <cell r="A129" t="str">
            <v>MOZ</v>
          </cell>
          <cell r="B129" t="str">
            <v>Mozambique</v>
          </cell>
          <cell r="C129">
            <v>127</v>
          </cell>
        </row>
        <row r="130">
          <cell r="A130" t="str">
            <v>MMR</v>
          </cell>
          <cell r="B130" t="str">
            <v>Myanmar</v>
          </cell>
          <cell r="C130">
            <v>128</v>
          </cell>
        </row>
        <row r="131">
          <cell r="A131" t="str">
            <v>LBY</v>
          </cell>
          <cell r="B131" t="str">
            <v>Libya</v>
          </cell>
          <cell r="C131">
            <v>129</v>
          </cell>
        </row>
        <row r="132">
          <cell r="A132" t="str">
            <v>IRQ</v>
          </cell>
          <cell r="B132" t="str">
            <v>Iraq</v>
          </cell>
          <cell r="C132">
            <v>130</v>
          </cell>
        </row>
        <row r="133">
          <cell r="A133" t="str">
            <v>ETH</v>
          </cell>
          <cell r="B133" t="str">
            <v>Ethiopia</v>
          </cell>
          <cell r="C133">
            <v>131</v>
          </cell>
        </row>
        <row r="134">
          <cell r="A134" t="str">
            <v>VNM</v>
          </cell>
          <cell r="B134" t="str">
            <v>Vietnam</v>
          </cell>
          <cell r="C134">
            <v>132</v>
          </cell>
        </row>
        <row r="135">
          <cell r="A135" t="str">
            <v>DJI</v>
          </cell>
          <cell r="B135" t="str">
            <v>Djibouti</v>
          </cell>
          <cell r="C135">
            <v>133</v>
          </cell>
        </row>
        <row r="136">
          <cell r="A136" t="str">
            <v>MDG</v>
          </cell>
          <cell r="B136" t="str">
            <v>Madagascar</v>
          </cell>
          <cell r="C136">
            <v>134</v>
          </cell>
        </row>
        <row r="137">
          <cell r="A137" t="str">
            <v>TUN</v>
          </cell>
          <cell r="B137" t="str">
            <v>Tunisia</v>
          </cell>
          <cell r="C137">
            <v>135</v>
          </cell>
        </row>
        <row r="138">
          <cell r="A138" t="str">
            <v>MWI</v>
          </cell>
          <cell r="B138" t="str">
            <v>Malawi</v>
          </cell>
          <cell r="C138">
            <v>136</v>
          </cell>
        </row>
        <row r="139">
          <cell r="A139" t="str">
            <v>STP</v>
          </cell>
          <cell r="B139" t="str">
            <v>São Tomé and Príncipe</v>
          </cell>
          <cell r="C139">
            <v>137</v>
          </cell>
        </row>
        <row r="140">
          <cell r="A140" t="str">
            <v>KHM</v>
          </cell>
          <cell r="B140" t="str">
            <v>Cambodia</v>
          </cell>
          <cell r="C140">
            <v>138</v>
          </cell>
        </row>
        <row r="141">
          <cell r="A141" t="str">
            <v>TJK</v>
          </cell>
          <cell r="B141" t="str">
            <v>Tajikistan</v>
          </cell>
          <cell r="C141">
            <v>139</v>
          </cell>
        </row>
        <row r="142">
          <cell r="A142" t="str">
            <v>BDI</v>
          </cell>
          <cell r="B142" t="str">
            <v>Burundi</v>
          </cell>
          <cell r="C142">
            <v>140</v>
          </cell>
        </row>
        <row r="143">
          <cell r="A143" t="str">
            <v>BIH</v>
          </cell>
          <cell r="B143" t="str">
            <v>Bosnia and Herzegovina</v>
          </cell>
          <cell r="C143">
            <v>141</v>
          </cell>
        </row>
        <row r="144">
          <cell r="A144" t="str">
            <v>LKA</v>
          </cell>
          <cell r="B144" t="str">
            <v>Sri Lanka</v>
          </cell>
          <cell r="C144">
            <v>142</v>
          </cell>
        </row>
        <row r="145">
          <cell r="A145" t="str">
            <v>GRD</v>
          </cell>
          <cell r="B145" t="str">
            <v>Grenada</v>
          </cell>
          <cell r="C145">
            <v>143</v>
          </cell>
        </row>
        <row r="146">
          <cell r="A146" t="str">
            <v>IRN</v>
          </cell>
          <cell r="B146" t="str">
            <v>Iran, Islamic Rep.</v>
          </cell>
          <cell r="C146">
            <v>144</v>
          </cell>
        </row>
        <row r="147">
          <cell r="A147" t="str">
            <v>ECU</v>
          </cell>
          <cell r="B147" t="str">
            <v>Ecuador</v>
          </cell>
          <cell r="C147">
            <v>145</v>
          </cell>
        </row>
        <row r="148">
          <cell r="A148" t="str">
            <v>ATG</v>
          </cell>
          <cell r="B148" t="str">
            <v>Antigua and Barbuda</v>
          </cell>
          <cell r="C148">
            <v>146</v>
          </cell>
        </row>
        <row r="149">
          <cell r="A149" t="str">
            <v>ZWE</v>
          </cell>
          <cell r="B149" t="str">
            <v>Zimbabwe</v>
          </cell>
          <cell r="C149">
            <v>147</v>
          </cell>
        </row>
        <row r="150">
          <cell r="A150" t="str">
            <v>COL</v>
          </cell>
          <cell r="B150" t="str">
            <v>Colombia</v>
          </cell>
          <cell r="C150">
            <v>148</v>
          </cell>
        </row>
        <row r="151">
          <cell r="A151" t="str">
            <v>HTI</v>
          </cell>
          <cell r="B151" t="str">
            <v>Haiti</v>
          </cell>
          <cell r="C151">
            <v>149</v>
          </cell>
        </row>
        <row r="152">
          <cell r="A152" t="str">
            <v>DOM</v>
          </cell>
          <cell r="B152" t="str">
            <v>Dominican Republic</v>
          </cell>
          <cell r="C152">
            <v>150</v>
          </cell>
        </row>
        <row r="153">
          <cell r="A153" t="str">
            <v>BANG</v>
          </cell>
          <cell r="B153" t="str">
            <v>Bangladesh</v>
          </cell>
          <cell r="C153">
            <v>151</v>
          </cell>
        </row>
        <row r="154">
          <cell r="A154" t="str">
            <v>ERI</v>
          </cell>
          <cell r="B154" t="str">
            <v>Eritrea</v>
          </cell>
          <cell r="C154">
            <v>152</v>
          </cell>
        </row>
        <row r="155">
          <cell r="A155" t="str">
            <v>BFA</v>
          </cell>
          <cell r="B155" t="str">
            <v>Burkina Faso</v>
          </cell>
          <cell r="C155">
            <v>153</v>
          </cell>
        </row>
        <row r="156">
          <cell r="A156" t="str">
            <v>GNB</v>
          </cell>
          <cell r="B156" t="str">
            <v>Guinea-Bissau</v>
          </cell>
          <cell r="C156">
            <v>154</v>
          </cell>
        </row>
        <row r="157">
          <cell r="A157" t="str">
            <v>LAO</v>
          </cell>
          <cell r="B157" t="str">
            <v>Lao PDR</v>
          </cell>
          <cell r="C157">
            <v>155</v>
          </cell>
        </row>
        <row r="158">
          <cell r="A158" t="str">
            <v>DZA</v>
          </cell>
          <cell r="B158" t="str">
            <v>Algeria</v>
          </cell>
          <cell r="C158">
            <v>156</v>
          </cell>
        </row>
        <row r="159">
          <cell r="A159" t="str">
            <v>NIGE</v>
          </cell>
          <cell r="B159" t="str">
            <v>Nigeria</v>
          </cell>
          <cell r="C159">
            <v>157</v>
          </cell>
        </row>
        <row r="160">
          <cell r="A160" t="str">
            <v>NPL</v>
          </cell>
          <cell r="B160" t="str">
            <v>Nepal</v>
          </cell>
          <cell r="C160">
            <v>158</v>
          </cell>
        </row>
        <row r="161">
          <cell r="A161" t="str">
            <v>NIC</v>
          </cell>
          <cell r="B161" t="str">
            <v>Nicaragua</v>
          </cell>
          <cell r="C161">
            <v>159</v>
          </cell>
        </row>
        <row r="162">
          <cell r="A162" t="str">
            <v>EGY</v>
          </cell>
          <cell r="B162" t="str">
            <v>Egypt, Arab Rep.</v>
          </cell>
          <cell r="C162">
            <v>160</v>
          </cell>
        </row>
        <row r="163">
          <cell r="A163" t="str">
            <v>PRI</v>
          </cell>
          <cell r="B163" t="str">
            <v>Puerto Rico</v>
          </cell>
          <cell r="C163">
            <v>161</v>
          </cell>
        </row>
        <row r="164">
          <cell r="A164" t="str">
            <v>SDN</v>
          </cell>
          <cell r="B164" t="str">
            <v>Sudan</v>
          </cell>
          <cell r="C164">
            <v>162</v>
          </cell>
        </row>
        <row r="165">
          <cell r="A165" t="str">
            <v>KGZ</v>
          </cell>
          <cell r="B165" t="str">
            <v>Kyrgyz Republic</v>
          </cell>
          <cell r="C165">
            <v>163</v>
          </cell>
        </row>
        <row r="166">
          <cell r="A166" t="str">
            <v>MLI</v>
          </cell>
          <cell r="B166" t="str">
            <v>Mali</v>
          </cell>
          <cell r="C166">
            <v>164</v>
          </cell>
        </row>
        <row r="167">
          <cell r="A167" t="str">
            <v>TTO</v>
          </cell>
          <cell r="B167" t="str">
            <v>Trinidad and Tobago</v>
          </cell>
          <cell r="C167">
            <v>165</v>
          </cell>
        </row>
        <row r="168">
          <cell r="A168" t="str">
            <v>TZA</v>
          </cell>
          <cell r="B168" t="str">
            <v>Tanzania</v>
          </cell>
          <cell r="C168">
            <v>166</v>
          </cell>
        </row>
        <row r="169">
          <cell r="A169" t="str">
            <v>COM</v>
          </cell>
          <cell r="B169" t="str">
            <v>Comoros</v>
          </cell>
          <cell r="C169">
            <v>167</v>
          </cell>
        </row>
        <row r="170">
          <cell r="A170" t="str">
            <v>NER</v>
          </cell>
          <cell r="B170" t="str">
            <v>Niger</v>
          </cell>
          <cell r="C170">
            <v>168</v>
          </cell>
        </row>
        <row r="171">
          <cell r="A171" t="str">
            <v>ARG</v>
          </cell>
          <cell r="B171" t="str">
            <v>Argentina</v>
          </cell>
          <cell r="C171">
            <v>169</v>
          </cell>
        </row>
        <row r="172">
          <cell r="A172" t="str">
            <v>HND</v>
          </cell>
          <cell r="B172" t="str">
            <v>Honduras</v>
          </cell>
          <cell r="C172">
            <v>170</v>
          </cell>
        </row>
        <row r="173">
          <cell r="A173" t="str">
            <v>BEN</v>
          </cell>
          <cell r="B173" t="str">
            <v>Benin</v>
          </cell>
          <cell r="C173">
            <v>171</v>
          </cell>
        </row>
        <row r="174">
          <cell r="A174" t="str">
            <v>SEN</v>
          </cell>
          <cell r="B174" t="str">
            <v>Senegal</v>
          </cell>
          <cell r="C174">
            <v>172</v>
          </cell>
        </row>
        <row r="175">
          <cell r="A175" t="str">
            <v>TGO</v>
          </cell>
          <cell r="B175" t="str">
            <v>Togo</v>
          </cell>
          <cell r="C175">
            <v>173</v>
          </cell>
        </row>
        <row r="176">
          <cell r="A176" t="str">
            <v>PAKI</v>
          </cell>
          <cell r="B176" t="str">
            <v>Pakistan</v>
          </cell>
          <cell r="C176">
            <v>174</v>
          </cell>
        </row>
        <row r="177">
          <cell r="A177" t="str">
            <v>PAN</v>
          </cell>
          <cell r="B177" t="str">
            <v>Panama</v>
          </cell>
          <cell r="C177">
            <v>175</v>
          </cell>
        </row>
        <row r="178">
          <cell r="A178" t="str">
            <v>CIV</v>
          </cell>
          <cell r="B178" t="str">
            <v>Côte d'Ivoire</v>
          </cell>
          <cell r="C178">
            <v>176</v>
          </cell>
        </row>
        <row r="179">
          <cell r="A179" t="str">
            <v>GMB</v>
          </cell>
          <cell r="B179" t="str">
            <v>Gambia, The</v>
          </cell>
          <cell r="C179">
            <v>177</v>
          </cell>
        </row>
        <row r="180">
          <cell r="A180" t="str">
            <v>AFG</v>
          </cell>
          <cell r="B180" t="str">
            <v>Afghanistan</v>
          </cell>
          <cell r="C180">
            <v>178</v>
          </cell>
        </row>
        <row r="181">
          <cell r="A181" t="str">
            <v>MRT</v>
          </cell>
          <cell r="B181" t="str">
            <v>Mauritania</v>
          </cell>
          <cell r="C181">
            <v>179</v>
          </cell>
        </row>
        <row r="182">
          <cell r="A182" t="str">
            <v>GNQ</v>
          </cell>
          <cell r="B182" t="str">
            <v>Equatorial Guinea</v>
          </cell>
          <cell r="C182">
            <v>180</v>
          </cell>
        </row>
        <row r="183">
          <cell r="A183" t="str">
            <v>ZAR</v>
          </cell>
          <cell r="B183" t="str">
            <v>Congo, Dem. Rep.</v>
          </cell>
          <cell r="C183">
            <v>181</v>
          </cell>
        </row>
        <row r="184">
          <cell r="A184" t="str">
            <v>GIN</v>
          </cell>
          <cell r="B184" t="str">
            <v>Guinea</v>
          </cell>
          <cell r="C184">
            <v>182</v>
          </cell>
        </row>
        <row r="185">
          <cell r="A185" t="str">
            <v>CMR</v>
          </cell>
          <cell r="B185" t="str">
            <v>Cameroon</v>
          </cell>
          <cell r="C185">
            <v>183</v>
          </cell>
        </row>
        <row r="186">
          <cell r="A186" t="str">
            <v>GAB</v>
          </cell>
          <cell r="B186" t="str">
            <v>Gabon</v>
          </cell>
          <cell r="C186">
            <v>184</v>
          </cell>
        </row>
        <row r="187">
          <cell r="A187" t="str">
            <v>BRAZ</v>
          </cell>
          <cell r="B187" t="str">
            <v>Brazil</v>
          </cell>
          <cell r="C187">
            <v>185</v>
          </cell>
        </row>
        <row r="188">
          <cell r="A188" t="str">
            <v>COG</v>
          </cell>
          <cell r="B188" t="str">
            <v>Congo, Rep.</v>
          </cell>
          <cell r="C188">
            <v>186</v>
          </cell>
        </row>
        <row r="189">
          <cell r="A189" t="str">
            <v>BOL</v>
          </cell>
          <cell r="B189" t="str">
            <v>Bolivia</v>
          </cell>
          <cell r="C189">
            <v>187</v>
          </cell>
        </row>
        <row r="190">
          <cell r="A190" t="str">
            <v>CAF</v>
          </cell>
          <cell r="B190" t="str">
            <v>Central African Republic</v>
          </cell>
          <cell r="C190">
            <v>188</v>
          </cell>
        </row>
        <row r="191">
          <cell r="A191" t="str">
            <v>TCD</v>
          </cell>
          <cell r="B191" t="str">
            <v>Chad</v>
          </cell>
          <cell r="C191">
            <v>189</v>
          </cell>
        </row>
        <row r="192">
          <cell r="A192" t="str">
            <v>VEN</v>
          </cell>
          <cell r="B192" t="str">
            <v>Venezuela, RB</v>
          </cell>
          <cell r="C192">
            <v>190</v>
          </cell>
        </row>
        <row r="193">
          <cell r="A193" t="str">
            <v>SOM</v>
          </cell>
          <cell r="B193" t="str">
            <v>Somalia</v>
          </cell>
          <cell r="C193">
            <v>191</v>
          </cell>
        </row>
      </sheetData>
      <sheetData sheetId="16">
        <row r="1">
          <cell r="C1" t="str">
            <v xml:space="preserve">Trading across borders </v>
          </cell>
        </row>
        <row r="2">
          <cell r="A2" t="str">
            <v>Country code</v>
          </cell>
          <cell r="B2" t="str">
            <v>Economy</v>
          </cell>
          <cell r="C2" t="str">
            <v>Rank-Trading across borders</v>
          </cell>
        </row>
        <row r="3">
          <cell r="A3" t="str">
            <v>AUT</v>
          </cell>
          <cell r="B3" t="str">
            <v>Austria</v>
          </cell>
          <cell r="C3">
            <v>1</v>
          </cell>
        </row>
        <row r="4">
          <cell r="A4" t="str">
            <v>BEL</v>
          </cell>
          <cell r="B4" t="str">
            <v>Belgium</v>
          </cell>
          <cell r="C4">
            <v>2</v>
          </cell>
        </row>
        <row r="5">
          <cell r="A5" t="str">
            <v>HRV</v>
          </cell>
          <cell r="B5" t="str">
            <v>Croatia</v>
          </cell>
          <cell r="C5">
            <v>3</v>
          </cell>
        </row>
        <row r="6">
          <cell r="A6" t="str">
            <v>CZE</v>
          </cell>
          <cell r="B6" t="str">
            <v>Czech Republic</v>
          </cell>
          <cell r="C6">
            <v>4</v>
          </cell>
        </row>
        <row r="7">
          <cell r="A7" t="str">
            <v>DNK</v>
          </cell>
          <cell r="B7" t="str">
            <v>Denmark</v>
          </cell>
          <cell r="C7">
            <v>5</v>
          </cell>
        </row>
        <row r="8">
          <cell r="A8" t="str">
            <v>FRA</v>
          </cell>
          <cell r="B8" t="str">
            <v>France</v>
          </cell>
          <cell r="C8">
            <v>6</v>
          </cell>
        </row>
        <row r="9">
          <cell r="A9" t="str">
            <v>HUN</v>
          </cell>
          <cell r="B9" t="str">
            <v>Hungary</v>
          </cell>
          <cell r="C9">
            <v>7</v>
          </cell>
        </row>
        <row r="10">
          <cell r="A10" t="str">
            <v>ITA</v>
          </cell>
          <cell r="B10" t="str">
            <v>Italy</v>
          </cell>
          <cell r="C10">
            <v>8</v>
          </cell>
        </row>
        <row r="11">
          <cell r="A11" t="str">
            <v>LUX</v>
          </cell>
          <cell r="B11" t="str">
            <v>Luxembourg</v>
          </cell>
          <cell r="C11">
            <v>9</v>
          </cell>
        </row>
        <row r="12">
          <cell r="A12" t="str">
            <v>NLD</v>
          </cell>
          <cell r="B12" t="str">
            <v>Netherlands</v>
          </cell>
          <cell r="C12">
            <v>10</v>
          </cell>
        </row>
        <row r="13">
          <cell r="A13" t="str">
            <v>POL</v>
          </cell>
          <cell r="B13" t="str">
            <v>Poland</v>
          </cell>
          <cell r="C13">
            <v>11</v>
          </cell>
        </row>
        <row r="14">
          <cell r="A14" t="str">
            <v>PRT</v>
          </cell>
          <cell r="B14" t="str">
            <v>Portugal</v>
          </cell>
          <cell r="C14">
            <v>12</v>
          </cell>
        </row>
        <row r="15">
          <cell r="A15" t="str">
            <v>ROM</v>
          </cell>
          <cell r="B15" t="str">
            <v>Romania</v>
          </cell>
          <cell r="C15">
            <v>13</v>
          </cell>
        </row>
        <row r="16">
          <cell r="A16" t="str">
            <v>SVK</v>
          </cell>
          <cell r="B16" t="str">
            <v>Slovak Republic</v>
          </cell>
          <cell r="C16">
            <v>14</v>
          </cell>
        </row>
        <row r="17">
          <cell r="A17" t="str">
            <v>SVN</v>
          </cell>
          <cell r="B17" t="str">
            <v>Slovenia</v>
          </cell>
          <cell r="C17">
            <v>15</v>
          </cell>
        </row>
        <row r="18">
          <cell r="A18" t="str">
            <v>ESP</v>
          </cell>
          <cell r="B18" t="str">
            <v>Spain</v>
          </cell>
          <cell r="C18">
            <v>16</v>
          </cell>
        </row>
        <row r="19">
          <cell r="A19" t="str">
            <v>EST</v>
          </cell>
          <cell r="B19" t="str">
            <v>Estonia</v>
          </cell>
          <cell r="C19">
            <v>17</v>
          </cell>
        </row>
        <row r="20">
          <cell r="A20" t="str">
            <v>SWE</v>
          </cell>
          <cell r="B20" t="str">
            <v>Sweden</v>
          </cell>
          <cell r="C20">
            <v>18</v>
          </cell>
        </row>
        <row r="21">
          <cell r="A21" t="str">
            <v>LTU</v>
          </cell>
          <cell r="B21" t="str">
            <v>Lithuania</v>
          </cell>
          <cell r="C21">
            <v>19</v>
          </cell>
        </row>
        <row r="22">
          <cell r="A22" t="str">
            <v>SMR</v>
          </cell>
          <cell r="B22" t="str">
            <v>San Marino</v>
          </cell>
          <cell r="C22">
            <v>20</v>
          </cell>
        </row>
        <row r="23">
          <cell r="A23" t="str">
            <v>BGR</v>
          </cell>
          <cell r="B23" t="str">
            <v>Bulgaria</v>
          </cell>
          <cell r="C23">
            <v>21</v>
          </cell>
        </row>
        <row r="24">
          <cell r="A24" t="str">
            <v>NOR</v>
          </cell>
          <cell r="B24" t="str">
            <v>Norway</v>
          </cell>
          <cell r="C24">
            <v>22</v>
          </cell>
        </row>
        <row r="25">
          <cell r="A25" t="str">
            <v>SRB</v>
          </cell>
          <cell r="B25" t="str">
            <v>Serbia</v>
          </cell>
          <cell r="C25">
            <v>23</v>
          </cell>
        </row>
        <row r="26">
          <cell r="A26" t="str">
            <v>BLR</v>
          </cell>
          <cell r="B26" t="str">
            <v>Belarus</v>
          </cell>
          <cell r="C26">
            <v>24</v>
          </cell>
        </row>
        <row r="27">
          <cell r="A27" t="str">
            <v>ALB</v>
          </cell>
          <cell r="B27" t="str">
            <v>Albania</v>
          </cell>
          <cell r="C27">
            <v>25</v>
          </cell>
        </row>
        <row r="28">
          <cell r="A28" t="str">
            <v>LIE</v>
          </cell>
          <cell r="B28" t="str">
            <v>Liechtenstein</v>
          </cell>
          <cell r="C28">
            <v>26</v>
          </cell>
        </row>
        <row r="29">
          <cell r="A29" t="str">
            <v>CHE</v>
          </cell>
          <cell r="B29" t="str">
            <v>Switzerland</v>
          </cell>
          <cell r="C29">
            <v>27</v>
          </cell>
        </row>
        <row r="30">
          <cell r="A30" t="str">
            <v>BIH</v>
          </cell>
          <cell r="B30" t="str">
            <v>Bosnia and Herzegovina</v>
          </cell>
          <cell r="C30">
            <v>28</v>
          </cell>
        </row>
        <row r="31">
          <cell r="A31" t="str">
            <v>LVA</v>
          </cell>
          <cell r="B31" t="str">
            <v>Latvia</v>
          </cell>
          <cell r="C31">
            <v>29</v>
          </cell>
        </row>
        <row r="32">
          <cell r="A32" t="str">
            <v>HKG</v>
          </cell>
          <cell r="B32" t="str">
            <v>Hong Kong SAR, China</v>
          </cell>
          <cell r="C32">
            <v>30</v>
          </cell>
        </row>
        <row r="33">
          <cell r="A33" t="str">
            <v>BTN</v>
          </cell>
          <cell r="B33" t="str">
            <v>Bhutan</v>
          </cell>
          <cell r="C33">
            <v>31</v>
          </cell>
        </row>
        <row r="34">
          <cell r="A34" t="str">
            <v>MKD</v>
          </cell>
          <cell r="B34" t="str">
            <v>North Macedonia</v>
          </cell>
          <cell r="C34">
            <v>32</v>
          </cell>
        </row>
        <row r="35">
          <cell r="A35" t="str">
            <v>KSV</v>
          </cell>
          <cell r="B35" t="str">
            <v>Kosovo</v>
          </cell>
          <cell r="C35">
            <v>33</v>
          </cell>
        </row>
        <row r="36">
          <cell r="A36" t="str">
            <v>GBR</v>
          </cell>
          <cell r="B36" t="str">
            <v>United Kingdom</v>
          </cell>
          <cell r="C36">
            <v>34</v>
          </cell>
        </row>
        <row r="37">
          <cell r="A37" t="str">
            <v>GRC</v>
          </cell>
          <cell r="B37" t="str">
            <v>Greece</v>
          </cell>
          <cell r="C37">
            <v>35</v>
          </cell>
        </row>
        <row r="38">
          <cell r="A38" t="str">
            <v>SWZ</v>
          </cell>
          <cell r="B38" t="str">
            <v>Eswatini</v>
          </cell>
          <cell r="C38">
            <v>36</v>
          </cell>
        </row>
        <row r="39">
          <cell r="A39" t="str">
            <v>KOR</v>
          </cell>
          <cell r="B39" t="str">
            <v>Korea, Rep.</v>
          </cell>
          <cell r="C39">
            <v>37</v>
          </cell>
        </row>
        <row r="40">
          <cell r="A40" t="str">
            <v>FIN</v>
          </cell>
          <cell r="B40" t="str">
            <v>Finland</v>
          </cell>
          <cell r="C40">
            <v>38</v>
          </cell>
        </row>
        <row r="41">
          <cell r="A41" t="str">
            <v>MDA</v>
          </cell>
          <cell r="B41" t="str">
            <v>Moldova</v>
          </cell>
          <cell r="C41">
            <v>39</v>
          </cell>
        </row>
        <row r="42">
          <cell r="A42" t="str">
            <v>US</v>
          </cell>
          <cell r="B42" t="str">
            <v>United States</v>
          </cell>
          <cell r="C42">
            <v>40</v>
          </cell>
        </row>
        <row r="43">
          <cell r="A43" t="str">
            <v>LSO</v>
          </cell>
          <cell r="B43" t="str">
            <v>Lesotho</v>
          </cell>
          <cell r="C43">
            <v>41</v>
          </cell>
        </row>
        <row r="44">
          <cell r="A44" t="str">
            <v>MNE</v>
          </cell>
          <cell r="B44" t="str">
            <v>Montenegro</v>
          </cell>
          <cell r="C44">
            <v>42</v>
          </cell>
        </row>
        <row r="45">
          <cell r="A45" t="str">
            <v>DEU</v>
          </cell>
          <cell r="B45" t="str">
            <v>Germany</v>
          </cell>
          <cell r="C45">
            <v>43</v>
          </cell>
        </row>
        <row r="46">
          <cell r="A46" t="str">
            <v>TUR</v>
          </cell>
          <cell r="B46" t="str">
            <v>Turkey</v>
          </cell>
          <cell r="C46">
            <v>44</v>
          </cell>
        </row>
        <row r="47">
          <cell r="A47" t="str">
            <v>ARM</v>
          </cell>
          <cell r="B47" t="str">
            <v>Armenia</v>
          </cell>
          <cell r="C47">
            <v>45</v>
          </cell>
        </row>
        <row r="48">
          <cell r="A48" t="str">
            <v>GEO</v>
          </cell>
          <cell r="B48" t="str">
            <v>Georgia</v>
          </cell>
          <cell r="C48">
            <v>46</v>
          </cell>
        </row>
        <row r="49">
          <cell r="A49" t="str">
            <v>SLV</v>
          </cell>
          <cell r="B49" t="str">
            <v>El Salvador</v>
          </cell>
          <cell r="C49">
            <v>47</v>
          </cell>
        </row>
        <row r="50">
          <cell r="A50" t="str">
            <v>SGP</v>
          </cell>
          <cell r="B50" t="str">
            <v>Singapore</v>
          </cell>
          <cell r="C50">
            <v>48</v>
          </cell>
        </row>
        <row r="51">
          <cell r="A51" t="str">
            <v>MLT</v>
          </cell>
          <cell r="B51" t="str">
            <v>Malta</v>
          </cell>
          <cell r="C51">
            <v>49</v>
          </cell>
        </row>
        <row r="52">
          <cell r="A52" t="str">
            <v>MYS</v>
          </cell>
          <cell r="B52" t="str">
            <v>Malaysia</v>
          </cell>
          <cell r="C52">
            <v>50</v>
          </cell>
        </row>
        <row r="53">
          <cell r="A53" t="str">
            <v>CYP</v>
          </cell>
          <cell r="B53" t="str">
            <v>Cyprus</v>
          </cell>
          <cell r="C53">
            <v>51</v>
          </cell>
        </row>
        <row r="54">
          <cell r="A54" t="str">
            <v>CAN</v>
          </cell>
          <cell r="B54" t="str">
            <v>Canada</v>
          </cell>
          <cell r="C54">
            <v>52</v>
          </cell>
        </row>
        <row r="55">
          <cell r="A55" t="str">
            <v>IRL</v>
          </cell>
          <cell r="B55" t="str">
            <v>Ireland</v>
          </cell>
          <cell r="C55">
            <v>53</v>
          </cell>
        </row>
        <row r="56">
          <cell r="A56" t="str">
            <v>ISL</v>
          </cell>
          <cell r="B56" t="str">
            <v>Iceland</v>
          </cell>
          <cell r="C56">
            <v>54</v>
          </cell>
        </row>
        <row r="57">
          <cell r="A57" t="str">
            <v>WBG</v>
          </cell>
          <cell r="B57" t="str">
            <v>West Bank and Gaza</v>
          </cell>
          <cell r="C57">
            <v>55</v>
          </cell>
        </row>
        <row r="58">
          <cell r="A58" t="str">
            <v>BWA</v>
          </cell>
          <cell r="B58" t="str">
            <v>Botswana</v>
          </cell>
          <cell r="C58">
            <v>56</v>
          </cell>
        </row>
        <row r="59">
          <cell r="A59" t="str">
            <v>JAP</v>
          </cell>
          <cell r="B59" t="str">
            <v>Japan</v>
          </cell>
          <cell r="C59">
            <v>57</v>
          </cell>
        </row>
        <row r="60">
          <cell r="A60" t="str">
            <v>PAN</v>
          </cell>
          <cell r="B60" t="str">
            <v>Panama</v>
          </cell>
          <cell r="C60">
            <v>58</v>
          </cell>
        </row>
        <row r="61">
          <cell r="A61" t="str">
            <v>TWN</v>
          </cell>
          <cell r="B61" t="str">
            <v>Taiwan, China</v>
          </cell>
          <cell r="C61">
            <v>59</v>
          </cell>
        </row>
        <row r="62">
          <cell r="A62" t="str">
            <v>MAR</v>
          </cell>
          <cell r="B62" t="str">
            <v>Morocco</v>
          </cell>
          <cell r="C62">
            <v>60</v>
          </cell>
        </row>
        <row r="63">
          <cell r="A63" t="str">
            <v>THA</v>
          </cell>
          <cell r="B63" t="str">
            <v>Thailand</v>
          </cell>
          <cell r="C63">
            <v>61</v>
          </cell>
        </row>
        <row r="64">
          <cell r="A64" t="str">
            <v>NZL</v>
          </cell>
          <cell r="B64" t="str">
            <v>New Zealand</v>
          </cell>
          <cell r="C64">
            <v>62</v>
          </cell>
        </row>
        <row r="65">
          <cell r="A65" t="str">
            <v>FSM</v>
          </cell>
          <cell r="B65" t="str">
            <v>Micronesia, Fed. Sts.</v>
          </cell>
          <cell r="C65">
            <v>63</v>
          </cell>
        </row>
        <row r="66">
          <cell r="A66" t="str">
            <v>DOM</v>
          </cell>
          <cell r="B66" t="str">
            <v>Dominican Republic</v>
          </cell>
          <cell r="C66">
            <v>64</v>
          </cell>
        </row>
        <row r="67">
          <cell r="A67" t="str">
            <v>CHIN</v>
          </cell>
          <cell r="B67" t="str">
            <v>China</v>
          </cell>
          <cell r="C67">
            <v>65</v>
          </cell>
        </row>
        <row r="68">
          <cell r="A68" t="str">
            <v>ISR</v>
          </cell>
          <cell r="B68" t="str">
            <v>Israel</v>
          </cell>
          <cell r="C68">
            <v>66</v>
          </cell>
        </row>
        <row r="69">
          <cell r="A69" t="str">
            <v>MEXI</v>
          </cell>
          <cell r="B69" t="str">
            <v>Mexico</v>
          </cell>
          <cell r="C69">
            <v>67</v>
          </cell>
        </row>
        <row r="70">
          <cell r="A70" t="str">
            <v>PRI</v>
          </cell>
          <cell r="B70" t="str">
            <v>Puerto Rico</v>
          </cell>
          <cell r="C70">
            <v>68</v>
          </cell>
        </row>
        <row r="71">
          <cell r="A71" t="str">
            <v>KNA</v>
          </cell>
          <cell r="B71" t="str">
            <v>St. Kitts and Nevis</v>
          </cell>
          <cell r="C71">
            <v>69</v>
          </cell>
        </row>
        <row r="72">
          <cell r="A72" t="str">
            <v>MUS</v>
          </cell>
          <cell r="B72" t="str">
            <v>Mauritius</v>
          </cell>
          <cell r="C72">
            <v>70</v>
          </cell>
        </row>
        <row r="73">
          <cell r="A73" t="str">
            <v>CHL</v>
          </cell>
          <cell r="B73" t="str">
            <v>Chile</v>
          </cell>
          <cell r="C73">
            <v>71</v>
          </cell>
        </row>
        <row r="74">
          <cell r="A74" t="str">
            <v>NPL</v>
          </cell>
          <cell r="B74" t="str">
            <v>Nepal</v>
          </cell>
          <cell r="C74">
            <v>72</v>
          </cell>
        </row>
        <row r="75">
          <cell r="A75" t="str">
            <v>CRI</v>
          </cell>
          <cell r="B75" t="str">
            <v>Costa Rica</v>
          </cell>
          <cell r="C75">
            <v>73</v>
          </cell>
        </row>
        <row r="76">
          <cell r="A76" t="str">
            <v>OMN</v>
          </cell>
          <cell r="B76" t="str">
            <v>Oman</v>
          </cell>
          <cell r="C76">
            <v>74</v>
          </cell>
        </row>
        <row r="77">
          <cell r="A77" t="str">
            <v>JOR</v>
          </cell>
          <cell r="B77" t="str">
            <v>Jordan</v>
          </cell>
          <cell r="C77">
            <v>75</v>
          </cell>
        </row>
        <row r="78">
          <cell r="A78" t="str">
            <v>MHL</v>
          </cell>
          <cell r="B78" t="str">
            <v>Marshall Islands</v>
          </cell>
          <cell r="C78">
            <v>76</v>
          </cell>
        </row>
        <row r="79">
          <cell r="A79" t="str">
            <v>LAO</v>
          </cell>
          <cell r="B79" t="str">
            <v>Lao PDR</v>
          </cell>
          <cell r="C79">
            <v>77</v>
          </cell>
        </row>
        <row r="80">
          <cell r="A80" t="str">
            <v>BHR</v>
          </cell>
          <cell r="B80" t="str">
            <v>Bahrain</v>
          </cell>
          <cell r="C80">
            <v>78</v>
          </cell>
        </row>
        <row r="81">
          <cell r="A81" t="str">
            <v>UKR</v>
          </cell>
          <cell r="B81" t="str">
            <v>Ukraine</v>
          </cell>
          <cell r="C81">
            <v>79</v>
          </cell>
        </row>
        <row r="82">
          <cell r="A82" t="str">
            <v>FJI</v>
          </cell>
          <cell r="B82" t="str">
            <v>Fiji</v>
          </cell>
          <cell r="C82">
            <v>80</v>
          </cell>
        </row>
        <row r="83">
          <cell r="A83" t="str">
            <v>INDI</v>
          </cell>
          <cell r="B83" t="str">
            <v>India</v>
          </cell>
          <cell r="C83">
            <v>81</v>
          </cell>
        </row>
        <row r="84">
          <cell r="A84" t="str">
            <v>VCT</v>
          </cell>
          <cell r="B84" t="str">
            <v>St. Vincent and the Grenadines</v>
          </cell>
          <cell r="C84">
            <v>82</v>
          </cell>
        </row>
        <row r="85">
          <cell r="A85" t="str">
            <v>GTM</v>
          </cell>
          <cell r="B85" t="str">
            <v>Guatemala</v>
          </cell>
          <cell r="C85">
            <v>83</v>
          </cell>
        </row>
        <row r="86">
          <cell r="A86" t="str">
            <v>AZE</v>
          </cell>
          <cell r="B86" t="str">
            <v>Azerbaijan</v>
          </cell>
          <cell r="C86">
            <v>84</v>
          </cell>
        </row>
        <row r="87">
          <cell r="A87" t="str">
            <v>NIC</v>
          </cell>
          <cell r="B87" t="str">
            <v>Nicaragua</v>
          </cell>
          <cell r="C87">
            <v>85</v>
          </cell>
        </row>
        <row r="88">
          <cell r="A88" t="str">
            <v>HTI</v>
          </cell>
          <cell r="B88" t="str">
            <v>Haiti</v>
          </cell>
          <cell r="C88">
            <v>86</v>
          </cell>
        </row>
        <row r="89">
          <cell r="A89" t="str">
            <v>SUR</v>
          </cell>
          <cell r="B89" t="str">
            <v>Suriname</v>
          </cell>
          <cell r="C89">
            <v>87</v>
          </cell>
        </row>
        <row r="90">
          <cell r="A90" t="str">
            <v>RWA</v>
          </cell>
          <cell r="B90" t="str">
            <v>Rwanda</v>
          </cell>
          <cell r="C90">
            <v>88</v>
          </cell>
        </row>
        <row r="91">
          <cell r="A91" t="str">
            <v>KGZ</v>
          </cell>
          <cell r="B91" t="str">
            <v>Kyrgyz Republic</v>
          </cell>
          <cell r="C91">
            <v>89</v>
          </cell>
        </row>
        <row r="92">
          <cell r="A92" t="str">
            <v>TUN</v>
          </cell>
          <cell r="B92" t="str">
            <v>Tunisia</v>
          </cell>
          <cell r="C92">
            <v>90</v>
          </cell>
        </row>
        <row r="93">
          <cell r="A93" t="str">
            <v>DMA</v>
          </cell>
          <cell r="B93" t="str">
            <v>Dominica</v>
          </cell>
          <cell r="C93">
            <v>91</v>
          </cell>
        </row>
        <row r="94">
          <cell r="A94" t="str">
            <v>LCA</v>
          </cell>
          <cell r="B94" t="str">
            <v>St. Lucia</v>
          </cell>
          <cell r="C94">
            <v>92</v>
          </cell>
        </row>
        <row r="95">
          <cell r="A95" t="str">
            <v>MOZ</v>
          </cell>
          <cell r="B95" t="str">
            <v>Mozambique</v>
          </cell>
          <cell r="C95">
            <v>93</v>
          </cell>
        </row>
        <row r="96">
          <cell r="A96" t="str">
            <v>MLI</v>
          </cell>
          <cell r="B96" t="str">
            <v>Mali</v>
          </cell>
          <cell r="C96">
            <v>94</v>
          </cell>
        </row>
        <row r="97">
          <cell r="A97" t="str">
            <v>LKA</v>
          </cell>
          <cell r="B97" t="str">
            <v>Sri Lanka</v>
          </cell>
          <cell r="C97">
            <v>95</v>
          </cell>
        </row>
        <row r="98">
          <cell r="A98" t="str">
            <v>ARE</v>
          </cell>
          <cell r="B98" t="str">
            <v>United Arab Emirates</v>
          </cell>
          <cell r="C98">
            <v>96</v>
          </cell>
        </row>
        <row r="99">
          <cell r="A99" t="str">
            <v>TON</v>
          </cell>
          <cell r="B99" t="str">
            <v>Tonga</v>
          </cell>
          <cell r="C99">
            <v>97</v>
          </cell>
        </row>
        <row r="100">
          <cell r="A100" t="str">
            <v>SYC</v>
          </cell>
          <cell r="B100" t="str">
            <v>Seychelles</v>
          </cell>
          <cell r="C100">
            <v>98</v>
          </cell>
        </row>
        <row r="101">
          <cell r="A101" t="str">
            <v>RUSS</v>
          </cell>
          <cell r="B101" t="str">
            <v>Russian Federation</v>
          </cell>
          <cell r="C101">
            <v>99</v>
          </cell>
        </row>
        <row r="102">
          <cell r="A102" t="str">
            <v>BOL</v>
          </cell>
          <cell r="B102" t="str">
            <v>Bolivia</v>
          </cell>
          <cell r="C102">
            <v>100</v>
          </cell>
        </row>
        <row r="103">
          <cell r="A103" t="str">
            <v>QAT</v>
          </cell>
          <cell r="B103" t="str">
            <v>Qatar</v>
          </cell>
          <cell r="C103">
            <v>101</v>
          </cell>
        </row>
        <row r="104">
          <cell r="A104" t="str">
            <v>ECU</v>
          </cell>
          <cell r="B104" t="str">
            <v>Ecuador</v>
          </cell>
          <cell r="C104">
            <v>102</v>
          </cell>
        </row>
        <row r="105">
          <cell r="A105" t="str">
            <v>VNM</v>
          </cell>
          <cell r="B105" t="str">
            <v>Vietnam</v>
          </cell>
          <cell r="C105">
            <v>103</v>
          </cell>
        </row>
        <row r="106">
          <cell r="A106" t="str">
            <v>KAZ</v>
          </cell>
          <cell r="B106" t="str">
            <v>Kazakhstan</v>
          </cell>
          <cell r="C106">
            <v>104</v>
          </cell>
        </row>
        <row r="107">
          <cell r="A107" t="str">
            <v>AUS</v>
          </cell>
          <cell r="B107" t="str">
            <v>Australia</v>
          </cell>
          <cell r="C107">
            <v>105</v>
          </cell>
        </row>
        <row r="108">
          <cell r="A108" t="str">
            <v>TMP</v>
          </cell>
          <cell r="B108" t="str">
            <v>Timor-Leste</v>
          </cell>
          <cell r="C108">
            <v>106</v>
          </cell>
        </row>
        <row r="109">
          <cell r="A109" t="str">
            <v>BRAZ</v>
          </cell>
          <cell r="B109" t="str">
            <v>Brazil</v>
          </cell>
          <cell r="C109">
            <v>107</v>
          </cell>
        </row>
        <row r="110">
          <cell r="A110" t="str">
            <v>CPV</v>
          </cell>
          <cell r="B110" t="str">
            <v>Cabo Verde</v>
          </cell>
          <cell r="C110">
            <v>108</v>
          </cell>
        </row>
        <row r="111">
          <cell r="A111" t="str">
            <v>BEN</v>
          </cell>
          <cell r="B111" t="str">
            <v>Benin</v>
          </cell>
          <cell r="C111">
            <v>109</v>
          </cell>
        </row>
        <row r="112">
          <cell r="A112" t="str">
            <v>ATG</v>
          </cell>
          <cell r="B112" t="str">
            <v>Antigua and Barbuda</v>
          </cell>
          <cell r="C112">
            <v>110</v>
          </cell>
        </row>
        <row r="113">
          <cell r="A113" t="str">
            <v>PHL</v>
          </cell>
          <cell r="B113" t="str">
            <v>Philippines</v>
          </cell>
          <cell r="C113">
            <v>111</v>
          </cell>
        </row>
        <row r="114">
          <cell r="A114" t="str">
            <v>PER</v>
          </cell>
          <cell r="B114" t="str">
            <v>Peru</v>
          </cell>
          <cell r="C114">
            <v>112</v>
          </cell>
        </row>
        <row r="115">
          <cell r="A115" t="str">
            <v>KEN</v>
          </cell>
          <cell r="B115" t="str">
            <v>Kenya</v>
          </cell>
          <cell r="C115">
            <v>113</v>
          </cell>
        </row>
        <row r="116">
          <cell r="A116" t="str">
            <v>GMB</v>
          </cell>
          <cell r="B116" t="str">
            <v>Gambia, The</v>
          </cell>
          <cell r="C116">
            <v>114</v>
          </cell>
        </row>
        <row r="117">
          <cell r="A117" t="str">
            <v>PAKI</v>
          </cell>
          <cell r="B117" t="str">
            <v>Pakistan</v>
          </cell>
          <cell r="C117">
            <v>115</v>
          </cell>
        </row>
        <row r="118">
          <cell r="A118" t="str">
            <v>BLZ</v>
          </cell>
          <cell r="B118" t="str">
            <v>Belize</v>
          </cell>
          <cell r="C118">
            <v>116</v>
          </cell>
        </row>
        <row r="119">
          <cell r="A119" t="str">
            <v>KHM</v>
          </cell>
          <cell r="B119" t="str">
            <v>Cambodia</v>
          </cell>
          <cell r="C119">
            <v>117</v>
          </cell>
        </row>
        <row r="120">
          <cell r="A120" t="str">
            <v>COM</v>
          </cell>
          <cell r="B120" t="str">
            <v>Comoros</v>
          </cell>
          <cell r="C120">
            <v>118</v>
          </cell>
        </row>
        <row r="121">
          <cell r="A121" t="str">
            <v>UGA</v>
          </cell>
          <cell r="B121" t="str">
            <v>Uganda</v>
          </cell>
          <cell r="C121">
            <v>119</v>
          </cell>
        </row>
        <row r="122">
          <cell r="A122" t="str">
            <v>BFA</v>
          </cell>
          <cell r="B122" t="str">
            <v>Burkina Faso</v>
          </cell>
          <cell r="C122">
            <v>120</v>
          </cell>
        </row>
        <row r="123">
          <cell r="A123" t="str">
            <v>INDO</v>
          </cell>
          <cell r="B123" t="str">
            <v>Indonesia</v>
          </cell>
          <cell r="C123">
            <v>121</v>
          </cell>
        </row>
        <row r="124">
          <cell r="A124" t="str">
            <v>IRN</v>
          </cell>
          <cell r="B124" t="str">
            <v>Iran, Islamic Rep.</v>
          </cell>
          <cell r="C124">
            <v>122</v>
          </cell>
        </row>
        <row r="125">
          <cell r="A125" t="str">
            <v>STP</v>
          </cell>
          <cell r="B125" t="str">
            <v>São Tomé and Príncipe</v>
          </cell>
          <cell r="C125">
            <v>123</v>
          </cell>
        </row>
        <row r="126">
          <cell r="A126" t="str">
            <v>ARG</v>
          </cell>
          <cell r="B126" t="str">
            <v>Argentina</v>
          </cell>
          <cell r="C126">
            <v>124</v>
          </cell>
        </row>
        <row r="127">
          <cell r="A127" t="str">
            <v>NER</v>
          </cell>
          <cell r="B127" t="str">
            <v>Niger</v>
          </cell>
          <cell r="C127">
            <v>125</v>
          </cell>
        </row>
        <row r="128">
          <cell r="A128" t="str">
            <v>MWI</v>
          </cell>
          <cell r="B128" t="str">
            <v>Malawi</v>
          </cell>
          <cell r="C128">
            <v>126</v>
          </cell>
        </row>
        <row r="129">
          <cell r="A129" t="str">
            <v>PRY</v>
          </cell>
          <cell r="B129" t="str">
            <v>Paraguay</v>
          </cell>
          <cell r="C129">
            <v>127</v>
          </cell>
        </row>
        <row r="130">
          <cell r="A130" t="str">
            <v>LBY</v>
          </cell>
          <cell r="B130" t="str">
            <v>Libya</v>
          </cell>
          <cell r="C130">
            <v>128</v>
          </cell>
        </row>
        <row r="131">
          <cell r="A131" t="str">
            <v>HND</v>
          </cell>
          <cell r="B131" t="str">
            <v>Honduras</v>
          </cell>
          <cell r="C131">
            <v>129</v>
          </cell>
        </row>
        <row r="132">
          <cell r="A132" t="str">
            <v>TGO</v>
          </cell>
          <cell r="B132" t="str">
            <v>Togo</v>
          </cell>
          <cell r="C132">
            <v>130</v>
          </cell>
        </row>
        <row r="133">
          <cell r="A133" t="str">
            <v>TTO</v>
          </cell>
          <cell r="B133" t="str">
            <v>Trinidad and Tobago</v>
          </cell>
          <cell r="C133">
            <v>131</v>
          </cell>
        </row>
        <row r="134">
          <cell r="A134" t="str">
            <v>KIR</v>
          </cell>
          <cell r="B134" t="str">
            <v>Kiribati</v>
          </cell>
          <cell r="C134">
            <v>132</v>
          </cell>
        </row>
        <row r="135">
          <cell r="A135" t="str">
            <v>COL</v>
          </cell>
          <cell r="B135" t="str">
            <v>Colombia</v>
          </cell>
          <cell r="C135">
            <v>133</v>
          </cell>
        </row>
        <row r="136">
          <cell r="A136" t="str">
            <v>BRB</v>
          </cell>
          <cell r="B136" t="str">
            <v>Barbados</v>
          </cell>
          <cell r="C136">
            <v>134</v>
          </cell>
        </row>
        <row r="137">
          <cell r="A137" t="str">
            <v>JAM</v>
          </cell>
          <cell r="B137" t="str">
            <v>Jamaica</v>
          </cell>
          <cell r="C137">
            <v>135</v>
          </cell>
        </row>
        <row r="138">
          <cell r="A138" t="str">
            <v>GRD</v>
          </cell>
          <cell r="B138" t="str">
            <v>Grenada</v>
          </cell>
          <cell r="C138">
            <v>136</v>
          </cell>
        </row>
        <row r="139">
          <cell r="A139" t="str">
            <v>NAM</v>
          </cell>
          <cell r="B139" t="str">
            <v>Namibia</v>
          </cell>
          <cell r="C139">
            <v>137</v>
          </cell>
        </row>
        <row r="140">
          <cell r="A140" t="str">
            <v>PLW</v>
          </cell>
          <cell r="B140" t="str">
            <v>Palau</v>
          </cell>
          <cell r="C140">
            <v>138</v>
          </cell>
        </row>
        <row r="141">
          <cell r="A141" t="str">
            <v>MDG</v>
          </cell>
          <cell r="B141" t="str">
            <v>Madagascar</v>
          </cell>
          <cell r="C141">
            <v>139</v>
          </cell>
        </row>
        <row r="142">
          <cell r="A142" t="str">
            <v>SEN</v>
          </cell>
          <cell r="B142" t="str">
            <v>Senegal</v>
          </cell>
          <cell r="C142">
            <v>140</v>
          </cell>
        </row>
        <row r="143">
          <cell r="A143" t="str">
            <v>MNG</v>
          </cell>
          <cell r="B143" t="str">
            <v>Mongolia</v>
          </cell>
          <cell r="C143">
            <v>141</v>
          </cell>
        </row>
        <row r="144">
          <cell r="A144" t="str">
            <v>PNG</v>
          </cell>
          <cell r="B144" t="str">
            <v>Papua New Guinea</v>
          </cell>
          <cell r="C144">
            <v>142</v>
          </cell>
        </row>
        <row r="145">
          <cell r="A145" t="str">
            <v>MRT</v>
          </cell>
          <cell r="B145" t="str">
            <v>Mauritania</v>
          </cell>
          <cell r="C145">
            <v>143</v>
          </cell>
        </row>
        <row r="146">
          <cell r="A146" t="str">
            <v>ZAF</v>
          </cell>
          <cell r="B146" t="str">
            <v>South Africa</v>
          </cell>
          <cell r="C146">
            <v>144</v>
          </cell>
        </row>
        <row r="147">
          <cell r="A147" t="str">
            <v>GNB</v>
          </cell>
          <cell r="B147" t="str">
            <v>Guinea-Bissau</v>
          </cell>
          <cell r="C147">
            <v>145</v>
          </cell>
        </row>
        <row r="148">
          <cell r="A148" t="str">
            <v>DJI</v>
          </cell>
          <cell r="B148" t="str">
            <v>Djibouti</v>
          </cell>
          <cell r="C148">
            <v>146</v>
          </cell>
        </row>
        <row r="149">
          <cell r="A149" t="str">
            <v>GUY</v>
          </cell>
          <cell r="B149" t="str">
            <v>Guyana</v>
          </cell>
          <cell r="C149">
            <v>147</v>
          </cell>
        </row>
        <row r="150">
          <cell r="A150" t="str">
            <v>VUT</v>
          </cell>
          <cell r="B150" t="str">
            <v>Vanuatu</v>
          </cell>
          <cell r="C150">
            <v>148</v>
          </cell>
        </row>
        <row r="151">
          <cell r="A151" t="str">
            <v>TJK</v>
          </cell>
          <cell r="B151" t="str">
            <v>Tajikistan</v>
          </cell>
          <cell r="C151">
            <v>149</v>
          </cell>
        </row>
        <row r="152">
          <cell r="A152" t="str">
            <v>BRN</v>
          </cell>
          <cell r="B152" t="str">
            <v>Brunei Darussalam</v>
          </cell>
          <cell r="C152">
            <v>150</v>
          </cell>
        </row>
        <row r="153">
          <cell r="A153" t="str">
            <v>LBN</v>
          </cell>
          <cell r="B153" t="str">
            <v>Lebanon</v>
          </cell>
          <cell r="C153">
            <v>151</v>
          </cell>
        </row>
        <row r="154">
          <cell r="A154" t="str">
            <v>WSM</v>
          </cell>
          <cell r="B154" t="str">
            <v>Samoa</v>
          </cell>
          <cell r="C154">
            <v>152</v>
          </cell>
        </row>
        <row r="155">
          <cell r="A155" t="str">
            <v>URY</v>
          </cell>
          <cell r="B155" t="str">
            <v>Uruguay</v>
          </cell>
          <cell r="C155">
            <v>153</v>
          </cell>
        </row>
        <row r="156">
          <cell r="A156" t="str">
            <v>ZMB</v>
          </cell>
          <cell r="B156" t="str">
            <v>Zambia</v>
          </cell>
          <cell r="C156">
            <v>154</v>
          </cell>
        </row>
        <row r="157">
          <cell r="A157" t="str">
            <v>ETH</v>
          </cell>
          <cell r="B157" t="str">
            <v>Ethiopia</v>
          </cell>
          <cell r="C157">
            <v>155</v>
          </cell>
        </row>
        <row r="158">
          <cell r="A158" t="str">
            <v>MDV</v>
          </cell>
          <cell r="B158" t="str">
            <v>Maldives</v>
          </cell>
          <cell r="C158">
            <v>156</v>
          </cell>
        </row>
        <row r="159">
          <cell r="A159" t="str">
            <v>GHA</v>
          </cell>
          <cell r="B159" t="str">
            <v>Ghana</v>
          </cell>
          <cell r="C159">
            <v>157</v>
          </cell>
        </row>
        <row r="160">
          <cell r="A160" t="str">
            <v>ZWE</v>
          </cell>
          <cell r="B160" t="str">
            <v>Zimbabwe</v>
          </cell>
          <cell r="C160">
            <v>158</v>
          </cell>
        </row>
        <row r="161">
          <cell r="A161" t="str">
            <v>SAU</v>
          </cell>
          <cell r="B161" t="str">
            <v>Saudi Arabia</v>
          </cell>
          <cell r="C161">
            <v>159</v>
          </cell>
        </row>
        <row r="162">
          <cell r="A162" t="str">
            <v>SLB</v>
          </cell>
          <cell r="B162" t="str">
            <v>Solomon Islands</v>
          </cell>
          <cell r="C162">
            <v>160</v>
          </cell>
        </row>
        <row r="163">
          <cell r="A163" t="str">
            <v>BHS</v>
          </cell>
          <cell r="B163" t="str">
            <v>Bahamas, The</v>
          </cell>
          <cell r="C163">
            <v>161</v>
          </cell>
        </row>
        <row r="164">
          <cell r="A164" t="str">
            <v>CIV</v>
          </cell>
          <cell r="B164" t="str">
            <v>Côte d'Ivoire</v>
          </cell>
          <cell r="C164">
            <v>162</v>
          </cell>
        </row>
        <row r="165">
          <cell r="A165" t="str">
            <v>CAF</v>
          </cell>
          <cell r="B165" t="str">
            <v>Central African Republic</v>
          </cell>
          <cell r="C165">
            <v>163</v>
          </cell>
        </row>
        <row r="166">
          <cell r="A166" t="str">
            <v>SOM</v>
          </cell>
          <cell r="B166" t="str">
            <v>Somalia</v>
          </cell>
          <cell r="C166">
            <v>164</v>
          </cell>
        </row>
        <row r="167">
          <cell r="A167" t="str">
            <v>KWT</v>
          </cell>
          <cell r="B167" t="str">
            <v>Kuwait</v>
          </cell>
          <cell r="C167">
            <v>165</v>
          </cell>
        </row>
        <row r="168">
          <cell r="A168" t="str">
            <v>UZB</v>
          </cell>
          <cell r="B168" t="str">
            <v>Uzbekistan</v>
          </cell>
          <cell r="C168">
            <v>166</v>
          </cell>
        </row>
        <row r="169">
          <cell r="A169" t="str">
            <v>SLE</v>
          </cell>
          <cell r="B169" t="str">
            <v>Sierra Leone</v>
          </cell>
          <cell r="C169">
            <v>167</v>
          </cell>
        </row>
        <row r="170">
          <cell r="A170" t="str">
            <v>GIN</v>
          </cell>
          <cell r="B170" t="str">
            <v>Guinea</v>
          </cell>
          <cell r="C170">
            <v>168</v>
          </cell>
        </row>
        <row r="171">
          <cell r="A171" t="str">
            <v>MMR</v>
          </cell>
          <cell r="B171" t="str">
            <v>Myanmar</v>
          </cell>
          <cell r="C171">
            <v>169</v>
          </cell>
        </row>
        <row r="172">
          <cell r="A172" t="str">
            <v>BDI</v>
          </cell>
          <cell r="B172" t="str">
            <v>Burundi</v>
          </cell>
          <cell r="C172">
            <v>170</v>
          </cell>
        </row>
        <row r="173">
          <cell r="A173" t="str">
            <v>GAB</v>
          </cell>
          <cell r="B173" t="str">
            <v>Gabon</v>
          </cell>
          <cell r="C173">
            <v>171</v>
          </cell>
        </row>
        <row r="174">
          <cell r="A174" t="str">
            <v>EGY</v>
          </cell>
          <cell r="B174" t="str">
            <v>Egypt, Arab Rep.</v>
          </cell>
          <cell r="C174">
            <v>172</v>
          </cell>
        </row>
        <row r="175">
          <cell r="A175" t="str">
            <v>DZA</v>
          </cell>
          <cell r="B175" t="str">
            <v>Algeria</v>
          </cell>
          <cell r="C175">
            <v>173</v>
          </cell>
        </row>
        <row r="176">
          <cell r="A176" t="str">
            <v>TCD</v>
          </cell>
          <cell r="B176" t="str">
            <v>Chad</v>
          </cell>
          <cell r="C176">
            <v>174</v>
          </cell>
        </row>
        <row r="177">
          <cell r="A177" t="str">
            <v>AGO</v>
          </cell>
          <cell r="B177" t="str">
            <v>Angola</v>
          </cell>
          <cell r="C177">
            <v>175</v>
          </cell>
        </row>
        <row r="178">
          <cell r="A178" t="str">
            <v>GNQ</v>
          </cell>
          <cell r="B178" t="str">
            <v>Equatorial Guinea</v>
          </cell>
          <cell r="C178">
            <v>176</v>
          </cell>
        </row>
        <row r="179">
          <cell r="A179" t="str">
            <v>BANG</v>
          </cell>
          <cell r="B179" t="str">
            <v>Bangladesh</v>
          </cell>
          <cell r="C179">
            <v>177</v>
          </cell>
        </row>
        <row r="180">
          <cell r="A180" t="str">
            <v>AFG</v>
          </cell>
          <cell r="B180" t="str">
            <v>Afghanistan</v>
          </cell>
          <cell r="C180">
            <v>178</v>
          </cell>
        </row>
        <row r="181">
          <cell r="A181" t="str">
            <v>SYR</v>
          </cell>
          <cell r="B181" t="str">
            <v>Syrian Arab Republic</v>
          </cell>
          <cell r="C181">
            <v>179</v>
          </cell>
        </row>
        <row r="182">
          <cell r="A182" t="str">
            <v>LBR</v>
          </cell>
          <cell r="B182" t="str">
            <v>Liberia</v>
          </cell>
          <cell r="C182">
            <v>180</v>
          </cell>
        </row>
        <row r="183">
          <cell r="A183" t="str">
            <v>SSD</v>
          </cell>
          <cell r="B183" t="str">
            <v>South Sudan</v>
          </cell>
          <cell r="C183">
            <v>181</v>
          </cell>
        </row>
        <row r="184">
          <cell r="A184" t="str">
            <v>IRQ</v>
          </cell>
          <cell r="B184" t="str">
            <v>Iraq</v>
          </cell>
          <cell r="C184">
            <v>182</v>
          </cell>
        </row>
        <row r="185">
          <cell r="A185" t="str">
            <v>NIGE</v>
          </cell>
          <cell r="B185" t="str">
            <v>Nigeria</v>
          </cell>
          <cell r="C185">
            <v>183</v>
          </cell>
        </row>
        <row r="186">
          <cell r="A186" t="str">
            <v>TZA</v>
          </cell>
          <cell r="B186" t="str">
            <v>Tanzania</v>
          </cell>
          <cell r="C186">
            <v>184</v>
          </cell>
        </row>
        <row r="187">
          <cell r="A187" t="str">
            <v>COG</v>
          </cell>
          <cell r="B187" t="str">
            <v>Congo, Rep.</v>
          </cell>
          <cell r="C187">
            <v>185</v>
          </cell>
        </row>
        <row r="188">
          <cell r="A188" t="str">
            <v>SDN</v>
          </cell>
          <cell r="B188" t="str">
            <v>Sudan</v>
          </cell>
          <cell r="C188">
            <v>186</v>
          </cell>
        </row>
        <row r="189">
          <cell r="A189" t="str">
            <v>CMR</v>
          </cell>
          <cell r="B189" t="str">
            <v>Cameroon</v>
          </cell>
          <cell r="C189">
            <v>187</v>
          </cell>
        </row>
        <row r="190">
          <cell r="A190" t="str">
            <v>VEN</v>
          </cell>
          <cell r="B190" t="str">
            <v>Venezuela, RB</v>
          </cell>
          <cell r="C190">
            <v>188</v>
          </cell>
        </row>
        <row r="191">
          <cell r="A191" t="str">
            <v>ZAR</v>
          </cell>
          <cell r="B191" t="str">
            <v>Congo, Dem. Rep.</v>
          </cell>
          <cell r="C191">
            <v>189</v>
          </cell>
        </row>
        <row r="192">
          <cell r="A192" t="str">
            <v>ERI</v>
          </cell>
          <cell r="B192" t="str">
            <v>Eritrea</v>
          </cell>
          <cell r="C192">
            <v>190</v>
          </cell>
        </row>
        <row r="193">
          <cell r="A193" t="str">
            <v>YEM</v>
          </cell>
          <cell r="B193" t="str">
            <v>Yemen, Rep.</v>
          </cell>
          <cell r="C193">
            <v>191</v>
          </cell>
        </row>
      </sheetData>
      <sheetData sheetId="17">
        <row r="1">
          <cell r="C1" t="str">
            <v>Enforcing contracts</v>
          </cell>
        </row>
        <row r="2">
          <cell r="A2" t="str">
            <v>Country code</v>
          </cell>
          <cell r="B2" t="str">
            <v>Economy</v>
          </cell>
          <cell r="C2" t="str">
            <v>Rank-Enforcing contracts</v>
          </cell>
        </row>
        <row r="3">
          <cell r="A3" t="str">
            <v>SGP</v>
          </cell>
          <cell r="B3" t="str">
            <v>Singapore</v>
          </cell>
          <cell r="C3">
            <v>1</v>
          </cell>
        </row>
        <row r="4">
          <cell r="A4" t="str">
            <v>KOR</v>
          </cell>
          <cell r="B4" t="str">
            <v>Korea, Rep.</v>
          </cell>
          <cell r="C4">
            <v>2</v>
          </cell>
        </row>
        <row r="5">
          <cell r="A5" t="str">
            <v>NOR</v>
          </cell>
          <cell r="B5" t="str">
            <v>Norway</v>
          </cell>
          <cell r="C5">
            <v>3</v>
          </cell>
        </row>
        <row r="6">
          <cell r="A6" t="str">
            <v>KAZ</v>
          </cell>
          <cell r="B6" t="str">
            <v>Kazakhstan</v>
          </cell>
          <cell r="C6">
            <v>4</v>
          </cell>
        </row>
        <row r="7">
          <cell r="A7" t="str">
            <v>AUS</v>
          </cell>
          <cell r="B7" t="str">
            <v>Australia</v>
          </cell>
          <cell r="C7">
            <v>5</v>
          </cell>
        </row>
        <row r="8">
          <cell r="A8" t="str">
            <v>CHIN</v>
          </cell>
          <cell r="B8" t="str">
            <v>China</v>
          </cell>
          <cell r="C8">
            <v>6</v>
          </cell>
        </row>
        <row r="9">
          <cell r="A9" t="str">
            <v>LTU</v>
          </cell>
          <cell r="B9" t="str">
            <v>Lithuania</v>
          </cell>
          <cell r="C9">
            <v>7</v>
          </cell>
        </row>
        <row r="10">
          <cell r="A10" t="str">
            <v>ARE</v>
          </cell>
          <cell r="B10" t="str">
            <v>United Arab Emirates</v>
          </cell>
          <cell r="C10">
            <v>8</v>
          </cell>
        </row>
        <row r="11">
          <cell r="A11" t="str">
            <v>EST</v>
          </cell>
          <cell r="B11" t="str">
            <v>Estonia</v>
          </cell>
          <cell r="C11">
            <v>9</v>
          </cell>
        </row>
        <row r="12">
          <cell r="A12" t="str">
            <v>AUT</v>
          </cell>
          <cell r="B12" t="str">
            <v>Austria</v>
          </cell>
          <cell r="C12">
            <v>10</v>
          </cell>
        </row>
        <row r="13">
          <cell r="A13" t="str">
            <v>TWN</v>
          </cell>
          <cell r="B13" t="str">
            <v>Taiwan, China</v>
          </cell>
          <cell r="C13">
            <v>11</v>
          </cell>
        </row>
        <row r="14">
          <cell r="A14" t="str">
            <v>GEO</v>
          </cell>
          <cell r="B14" t="str">
            <v>Georgia</v>
          </cell>
          <cell r="C14">
            <v>12</v>
          </cell>
        </row>
        <row r="15">
          <cell r="A15" t="str">
            <v>DNK</v>
          </cell>
          <cell r="B15" t="str">
            <v>Denmark</v>
          </cell>
          <cell r="C15">
            <v>13</v>
          </cell>
        </row>
        <row r="16">
          <cell r="A16" t="str">
            <v>LVA</v>
          </cell>
          <cell r="B16" t="str">
            <v>Latvia</v>
          </cell>
          <cell r="C16">
            <v>14</v>
          </cell>
        </row>
        <row r="17">
          <cell r="A17" t="str">
            <v>FRA</v>
          </cell>
          <cell r="B17" t="str">
            <v>France</v>
          </cell>
          <cell r="C17">
            <v>15</v>
          </cell>
        </row>
        <row r="18">
          <cell r="A18" t="str">
            <v>LUX</v>
          </cell>
          <cell r="B18" t="str">
            <v>Luxembourg</v>
          </cell>
          <cell r="C18">
            <v>16</v>
          </cell>
        </row>
        <row r="19">
          <cell r="A19" t="str">
            <v>ROM</v>
          </cell>
          <cell r="B19" t="str">
            <v>Romania</v>
          </cell>
          <cell r="C19">
            <v>17</v>
          </cell>
        </row>
        <row r="20">
          <cell r="A20" t="str">
            <v>RUSS</v>
          </cell>
          <cell r="B20" t="str">
            <v>Russian Federation</v>
          </cell>
          <cell r="C20">
            <v>18</v>
          </cell>
        </row>
        <row r="21">
          <cell r="A21" t="str">
            <v>US</v>
          </cell>
          <cell r="B21" t="str">
            <v>United States</v>
          </cell>
          <cell r="C21">
            <v>19</v>
          </cell>
        </row>
        <row r="22">
          <cell r="A22" t="str">
            <v>TUR</v>
          </cell>
          <cell r="B22" t="str">
            <v>Turkey</v>
          </cell>
          <cell r="C22">
            <v>20</v>
          </cell>
        </row>
        <row r="23">
          <cell r="A23" t="str">
            <v>NZL</v>
          </cell>
          <cell r="B23" t="str">
            <v>New Zealand</v>
          </cell>
          <cell r="C23">
            <v>21</v>
          </cell>
        </row>
        <row r="24">
          <cell r="A24" t="str">
            <v>HUN</v>
          </cell>
          <cell r="B24" t="str">
            <v>Hungary</v>
          </cell>
          <cell r="C24">
            <v>22</v>
          </cell>
        </row>
        <row r="25">
          <cell r="A25" t="str">
            <v>ESP</v>
          </cell>
          <cell r="B25" t="str">
            <v>Spain</v>
          </cell>
          <cell r="C25">
            <v>23</v>
          </cell>
        </row>
        <row r="26">
          <cell r="A26" t="str">
            <v>HRV</v>
          </cell>
          <cell r="B26" t="str">
            <v>Croatia</v>
          </cell>
          <cell r="C26">
            <v>24</v>
          </cell>
        </row>
        <row r="27">
          <cell r="A27" t="str">
            <v>DEU</v>
          </cell>
          <cell r="B27" t="str">
            <v>Germany</v>
          </cell>
          <cell r="C27">
            <v>25</v>
          </cell>
        </row>
        <row r="28">
          <cell r="A28" t="str">
            <v>MUS</v>
          </cell>
          <cell r="B28" t="str">
            <v>Mauritius</v>
          </cell>
          <cell r="C28">
            <v>26</v>
          </cell>
        </row>
        <row r="29">
          <cell r="A29" t="str">
            <v>BTN</v>
          </cell>
          <cell r="B29" t="str">
            <v>Bhutan</v>
          </cell>
          <cell r="C29">
            <v>27</v>
          </cell>
        </row>
        <row r="30">
          <cell r="A30" t="str">
            <v>ARM</v>
          </cell>
          <cell r="B30" t="str">
            <v>Armenia</v>
          </cell>
          <cell r="C30">
            <v>28</v>
          </cell>
        </row>
        <row r="31">
          <cell r="A31" t="str">
            <v>HKG</v>
          </cell>
          <cell r="B31" t="str">
            <v>Hong Kong SAR, China</v>
          </cell>
          <cell r="C31">
            <v>29</v>
          </cell>
        </row>
        <row r="32">
          <cell r="A32" t="str">
            <v>ISL</v>
          </cell>
          <cell r="B32" t="str">
            <v>Iceland</v>
          </cell>
          <cell r="C32">
            <v>30</v>
          </cell>
        </row>
        <row r="33">
          <cell r="A33" t="str">
            <v>RWA</v>
          </cell>
          <cell r="B33" t="str">
            <v>Rwanda</v>
          </cell>
          <cell r="C33">
            <v>31</v>
          </cell>
        </row>
        <row r="34">
          <cell r="A34" t="str">
            <v>GBR</v>
          </cell>
          <cell r="B34" t="str">
            <v>United Kingdom</v>
          </cell>
          <cell r="C34">
            <v>32</v>
          </cell>
        </row>
        <row r="35">
          <cell r="A35" t="str">
            <v>MYS</v>
          </cell>
          <cell r="B35" t="str">
            <v>Malaysia</v>
          </cell>
          <cell r="C35">
            <v>33</v>
          </cell>
        </row>
        <row r="36">
          <cell r="A36" t="str">
            <v>UZB</v>
          </cell>
          <cell r="B36" t="str">
            <v>Uzbekistan</v>
          </cell>
          <cell r="C36">
            <v>34</v>
          </cell>
        </row>
        <row r="37">
          <cell r="A37" t="str">
            <v>ATG</v>
          </cell>
          <cell r="B37" t="str">
            <v>Antigua and Barbuda</v>
          </cell>
          <cell r="C37">
            <v>35</v>
          </cell>
        </row>
        <row r="38">
          <cell r="A38" t="str">
            <v>THA</v>
          </cell>
          <cell r="B38" t="str">
            <v>Thailand</v>
          </cell>
          <cell r="C38">
            <v>36</v>
          </cell>
        </row>
        <row r="39">
          <cell r="A39" t="str">
            <v>PRT</v>
          </cell>
          <cell r="B39" t="str">
            <v>Portugal</v>
          </cell>
          <cell r="C39">
            <v>37</v>
          </cell>
        </row>
        <row r="40">
          <cell r="A40" t="str">
            <v>SWE</v>
          </cell>
          <cell r="B40" t="str">
            <v>Sweden</v>
          </cell>
          <cell r="C40">
            <v>38</v>
          </cell>
        </row>
        <row r="41">
          <cell r="A41" t="str">
            <v>BLR</v>
          </cell>
          <cell r="B41" t="str">
            <v>Belarus</v>
          </cell>
          <cell r="C41">
            <v>39</v>
          </cell>
        </row>
        <row r="42">
          <cell r="A42" t="str">
            <v>MLT</v>
          </cell>
          <cell r="B42" t="str">
            <v>Malta</v>
          </cell>
          <cell r="C42">
            <v>40</v>
          </cell>
        </row>
        <row r="43">
          <cell r="A43" t="str">
            <v>BGR</v>
          </cell>
          <cell r="B43" t="str">
            <v>Bulgaria</v>
          </cell>
          <cell r="C43">
            <v>41</v>
          </cell>
        </row>
        <row r="44">
          <cell r="A44" t="str">
            <v>MEXI</v>
          </cell>
          <cell r="B44" t="str">
            <v>Mexico</v>
          </cell>
          <cell r="C44">
            <v>42</v>
          </cell>
        </row>
        <row r="45">
          <cell r="A45" t="str">
            <v>MNE</v>
          </cell>
          <cell r="B45" t="str">
            <v>Montenegro</v>
          </cell>
          <cell r="C45">
            <v>43</v>
          </cell>
        </row>
        <row r="46">
          <cell r="A46" t="str">
            <v>FIN</v>
          </cell>
          <cell r="B46" t="str">
            <v>Finland</v>
          </cell>
          <cell r="C46">
            <v>44</v>
          </cell>
        </row>
        <row r="47">
          <cell r="A47" t="str">
            <v>SVK</v>
          </cell>
          <cell r="B47" t="str">
            <v>Slovak Republic</v>
          </cell>
          <cell r="C47">
            <v>45</v>
          </cell>
        </row>
        <row r="48">
          <cell r="A48" t="str">
            <v>AZE</v>
          </cell>
          <cell r="B48" t="str">
            <v>Azerbaijan</v>
          </cell>
          <cell r="C48">
            <v>46</v>
          </cell>
        </row>
        <row r="49">
          <cell r="A49" t="str">
            <v>KNA</v>
          </cell>
          <cell r="B49" t="str">
            <v>St. Kitts and Nevis</v>
          </cell>
          <cell r="C49">
            <v>47</v>
          </cell>
        </row>
        <row r="50">
          <cell r="A50" t="str">
            <v>MKD</v>
          </cell>
          <cell r="B50" t="str">
            <v>North Macedonia</v>
          </cell>
          <cell r="C50">
            <v>48</v>
          </cell>
        </row>
        <row r="51">
          <cell r="A51" t="str">
            <v>JAP</v>
          </cell>
          <cell r="B51" t="str">
            <v>Japan</v>
          </cell>
          <cell r="C51">
            <v>49</v>
          </cell>
        </row>
        <row r="52">
          <cell r="A52" t="str">
            <v>CPV</v>
          </cell>
          <cell r="B52" t="str">
            <v>Cabo Verde</v>
          </cell>
          <cell r="C52">
            <v>50</v>
          </cell>
        </row>
        <row r="53">
          <cell r="A53" t="str">
            <v>CHL</v>
          </cell>
          <cell r="B53" t="str">
            <v>Chile</v>
          </cell>
          <cell r="C53">
            <v>51</v>
          </cell>
        </row>
        <row r="54">
          <cell r="A54" t="str">
            <v>POL</v>
          </cell>
          <cell r="B54" t="str">
            <v>Poland</v>
          </cell>
          <cell r="C54">
            <v>52</v>
          </cell>
        </row>
        <row r="55">
          <cell r="A55" t="str">
            <v>BEL</v>
          </cell>
          <cell r="B55" t="str">
            <v>Belgium</v>
          </cell>
          <cell r="C55">
            <v>53</v>
          </cell>
        </row>
        <row r="56">
          <cell r="A56" t="str">
            <v>CHE</v>
          </cell>
          <cell r="B56" t="str">
            <v>Switzerland</v>
          </cell>
          <cell r="C56">
            <v>54</v>
          </cell>
        </row>
        <row r="57">
          <cell r="A57" t="str">
            <v>BRAZ</v>
          </cell>
          <cell r="B57" t="str">
            <v>Brazil</v>
          </cell>
          <cell r="C57">
            <v>55</v>
          </cell>
        </row>
        <row r="58">
          <cell r="A58" t="str">
            <v>KSV</v>
          </cell>
          <cell r="B58" t="str">
            <v>Kosovo</v>
          </cell>
          <cell r="C58">
            <v>56</v>
          </cell>
        </row>
        <row r="59">
          <cell r="A59" t="str">
            <v>VCT</v>
          </cell>
          <cell r="B59" t="str">
            <v>St. Vincent and the Grenadines</v>
          </cell>
          <cell r="C59">
            <v>57</v>
          </cell>
        </row>
        <row r="60">
          <cell r="A60" t="str">
            <v>UKR</v>
          </cell>
          <cell r="B60" t="str">
            <v>Ukraine</v>
          </cell>
          <cell r="C60">
            <v>58</v>
          </cell>
        </row>
        <row r="61">
          <cell r="A61" t="str">
            <v>NAM</v>
          </cell>
          <cell r="B61" t="str">
            <v>Namibia</v>
          </cell>
          <cell r="C61">
            <v>59</v>
          </cell>
        </row>
        <row r="62">
          <cell r="A62" t="str">
            <v>SAU</v>
          </cell>
          <cell r="B62" t="str">
            <v>Saudi Arabia</v>
          </cell>
          <cell r="C62">
            <v>60</v>
          </cell>
        </row>
        <row r="63">
          <cell r="A63" t="str">
            <v>ETH</v>
          </cell>
          <cell r="B63" t="str">
            <v>Ethiopia</v>
          </cell>
          <cell r="C63">
            <v>61</v>
          </cell>
        </row>
        <row r="64">
          <cell r="A64" t="str">
            <v>VNM</v>
          </cell>
          <cell r="B64" t="str">
            <v>Vietnam</v>
          </cell>
          <cell r="C64">
            <v>62</v>
          </cell>
        </row>
        <row r="65">
          <cell r="A65" t="str">
            <v>OMN</v>
          </cell>
          <cell r="B65" t="str">
            <v>Oman</v>
          </cell>
          <cell r="C65">
            <v>63</v>
          </cell>
        </row>
        <row r="66">
          <cell r="A66" t="str">
            <v>SRB</v>
          </cell>
          <cell r="B66" t="str">
            <v>Serbia</v>
          </cell>
          <cell r="C66">
            <v>64</v>
          </cell>
        </row>
        <row r="67">
          <cell r="A67" t="str">
            <v>PRI</v>
          </cell>
          <cell r="B67" t="str">
            <v>Puerto Rico</v>
          </cell>
          <cell r="C67">
            <v>65</v>
          </cell>
        </row>
        <row r="68">
          <cell r="A68" t="str">
            <v>TZA</v>
          </cell>
          <cell r="B68" t="str">
            <v>Tanzania</v>
          </cell>
          <cell r="C68">
            <v>66</v>
          </cell>
        </row>
        <row r="69">
          <cell r="A69" t="str">
            <v>KWT</v>
          </cell>
          <cell r="B69" t="str">
            <v>Kuwait</v>
          </cell>
          <cell r="C69">
            <v>67</v>
          </cell>
        </row>
        <row r="70">
          <cell r="A70" t="str">
            <v>MNG</v>
          </cell>
          <cell r="B70" t="str">
            <v>Mongolia</v>
          </cell>
          <cell r="C70">
            <v>68</v>
          </cell>
        </row>
        <row r="71">
          <cell r="A71" t="str">
            <v>BRN</v>
          </cell>
          <cell r="B71" t="str">
            <v>Brunei Darussalam</v>
          </cell>
          <cell r="C71">
            <v>69</v>
          </cell>
        </row>
        <row r="72">
          <cell r="A72" t="str">
            <v>MAR</v>
          </cell>
          <cell r="B72" t="str">
            <v>Morocco</v>
          </cell>
          <cell r="C72">
            <v>70</v>
          </cell>
        </row>
        <row r="73">
          <cell r="A73" t="str">
            <v>MDA</v>
          </cell>
          <cell r="B73" t="str">
            <v>Moldova</v>
          </cell>
          <cell r="C73">
            <v>71</v>
          </cell>
        </row>
        <row r="74">
          <cell r="A74" t="str">
            <v>TJK</v>
          </cell>
          <cell r="B74" t="str">
            <v>Tajikistan</v>
          </cell>
          <cell r="C74">
            <v>72</v>
          </cell>
        </row>
        <row r="75">
          <cell r="A75" t="str">
            <v>UGA</v>
          </cell>
          <cell r="B75" t="str">
            <v>Uganda</v>
          </cell>
          <cell r="C75">
            <v>73</v>
          </cell>
        </row>
        <row r="76">
          <cell r="A76" t="str">
            <v>MRT</v>
          </cell>
          <cell r="B76" t="str">
            <v>Mauritania</v>
          </cell>
          <cell r="C76">
            <v>74</v>
          </cell>
        </row>
        <row r="77">
          <cell r="A77" t="str">
            <v>NLD</v>
          </cell>
          <cell r="B77" t="str">
            <v>Netherlands</v>
          </cell>
          <cell r="C77">
            <v>75</v>
          </cell>
        </row>
        <row r="78">
          <cell r="A78" t="str">
            <v>LIE</v>
          </cell>
          <cell r="B78" t="str">
            <v>Liechtenstein</v>
          </cell>
          <cell r="C78">
            <v>76</v>
          </cell>
        </row>
        <row r="79">
          <cell r="A79" t="str">
            <v>LCA</v>
          </cell>
          <cell r="B79" t="str">
            <v>St. Lucia</v>
          </cell>
          <cell r="C79">
            <v>77</v>
          </cell>
        </row>
        <row r="80">
          <cell r="A80" t="str">
            <v>GRD</v>
          </cell>
          <cell r="B80" t="str">
            <v>Grenada</v>
          </cell>
          <cell r="C80">
            <v>78</v>
          </cell>
        </row>
        <row r="81">
          <cell r="A81" t="str">
            <v>SMR</v>
          </cell>
          <cell r="B81" t="str">
            <v>San Marino</v>
          </cell>
          <cell r="C81">
            <v>79</v>
          </cell>
        </row>
        <row r="82">
          <cell r="A82" t="str">
            <v>BHS</v>
          </cell>
          <cell r="B82" t="str">
            <v>Bahamas, The</v>
          </cell>
          <cell r="C82">
            <v>80</v>
          </cell>
        </row>
        <row r="83">
          <cell r="A83" t="str">
            <v>PER</v>
          </cell>
          <cell r="B83" t="str">
            <v>Peru</v>
          </cell>
          <cell r="C83">
            <v>81</v>
          </cell>
        </row>
        <row r="84">
          <cell r="A84" t="str">
            <v>SSD</v>
          </cell>
          <cell r="B84" t="str">
            <v>South Sudan</v>
          </cell>
          <cell r="C84">
            <v>82</v>
          </cell>
        </row>
        <row r="85">
          <cell r="A85" t="str">
            <v>ISR</v>
          </cell>
          <cell r="B85" t="str">
            <v>Israel</v>
          </cell>
          <cell r="C85">
            <v>83</v>
          </cell>
        </row>
        <row r="86">
          <cell r="A86" t="str">
            <v>WSM</v>
          </cell>
          <cell r="B86" t="str">
            <v>Samoa</v>
          </cell>
          <cell r="C86">
            <v>84</v>
          </cell>
        </row>
        <row r="87">
          <cell r="A87" t="str">
            <v>NIC</v>
          </cell>
          <cell r="B87" t="str">
            <v>Nicaragua</v>
          </cell>
          <cell r="C87">
            <v>85</v>
          </cell>
        </row>
        <row r="88">
          <cell r="A88" t="str">
            <v>TUN</v>
          </cell>
          <cell r="B88" t="str">
            <v>Tunisia</v>
          </cell>
          <cell r="C88">
            <v>86</v>
          </cell>
        </row>
        <row r="89">
          <cell r="A89" t="str">
            <v>KEN</v>
          </cell>
          <cell r="B89" t="str">
            <v>Kenya</v>
          </cell>
          <cell r="C89">
            <v>87</v>
          </cell>
        </row>
        <row r="90">
          <cell r="A90" t="str">
            <v>IRN</v>
          </cell>
          <cell r="B90" t="str">
            <v>Iran, Islamic Rep.</v>
          </cell>
          <cell r="C90">
            <v>88</v>
          </cell>
        </row>
        <row r="91">
          <cell r="A91" t="str">
            <v>PRY</v>
          </cell>
          <cell r="B91" t="str">
            <v>Paraguay</v>
          </cell>
          <cell r="C91">
            <v>89</v>
          </cell>
        </row>
        <row r="92">
          <cell r="A92" t="str">
            <v>NIGE</v>
          </cell>
          <cell r="B92" t="str">
            <v>Nigeria</v>
          </cell>
          <cell r="C92">
            <v>90</v>
          </cell>
        </row>
        <row r="93">
          <cell r="A93" t="str">
            <v>IRL</v>
          </cell>
          <cell r="B93" t="str">
            <v>Ireland</v>
          </cell>
          <cell r="C93">
            <v>91</v>
          </cell>
        </row>
        <row r="94">
          <cell r="A94" t="str">
            <v>GUY</v>
          </cell>
          <cell r="B94" t="str">
            <v>Guyana</v>
          </cell>
          <cell r="C94">
            <v>92</v>
          </cell>
        </row>
        <row r="95">
          <cell r="A95" t="str">
            <v>BIH</v>
          </cell>
          <cell r="B95" t="str">
            <v>Bosnia and Herzegovina</v>
          </cell>
          <cell r="C95">
            <v>93</v>
          </cell>
        </row>
        <row r="96">
          <cell r="A96" t="str">
            <v>DMA</v>
          </cell>
          <cell r="B96" t="str">
            <v>Dominica</v>
          </cell>
          <cell r="C96">
            <v>94</v>
          </cell>
        </row>
        <row r="97">
          <cell r="A97" t="str">
            <v>ECU</v>
          </cell>
          <cell r="B97" t="str">
            <v>Ecuador</v>
          </cell>
          <cell r="C97">
            <v>95</v>
          </cell>
        </row>
        <row r="98">
          <cell r="A98" t="str">
            <v>TON</v>
          </cell>
          <cell r="B98" t="str">
            <v>Tonga</v>
          </cell>
          <cell r="C98">
            <v>96</v>
          </cell>
        </row>
        <row r="99">
          <cell r="A99" t="str">
            <v>BHR</v>
          </cell>
          <cell r="B99" t="str">
            <v>Bahrain</v>
          </cell>
          <cell r="C99">
            <v>97</v>
          </cell>
        </row>
        <row r="100">
          <cell r="A100" t="str">
            <v>LSO</v>
          </cell>
          <cell r="B100" t="str">
            <v>Lesotho</v>
          </cell>
          <cell r="C100">
            <v>98</v>
          </cell>
        </row>
        <row r="101">
          <cell r="A101" t="str">
            <v>CAN</v>
          </cell>
          <cell r="B101" t="str">
            <v>Canada</v>
          </cell>
          <cell r="C101">
            <v>99</v>
          </cell>
        </row>
        <row r="102">
          <cell r="A102" t="str">
            <v>FJI</v>
          </cell>
          <cell r="B102" t="str">
            <v>Fiji</v>
          </cell>
          <cell r="C102">
            <v>100</v>
          </cell>
        </row>
        <row r="103">
          <cell r="A103" t="str">
            <v>CZE</v>
          </cell>
          <cell r="B103" t="str">
            <v>Czech Republic</v>
          </cell>
          <cell r="C103">
            <v>101</v>
          </cell>
        </row>
        <row r="104">
          <cell r="A104" t="str">
            <v>URY</v>
          </cell>
          <cell r="B104" t="str">
            <v>Uruguay</v>
          </cell>
          <cell r="C104">
            <v>102</v>
          </cell>
        </row>
        <row r="105">
          <cell r="A105" t="str">
            <v>GNQ</v>
          </cell>
          <cell r="B105" t="str">
            <v>Equatorial Guinea</v>
          </cell>
          <cell r="C105">
            <v>103</v>
          </cell>
        </row>
        <row r="106">
          <cell r="A106" t="str">
            <v>MHL</v>
          </cell>
          <cell r="B106" t="str">
            <v>Marshall Islands</v>
          </cell>
          <cell r="C106">
            <v>104</v>
          </cell>
        </row>
        <row r="107">
          <cell r="A107" t="str">
            <v>ERI</v>
          </cell>
          <cell r="B107" t="str">
            <v>Eritrea</v>
          </cell>
          <cell r="C107">
            <v>105</v>
          </cell>
        </row>
        <row r="108">
          <cell r="A108" t="str">
            <v>SLE</v>
          </cell>
          <cell r="B108" t="str">
            <v>Sierra Leone</v>
          </cell>
          <cell r="C108">
            <v>106</v>
          </cell>
        </row>
        <row r="109">
          <cell r="A109" t="str">
            <v>CIV</v>
          </cell>
          <cell r="B109" t="str">
            <v>Côte d'Ivoire</v>
          </cell>
          <cell r="C109">
            <v>107</v>
          </cell>
        </row>
        <row r="110">
          <cell r="A110" t="str">
            <v>ARG</v>
          </cell>
          <cell r="B110" t="str">
            <v>Argentina</v>
          </cell>
          <cell r="C110">
            <v>108</v>
          </cell>
        </row>
        <row r="111">
          <cell r="A111" t="str">
            <v>BOL</v>
          </cell>
          <cell r="B111" t="str">
            <v>Bolivia</v>
          </cell>
          <cell r="C111">
            <v>109</v>
          </cell>
        </row>
        <row r="112">
          <cell r="A112" t="str">
            <v>JOR</v>
          </cell>
          <cell r="B112" t="str">
            <v>Jordan</v>
          </cell>
          <cell r="C112">
            <v>110</v>
          </cell>
        </row>
        <row r="113">
          <cell r="A113" t="str">
            <v>SVN</v>
          </cell>
          <cell r="B113" t="str">
            <v>Slovenia</v>
          </cell>
          <cell r="C113">
            <v>111</v>
          </cell>
        </row>
        <row r="114">
          <cell r="A114" t="str">
            <v>DZA</v>
          </cell>
          <cell r="B114" t="str">
            <v>Algeria</v>
          </cell>
          <cell r="C114">
            <v>112</v>
          </cell>
        </row>
        <row r="115">
          <cell r="A115" t="str">
            <v>NER</v>
          </cell>
          <cell r="B115" t="str">
            <v>Niger</v>
          </cell>
          <cell r="C115">
            <v>113</v>
          </cell>
        </row>
        <row r="116">
          <cell r="A116" t="str">
            <v>QAT</v>
          </cell>
          <cell r="B116" t="str">
            <v>Qatar</v>
          </cell>
          <cell r="C116">
            <v>114</v>
          </cell>
        </row>
        <row r="117">
          <cell r="A117" t="str">
            <v>SOM</v>
          </cell>
          <cell r="B117" t="str">
            <v>Somalia</v>
          </cell>
          <cell r="C117">
            <v>115</v>
          </cell>
        </row>
        <row r="118">
          <cell r="A118" t="str">
            <v>ZAF</v>
          </cell>
          <cell r="B118" t="str">
            <v>South Africa</v>
          </cell>
          <cell r="C118">
            <v>116</v>
          </cell>
        </row>
        <row r="119">
          <cell r="A119" t="str">
            <v>GHA</v>
          </cell>
          <cell r="B119" t="str">
            <v>Ghana</v>
          </cell>
          <cell r="C119">
            <v>117</v>
          </cell>
        </row>
        <row r="120">
          <cell r="A120" t="str">
            <v>GIN</v>
          </cell>
          <cell r="B120" t="str">
            <v>Guinea</v>
          </cell>
          <cell r="C120">
            <v>118</v>
          </cell>
        </row>
        <row r="121">
          <cell r="A121" t="str">
            <v>ALB</v>
          </cell>
          <cell r="B121" t="str">
            <v>Albania</v>
          </cell>
          <cell r="C121">
            <v>119</v>
          </cell>
        </row>
        <row r="122">
          <cell r="A122" t="str">
            <v>KIR</v>
          </cell>
          <cell r="B122" t="str">
            <v>Kiribati</v>
          </cell>
          <cell r="C122">
            <v>120</v>
          </cell>
        </row>
        <row r="123">
          <cell r="A123" t="str">
            <v>CRI</v>
          </cell>
          <cell r="B123" t="str">
            <v>Costa Rica</v>
          </cell>
          <cell r="C123">
            <v>121</v>
          </cell>
        </row>
        <row r="124">
          <cell r="A124" t="str">
            <v>ITA</v>
          </cell>
          <cell r="B124" t="str">
            <v>Italy</v>
          </cell>
          <cell r="C124">
            <v>122</v>
          </cell>
        </row>
        <row r="125">
          <cell r="A125" t="str">
            <v>WBG</v>
          </cell>
          <cell r="B125" t="str">
            <v>West Bank and Gaza</v>
          </cell>
          <cell r="C125">
            <v>123</v>
          </cell>
        </row>
        <row r="126">
          <cell r="A126" t="str">
            <v>MDV</v>
          </cell>
          <cell r="B126" t="str">
            <v>Maldives</v>
          </cell>
          <cell r="C126">
            <v>124</v>
          </cell>
        </row>
        <row r="127">
          <cell r="A127" t="str">
            <v>PLW</v>
          </cell>
          <cell r="B127" t="str">
            <v>Palau</v>
          </cell>
          <cell r="C127">
            <v>125</v>
          </cell>
        </row>
        <row r="128">
          <cell r="A128" t="str">
            <v>JAM</v>
          </cell>
          <cell r="B128" t="str">
            <v>Jamaica</v>
          </cell>
          <cell r="C128">
            <v>126</v>
          </cell>
        </row>
        <row r="129">
          <cell r="A129" t="str">
            <v>SLV</v>
          </cell>
          <cell r="B129" t="str">
            <v>El Salvador</v>
          </cell>
          <cell r="C129">
            <v>127</v>
          </cell>
        </row>
        <row r="130">
          <cell r="A130" t="str">
            <v>HTI</v>
          </cell>
          <cell r="B130" t="str">
            <v>Haiti</v>
          </cell>
          <cell r="C130">
            <v>128</v>
          </cell>
        </row>
        <row r="131">
          <cell r="A131" t="str">
            <v>SYC</v>
          </cell>
          <cell r="B131" t="str">
            <v>Seychelles</v>
          </cell>
          <cell r="C131">
            <v>129</v>
          </cell>
        </row>
        <row r="132">
          <cell r="A132" t="str">
            <v>GMB</v>
          </cell>
          <cell r="B132" t="str">
            <v>Gambia, The</v>
          </cell>
          <cell r="C132">
            <v>130</v>
          </cell>
        </row>
        <row r="133">
          <cell r="A133" t="str">
            <v>ZMB</v>
          </cell>
          <cell r="B133" t="str">
            <v>Zambia</v>
          </cell>
          <cell r="C133">
            <v>131</v>
          </cell>
        </row>
        <row r="134">
          <cell r="A134" t="str">
            <v>KGZ</v>
          </cell>
          <cell r="B134" t="str">
            <v>Kyrgyz Republic</v>
          </cell>
          <cell r="C134">
            <v>132</v>
          </cell>
        </row>
        <row r="135">
          <cell r="A135" t="str">
            <v>BLZ</v>
          </cell>
          <cell r="B135" t="str">
            <v>Belize</v>
          </cell>
          <cell r="C135">
            <v>133</v>
          </cell>
        </row>
        <row r="136">
          <cell r="A136" t="str">
            <v>BWA</v>
          </cell>
          <cell r="B136" t="str">
            <v>Botswana</v>
          </cell>
          <cell r="C136">
            <v>134</v>
          </cell>
        </row>
        <row r="137">
          <cell r="A137" t="str">
            <v>LBN</v>
          </cell>
          <cell r="B137" t="str">
            <v>Lebanon</v>
          </cell>
          <cell r="C137">
            <v>135</v>
          </cell>
        </row>
        <row r="138">
          <cell r="A138" t="str">
            <v>VUT</v>
          </cell>
          <cell r="B138" t="str">
            <v>Vanuatu</v>
          </cell>
          <cell r="C138">
            <v>136</v>
          </cell>
        </row>
        <row r="139">
          <cell r="A139" t="str">
            <v>TGO</v>
          </cell>
          <cell r="B139" t="str">
            <v>Togo</v>
          </cell>
          <cell r="C139">
            <v>137</v>
          </cell>
        </row>
        <row r="140">
          <cell r="A140" t="str">
            <v>PAN</v>
          </cell>
          <cell r="B140" t="str">
            <v>Panama</v>
          </cell>
          <cell r="C140">
            <v>138</v>
          </cell>
        </row>
        <row r="141">
          <cell r="A141" t="str">
            <v>CYP</v>
          </cell>
          <cell r="B141" t="str">
            <v>Cyprus</v>
          </cell>
          <cell r="C141">
            <v>139</v>
          </cell>
        </row>
        <row r="142">
          <cell r="A142" t="str">
            <v>YEM</v>
          </cell>
          <cell r="B142" t="str">
            <v>Yemen, Rep.</v>
          </cell>
          <cell r="C142">
            <v>140</v>
          </cell>
        </row>
        <row r="143">
          <cell r="A143" t="str">
            <v>DJI</v>
          </cell>
          <cell r="B143" t="str">
            <v>Djibouti</v>
          </cell>
          <cell r="C143">
            <v>141</v>
          </cell>
        </row>
        <row r="144">
          <cell r="A144" t="str">
            <v>LBY</v>
          </cell>
          <cell r="B144" t="str">
            <v>Libya</v>
          </cell>
          <cell r="C144">
            <v>142</v>
          </cell>
        </row>
        <row r="145">
          <cell r="A145" t="str">
            <v>SEN</v>
          </cell>
          <cell r="B145" t="str">
            <v>Senegal</v>
          </cell>
          <cell r="C145">
            <v>143</v>
          </cell>
        </row>
        <row r="146">
          <cell r="A146" t="str">
            <v>IRQ</v>
          </cell>
          <cell r="B146" t="str">
            <v>Iraq</v>
          </cell>
          <cell r="C146">
            <v>144</v>
          </cell>
        </row>
        <row r="147">
          <cell r="A147" t="str">
            <v>SDN</v>
          </cell>
          <cell r="B147" t="str">
            <v>Sudan</v>
          </cell>
          <cell r="C147">
            <v>145</v>
          </cell>
        </row>
        <row r="148">
          <cell r="A148" t="str">
            <v>MWI</v>
          </cell>
          <cell r="B148" t="str">
            <v>Malawi</v>
          </cell>
          <cell r="C148">
            <v>146</v>
          </cell>
        </row>
        <row r="149">
          <cell r="A149" t="str">
            <v>INDO</v>
          </cell>
          <cell r="B149" t="str">
            <v>Indonesia</v>
          </cell>
          <cell r="C149">
            <v>147</v>
          </cell>
        </row>
        <row r="150">
          <cell r="A150" t="str">
            <v>GRC</v>
          </cell>
          <cell r="B150" t="str">
            <v>Greece</v>
          </cell>
          <cell r="C150">
            <v>148</v>
          </cell>
        </row>
        <row r="151">
          <cell r="A151" t="str">
            <v>VEN</v>
          </cell>
          <cell r="B151" t="str">
            <v>Venezuela, RB</v>
          </cell>
          <cell r="C151">
            <v>149</v>
          </cell>
        </row>
        <row r="152">
          <cell r="A152" t="str">
            <v>DOM</v>
          </cell>
          <cell r="B152" t="str">
            <v>Dominican Republic</v>
          </cell>
          <cell r="C152">
            <v>150</v>
          </cell>
        </row>
        <row r="153">
          <cell r="A153" t="str">
            <v>MDG</v>
          </cell>
          <cell r="B153" t="str">
            <v>Madagascar</v>
          </cell>
          <cell r="C153">
            <v>151</v>
          </cell>
        </row>
        <row r="154">
          <cell r="A154" t="str">
            <v>PHL</v>
          </cell>
          <cell r="B154" t="str">
            <v>Philippines</v>
          </cell>
          <cell r="C154">
            <v>152</v>
          </cell>
        </row>
        <row r="155">
          <cell r="A155" t="str">
            <v>TCD</v>
          </cell>
          <cell r="B155" t="str">
            <v>Chad</v>
          </cell>
          <cell r="C155">
            <v>153</v>
          </cell>
        </row>
        <row r="156">
          <cell r="A156" t="str">
            <v>NPL</v>
          </cell>
          <cell r="B156" t="str">
            <v>Nepal</v>
          </cell>
          <cell r="C156">
            <v>154</v>
          </cell>
        </row>
        <row r="157">
          <cell r="A157" t="str">
            <v>HND</v>
          </cell>
          <cell r="B157" t="str">
            <v>Honduras</v>
          </cell>
          <cell r="C157">
            <v>155</v>
          </cell>
        </row>
        <row r="158">
          <cell r="A158" t="str">
            <v>COG</v>
          </cell>
          <cell r="B158" t="str">
            <v>Congo, Rep.</v>
          </cell>
          <cell r="C158">
            <v>156</v>
          </cell>
        </row>
        <row r="159">
          <cell r="A159" t="str">
            <v>PAKI</v>
          </cell>
          <cell r="B159" t="str">
            <v>Pakistan</v>
          </cell>
          <cell r="C159">
            <v>157</v>
          </cell>
        </row>
        <row r="160">
          <cell r="A160" t="str">
            <v>SLB</v>
          </cell>
          <cell r="B160" t="str">
            <v>Solomon Islands</v>
          </cell>
          <cell r="C160">
            <v>158</v>
          </cell>
        </row>
        <row r="161">
          <cell r="A161" t="str">
            <v>BDI</v>
          </cell>
          <cell r="B161" t="str">
            <v>Burundi</v>
          </cell>
          <cell r="C161">
            <v>159</v>
          </cell>
        </row>
        <row r="162">
          <cell r="A162" t="str">
            <v>MLI</v>
          </cell>
          <cell r="B162" t="str">
            <v>Mali</v>
          </cell>
          <cell r="C162">
            <v>160</v>
          </cell>
        </row>
        <row r="163">
          <cell r="A163" t="str">
            <v>SYR</v>
          </cell>
          <cell r="B163" t="str">
            <v>Syrian Arab Republic</v>
          </cell>
          <cell r="C163">
            <v>161</v>
          </cell>
        </row>
        <row r="164">
          <cell r="A164" t="str">
            <v>LAO</v>
          </cell>
          <cell r="B164" t="str">
            <v>Lao PDR</v>
          </cell>
          <cell r="C164">
            <v>162</v>
          </cell>
        </row>
        <row r="165">
          <cell r="A165" t="str">
            <v>INDI</v>
          </cell>
          <cell r="B165" t="str">
            <v>India</v>
          </cell>
          <cell r="C165">
            <v>163</v>
          </cell>
        </row>
        <row r="166">
          <cell r="A166" t="str">
            <v>LKA</v>
          </cell>
          <cell r="B166" t="str">
            <v>Sri Lanka</v>
          </cell>
          <cell r="C166">
            <v>164</v>
          </cell>
        </row>
        <row r="167">
          <cell r="A167" t="str">
            <v>BFA</v>
          </cell>
          <cell r="B167" t="str">
            <v>Burkina Faso</v>
          </cell>
          <cell r="C167">
            <v>165</v>
          </cell>
        </row>
        <row r="168">
          <cell r="A168" t="str">
            <v>EGY</v>
          </cell>
          <cell r="B168" t="str">
            <v>Egypt, Arab Rep.</v>
          </cell>
          <cell r="C168">
            <v>166</v>
          </cell>
        </row>
        <row r="169">
          <cell r="A169" t="str">
            <v>CMR</v>
          </cell>
          <cell r="B169" t="str">
            <v>Cameroon</v>
          </cell>
          <cell r="C169">
            <v>167</v>
          </cell>
        </row>
        <row r="170">
          <cell r="A170" t="str">
            <v>MOZ</v>
          </cell>
          <cell r="B170" t="str">
            <v>Mozambique</v>
          </cell>
          <cell r="C170">
            <v>168</v>
          </cell>
        </row>
        <row r="171">
          <cell r="A171" t="str">
            <v>ZWE</v>
          </cell>
          <cell r="B171" t="str">
            <v>Zimbabwe</v>
          </cell>
          <cell r="C171">
            <v>169</v>
          </cell>
        </row>
        <row r="172">
          <cell r="A172" t="str">
            <v>GNB</v>
          </cell>
          <cell r="B172" t="str">
            <v>Guinea-Bissau</v>
          </cell>
          <cell r="C172">
            <v>170</v>
          </cell>
        </row>
        <row r="173">
          <cell r="A173" t="str">
            <v>BRB</v>
          </cell>
          <cell r="B173" t="str">
            <v>Barbados</v>
          </cell>
          <cell r="C173">
            <v>171</v>
          </cell>
        </row>
        <row r="174">
          <cell r="A174" t="str">
            <v>BEN</v>
          </cell>
          <cell r="B174" t="str">
            <v>Benin</v>
          </cell>
          <cell r="C174">
            <v>172</v>
          </cell>
        </row>
        <row r="175">
          <cell r="A175" t="str">
            <v>SWZ</v>
          </cell>
          <cell r="B175" t="str">
            <v>Eswatini</v>
          </cell>
          <cell r="C175">
            <v>173</v>
          </cell>
        </row>
        <row r="176">
          <cell r="A176" t="str">
            <v>PNG</v>
          </cell>
          <cell r="B176" t="str">
            <v>Papua New Guinea</v>
          </cell>
          <cell r="C176">
            <v>174</v>
          </cell>
        </row>
        <row r="177">
          <cell r="A177" t="str">
            <v>TTO</v>
          </cell>
          <cell r="B177" t="str">
            <v>Trinidad and Tobago</v>
          </cell>
          <cell r="C177">
            <v>175</v>
          </cell>
        </row>
        <row r="178">
          <cell r="A178" t="str">
            <v>LBR</v>
          </cell>
          <cell r="B178" t="str">
            <v>Liberia</v>
          </cell>
          <cell r="C178">
            <v>176</v>
          </cell>
        </row>
        <row r="179">
          <cell r="A179" t="str">
            <v>GTM</v>
          </cell>
          <cell r="B179" t="str">
            <v>Guatemala</v>
          </cell>
          <cell r="C179">
            <v>177</v>
          </cell>
        </row>
        <row r="180">
          <cell r="A180" t="str">
            <v>COL</v>
          </cell>
          <cell r="B180" t="str">
            <v>Colombia</v>
          </cell>
          <cell r="C180">
            <v>178</v>
          </cell>
        </row>
        <row r="181">
          <cell r="A181" t="str">
            <v>ZAR</v>
          </cell>
          <cell r="B181" t="str">
            <v>Congo, Dem. Rep.</v>
          </cell>
          <cell r="C181">
            <v>179</v>
          </cell>
        </row>
        <row r="182">
          <cell r="A182" t="str">
            <v>COM</v>
          </cell>
          <cell r="B182" t="str">
            <v>Comoros</v>
          </cell>
          <cell r="C182">
            <v>180</v>
          </cell>
        </row>
        <row r="183">
          <cell r="A183" t="str">
            <v>GAB</v>
          </cell>
          <cell r="B183" t="str">
            <v>Gabon</v>
          </cell>
          <cell r="C183">
            <v>181</v>
          </cell>
        </row>
        <row r="184">
          <cell r="A184" t="str">
            <v>AFG</v>
          </cell>
          <cell r="B184" t="str">
            <v>Afghanistan</v>
          </cell>
          <cell r="C184">
            <v>182</v>
          </cell>
        </row>
        <row r="185">
          <cell r="A185" t="str">
            <v>KHM</v>
          </cell>
          <cell r="B185" t="str">
            <v>Cambodia</v>
          </cell>
          <cell r="C185">
            <v>183</v>
          </cell>
        </row>
        <row r="186">
          <cell r="A186" t="str">
            <v>CAF</v>
          </cell>
          <cell r="B186" t="str">
            <v>Central African Republic</v>
          </cell>
          <cell r="C186">
            <v>184</v>
          </cell>
        </row>
        <row r="187">
          <cell r="A187" t="str">
            <v>FSM</v>
          </cell>
          <cell r="B187" t="str">
            <v>Micronesia, Fed. Sts.</v>
          </cell>
          <cell r="C187">
            <v>185</v>
          </cell>
        </row>
        <row r="188">
          <cell r="A188" t="str">
            <v>STP</v>
          </cell>
          <cell r="B188" t="str">
            <v>São Tomé and Príncipe</v>
          </cell>
          <cell r="C188">
            <v>186</v>
          </cell>
        </row>
        <row r="189">
          <cell r="A189" t="str">
            <v>AGO</v>
          </cell>
          <cell r="B189" t="str">
            <v>Angola</v>
          </cell>
          <cell r="C189">
            <v>187</v>
          </cell>
        </row>
        <row r="190">
          <cell r="A190" t="str">
            <v>SUR</v>
          </cell>
          <cell r="B190" t="str">
            <v>Suriname</v>
          </cell>
          <cell r="C190">
            <v>188</v>
          </cell>
        </row>
        <row r="191">
          <cell r="A191" t="str">
            <v>MMR</v>
          </cell>
          <cell r="B191" t="str">
            <v>Myanmar</v>
          </cell>
          <cell r="C191">
            <v>189</v>
          </cell>
        </row>
        <row r="192">
          <cell r="A192" t="str">
            <v>BANG</v>
          </cell>
          <cell r="B192" t="str">
            <v>Bangladesh</v>
          </cell>
          <cell r="C192">
            <v>190</v>
          </cell>
        </row>
        <row r="193">
          <cell r="A193" t="str">
            <v>TMP</v>
          </cell>
          <cell r="B193" t="str">
            <v>Timor-Leste</v>
          </cell>
          <cell r="C193">
            <v>191</v>
          </cell>
        </row>
      </sheetData>
      <sheetData sheetId="18">
        <row r="1">
          <cell r="C1" t="str">
            <v>Resolving insolvency</v>
          </cell>
        </row>
        <row r="2">
          <cell r="A2" t="str">
            <v>Country code</v>
          </cell>
          <cell r="B2" t="str">
            <v>Economy</v>
          </cell>
          <cell r="C2" t="str">
            <v>Rank-Resolving insolvency</v>
          </cell>
        </row>
        <row r="3">
          <cell r="A3" t="str">
            <v>FIN</v>
          </cell>
          <cell r="B3" t="str">
            <v>Finland</v>
          </cell>
          <cell r="C3">
            <v>1</v>
          </cell>
        </row>
        <row r="4">
          <cell r="A4" t="str">
            <v>US</v>
          </cell>
          <cell r="B4" t="str">
            <v>United States</v>
          </cell>
          <cell r="C4">
            <v>2</v>
          </cell>
        </row>
        <row r="5">
          <cell r="A5" t="str">
            <v>JAP</v>
          </cell>
          <cell r="B5" t="str">
            <v>Japan</v>
          </cell>
          <cell r="C5">
            <v>3</v>
          </cell>
        </row>
        <row r="6">
          <cell r="A6" t="str">
            <v>DEU</v>
          </cell>
          <cell r="B6" t="str">
            <v>Germany</v>
          </cell>
          <cell r="C6">
            <v>4</v>
          </cell>
        </row>
        <row r="7">
          <cell r="A7" t="str">
            <v>NOR</v>
          </cell>
          <cell r="B7" t="str">
            <v>Norway</v>
          </cell>
          <cell r="C7">
            <v>5</v>
          </cell>
        </row>
        <row r="8">
          <cell r="A8" t="str">
            <v>DNK</v>
          </cell>
          <cell r="B8" t="str">
            <v>Denmark</v>
          </cell>
          <cell r="C8">
            <v>6</v>
          </cell>
        </row>
        <row r="9">
          <cell r="A9" t="str">
            <v>NLD</v>
          </cell>
          <cell r="B9" t="str">
            <v>Netherlands</v>
          </cell>
          <cell r="C9">
            <v>7</v>
          </cell>
        </row>
        <row r="10">
          <cell r="A10" t="str">
            <v>BEL</v>
          </cell>
          <cell r="B10" t="str">
            <v>Belgium</v>
          </cell>
          <cell r="C10">
            <v>8</v>
          </cell>
        </row>
        <row r="11">
          <cell r="A11" t="str">
            <v>SVN</v>
          </cell>
          <cell r="B11" t="str">
            <v>Slovenia</v>
          </cell>
          <cell r="C11">
            <v>9</v>
          </cell>
        </row>
        <row r="12">
          <cell r="A12" t="str">
            <v>PRI</v>
          </cell>
          <cell r="B12" t="str">
            <v>Puerto Rico</v>
          </cell>
          <cell r="C12">
            <v>10</v>
          </cell>
        </row>
        <row r="13">
          <cell r="A13" t="str">
            <v>KOR</v>
          </cell>
          <cell r="B13" t="str">
            <v>Korea, Rep.</v>
          </cell>
          <cell r="C13">
            <v>11</v>
          </cell>
        </row>
        <row r="14">
          <cell r="A14" t="str">
            <v>ISL</v>
          </cell>
          <cell r="B14" t="str">
            <v>Iceland</v>
          </cell>
          <cell r="C14">
            <v>12</v>
          </cell>
        </row>
        <row r="15">
          <cell r="A15" t="str">
            <v>CAN</v>
          </cell>
          <cell r="B15" t="str">
            <v>Canada</v>
          </cell>
          <cell r="C15">
            <v>13</v>
          </cell>
        </row>
        <row r="16">
          <cell r="A16" t="str">
            <v>GBR</v>
          </cell>
          <cell r="B16" t="str">
            <v>United Kingdom</v>
          </cell>
          <cell r="C16">
            <v>14</v>
          </cell>
        </row>
        <row r="17">
          <cell r="A17" t="str">
            <v>CZE</v>
          </cell>
          <cell r="B17" t="str">
            <v>Czech Republic</v>
          </cell>
          <cell r="C17">
            <v>15</v>
          </cell>
        </row>
        <row r="18">
          <cell r="A18" t="str">
            <v>PRT</v>
          </cell>
          <cell r="B18" t="str">
            <v>Portugal</v>
          </cell>
          <cell r="C18">
            <v>16</v>
          </cell>
        </row>
        <row r="19">
          <cell r="A19" t="str">
            <v>SWE</v>
          </cell>
          <cell r="B19" t="str">
            <v>Sweden</v>
          </cell>
          <cell r="C19">
            <v>17</v>
          </cell>
        </row>
        <row r="20">
          <cell r="A20" t="str">
            <v>IRL</v>
          </cell>
          <cell r="B20" t="str">
            <v>Ireland</v>
          </cell>
          <cell r="C20">
            <v>18</v>
          </cell>
        </row>
        <row r="21">
          <cell r="A21" t="str">
            <v>ESP</v>
          </cell>
          <cell r="B21" t="str">
            <v>Spain</v>
          </cell>
          <cell r="C21">
            <v>19</v>
          </cell>
        </row>
        <row r="22">
          <cell r="A22" t="str">
            <v>AUS</v>
          </cell>
          <cell r="B22" t="str">
            <v>Australia</v>
          </cell>
          <cell r="C22">
            <v>20</v>
          </cell>
        </row>
        <row r="23">
          <cell r="A23" t="str">
            <v>AUT</v>
          </cell>
          <cell r="B23" t="str">
            <v>Austria</v>
          </cell>
          <cell r="C23">
            <v>21</v>
          </cell>
        </row>
        <row r="24">
          <cell r="A24" t="str">
            <v>ITA</v>
          </cell>
          <cell r="B24" t="str">
            <v>Italy</v>
          </cell>
          <cell r="C24">
            <v>22</v>
          </cell>
        </row>
        <row r="25">
          <cell r="A25" t="str">
            <v>TWN</v>
          </cell>
          <cell r="B25" t="str">
            <v>Taiwan, China</v>
          </cell>
          <cell r="C25">
            <v>23</v>
          </cell>
        </row>
        <row r="26">
          <cell r="A26" t="str">
            <v>THA</v>
          </cell>
          <cell r="B26" t="str">
            <v>Thailand</v>
          </cell>
          <cell r="C26">
            <v>24</v>
          </cell>
        </row>
        <row r="27">
          <cell r="A27" t="str">
            <v>POL</v>
          </cell>
          <cell r="B27" t="str">
            <v>Poland</v>
          </cell>
          <cell r="C27">
            <v>25</v>
          </cell>
        </row>
        <row r="28">
          <cell r="A28" t="str">
            <v>SGP</v>
          </cell>
          <cell r="B28" t="str">
            <v>Singapore</v>
          </cell>
          <cell r="C28">
            <v>26</v>
          </cell>
        </row>
        <row r="29">
          <cell r="A29" t="str">
            <v>FRA</v>
          </cell>
          <cell r="B29" t="str">
            <v>France</v>
          </cell>
          <cell r="C29">
            <v>27</v>
          </cell>
        </row>
        <row r="30">
          <cell r="A30" t="str">
            <v>ISR</v>
          </cell>
          <cell r="B30" t="str">
            <v>Israel</v>
          </cell>
          <cell r="C30">
            <v>28</v>
          </cell>
        </row>
        <row r="31">
          <cell r="A31" t="str">
            <v>MKD</v>
          </cell>
          <cell r="B31" t="str">
            <v>North Macedonia</v>
          </cell>
          <cell r="C31">
            <v>29</v>
          </cell>
        </row>
        <row r="32">
          <cell r="A32" t="str">
            <v>CYP</v>
          </cell>
          <cell r="B32" t="str">
            <v>Cyprus</v>
          </cell>
          <cell r="C32">
            <v>30</v>
          </cell>
        </row>
        <row r="33">
          <cell r="A33" t="str">
            <v>NZL</v>
          </cell>
          <cell r="B33" t="str">
            <v>New Zealand</v>
          </cell>
          <cell r="C33">
            <v>31</v>
          </cell>
        </row>
        <row r="34">
          <cell r="A34" t="str">
            <v>MEXI</v>
          </cell>
          <cell r="B34" t="str">
            <v>Mexico</v>
          </cell>
          <cell r="C34">
            <v>32</v>
          </cell>
        </row>
        <row r="35">
          <cell r="A35" t="str">
            <v>JAM</v>
          </cell>
          <cell r="B35" t="str">
            <v>Jamaica</v>
          </cell>
          <cell r="C35">
            <v>33</v>
          </cell>
        </row>
        <row r="36">
          <cell r="A36" t="str">
            <v>BRB</v>
          </cell>
          <cell r="B36" t="str">
            <v>Barbados</v>
          </cell>
          <cell r="C36">
            <v>34</v>
          </cell>
        </row>
        <row r="37">
          <cell r="A37" t="str">
            <v>MUS</v>
          </cell>
          <cell r="B37" t="str">
            <v>Mauritius</v>
          </cell>
          <cell r="C37">
            <v>35</v>
          </cell>
        </row>
        <row r="38">
          <cell r="A38" t="str">
            <v>INDO</v>
          </cell>
          <cell r="B38" t="str">
            <v>Indonesia</v>
          </cell>
          <cell r="C38">
            <v>36</v>
          </cell>
        </row>
        <row r="39">
          <cell r="A39" t="str">
            <v>KAZ</v>
          </cell>
          <cell r="B39" t="str">
            <v>Kazakhstan</v>
          </cell>
          <cell r="C39">
            <v>37</v>
          </cell>
        </row>
        <row r="40">
          <cell r="A40" t="str">
            <v>BIH</v>
          </cell>
          <cell r="B40" t="str">
            <v>Bosnia and Herzegovina</v>
          </cell>
          <cell r="C40">
            <v>38</v>
          </cell>
        </row>
        <row r="41">
          <cell r="A41" t="str">
            <v>ALB</v>
          </cell>
          <cell r="B41" t="str">
            <v>Albania</v>
          </cell>
          <cell r="C41">
            <v>39</v>
          </cell>
        </row>
        <row r="42">
          <cell r="A42" t="str">
            <v>COL</v>
          </cell>
          <cell r="B42" t="str">
            <v>Colombia</v>
          </cell>
          <cell r="C42">
            <v>40</v>
          </cell>
        </row>
        <row r="43">
          <cell r="A43" t="str">
            <v>MYS</v>
          </cell>
          <cell r="B43" t="str">
            <v>Malaysia</v>
          </cell>
          <cell r="C43">
            <v>41</v>
          </cell>
        </row>
        <row r="44">
          <cell r="A44" t="str">
            <v>SVK</v>
          </cell>
          <cell r="B44" t="str">
            <v>Slovak Republic</v>
          </cell>
          <cell r="C44">
            <v>42</v>
          </cell>
        </row>
        <row r="45">
          <cell r="A45" t="str">
            <v>MNE</v>
          </cell>
          <cell r="B45" t="str">
            <v>Montenegro</v>
          </cell>
          <cell r="C45">
            <v>43</v>
          </cell>
        </row>
        <row r="46">
          <cell r="A46" t="str">
            <v>HKG</v>
          </cell>
          <cell r="B46" t="str">
            <v>Hong Kong SAR, China</v>
          </cell>
          <cell r="C46">
            <v>44</v>
          </cell>
        </row>
        <row r="47">
          <cell r="A47" t="str">
            <v>AZE</v>
          </cell>
          <cell r="B47" t="str">
            <v>Azerbaijan</v>
          </cell>
          <cell r="C47">
            <v>45</v>
          </cell>
        </row>
        <row r="48">
          <cell r="A48" t="str">
            <v>KSV</v>
          </cell>
          <cell r="B48" t="str">
            <v>Kosovo</v>
          </cell>
          <cell r="C48">
            <v>46</v>
          </cell>
        </row>
        <row r="49">
          <cell r="A49" t="str">
            <v>CHE</v>
          </cell>
          <cell r="B49" t="str">
            <v>Switzerland</v>
          </cell>
          <cell r="C49">
            <v>47</v>
          </cell>
        </row>
        <row r="50">
          <cell r="A50" t="str">
            <v>EST</v>
          </cell>
          <cell r="B50" t="str">
            <v>Estonia</v>
          </cell>
          <cell r="C50">
            <v>48</v>
          </cell>
        </row>
        <row r="51">
          <cell r="A51" t="str">
            <v>DJI</v>
          </cell>
          <cell r="B51" t="str">
            <v>Djibouti</v>
          </cell>
          <cell r="C51">
            <v>49</v>
          </cell>
        </row>
        <row r="52">
          <cell r="A52" t="str">
            <v>SRB</v>
          </cell>
          <cell r="B52" t="str">
            <v>Serbia</v>
          </cell>
          <cell r="C52">
            <v>50</v>
          </cell>
        </row>
        <row r="53">
          <cell r="A53" t="str">
            <v>CHL</v>
          </cell>
          <cell r="B53" t="str">
            <v>Chile</v>
          </cell>
          <cell r="C53">
            <v>51</v>
          </cell>
        </row>
        <row r="54">
          <cell r="A54" t="str">
            <v>ROM</v>
          </cell>
          <cell r="B54" t="str">
            <v>Romania</v>
          </cell>
          <cell r="C54">
            <v>52</v>
          </cell>
        </row>
        <row r="55">
          <cell r="A55" t="str">
            <v>PAKI</v>
          </cell>
          <cell r="B55" t="str">
            <v>Pakistan</v>
          </cell>
          <cell r="C55">
            <v>53</v>
          </cell>
        </row>
        <row r="56">
          <cell r="A56" t="str">
            <v>LVA</v>
          </cell>
          <cell r="B56" t="str">
            <v>Latvia</v>
          </cell>
          <cell r="C56">
            <v>54</v>
          </cell>
        </row>
        <row r="57">
          <cell r="A57" t="str">
            <v>RUSS</v>
          </cell>
          <cell r="B57" t="str">
            <v>Russian Federation</v>
          </cell>
          <cell r="C57">
            <v>55</v>
          </cell>
        </row>
        <row r="58">
          <cell r="A58" t="str">
            <v>BGR</v>
          </cell>
          <cell r="B58" t="str">
            <v>Bulgaria</v>
          </cell>
          <cell r="C58">
            <v>56</v>
          </cell>
        </row>
        <row r="59">
          <cell r="A59" t="str">
            <v>KEN</v>
          </cell>
          <cell r="B59" t="str">
            <v>Kenya</v>
          </cell>
          <cell r="C59">
            <v>57</v>
          </cell>
        </row>
        <row r="60">
          <cell r="A60" t="str">
            <v>RWA</v>
          </cell>
          <cell r="B60" t="str">
            <v>Rwanda</v>
          </cell>
          <cell r="C60">
            <v>58</v>
          </cell>
        </row>
        <row r="61">
          <cell r="A61" t="str">
            <v>HRV</v>
          </cell>
          <cell r="B61" t="str">
            <v>Croatia</v>
          </cell>
          <cell r="C61">
            <v>59</v>
          </cell>
        </row>
        <row r="62">
          <cell r="A62" t="str">
            <v>GEO</v>
          </cell>
          <cell r="B62" t="str">
            <v>Georgia</v>
          </cell>
          <cell r="C62">
            <v>60</v>
          </cell>
        </row>
        <row r="63">
          <cell r="A63" t="str">
            <v>CHIN</v>
          </cell>
          <cell r="B63" t="str">
            <v>China</v>
          </cell>
          <cell r="C63">
            <v>61</v>
          </cell>
        </row>
        <row r="64">
          <cell r="A64" t="str">
            <v>PHL</v>
          </cell>
          <cell r="B64" t="str">
            <v>Philippines</v>
          </cell>
          <cell r="C64">
            <v>62</v>
          </cell>
        </row>
        <row r="65">
          <cell r="A65" t="str">
            <v>BRN</v>
          </cell>
          <cell r="B65" t="str">
            <v>Brunei Darussalam</v>
          </cell>
          <cell r="C65">
            <v>63</v>
          </cell>
        </row>
        <row r="66">
          <cell r="A66" t="str">
            <v>HUN</v>
          </cell>
          <cell r="B66" t="str">
            <v>Hungary</v>
          </cell>
          <cell r="C66">
            <v>64</v>
          </cell>
        </row>
        <row r="67">
          <cell r="A67" t="str">
            <v>ZAF</v>
          </cell>
          <cell r="B67" t="str">
            <v>South Africa</v>
          </cell>
          <cell r="C67">
            <v>65</v>
          </cell>
        </row>
        <row r="68">
          <cell r="A68" t="str">
            <v>TUN</v>
          </cell>
          <cell r="B68" t="str">
            <v>Tunisia</v>
          </cell>
          <cell r="C68">
            <v>66</v>
          </cell>
        </row>
        <row r="69">
          <cell r="A69" t="str">
            <v>MDA</v>
          </cell>
          <cell r="B69" t="str">
            <v>Moldova</v>
          </cell>
          <cell r="C69">
            <v>67</v>
          </cell>
        </row>
        <row r="70">
          <cell r="A70" t="str">
            <v>GRC</v>
          </cell>
          <cell r="B70" t="str">
            <v>Greece</v>
          </cell>
          <cell r="C70">
            <v>68</v>
          </cell>
        </row>
        <row r="71">
          <cell r="A71" t="str">
            <v>BHS</v>
          </cell>
          <cell r="B71" t="str">
            <v>Bahamas, The</v>
          </cell>
          <cell r="C71">
            <v>69</v>
          </cell>
        </row>
        <row r="72">
          <cell r="A72" t="str">
            <v>URY</v>
          </cell>
          <cell r="B72" t="str">
            <v>Uruguay</v>
          </cell>
          <cell r="C72">
            <v>70</v>
          </cell>
        </row>
        <row r="73">
          <cell r="A73" t="str">
            <v>MAR</v>
          </cell>
          <cell r="B73" t="str">
            <v>Morocco</v>
          </cell>
          <cell r="C73">
            <v>71</v>
          </cell>
        </row>
        <row r="74">
          <cell r="A74" t="str">
            <v>BLR</v>
          </cell>
          <cell r="B74" t="str">
            <v>Belarus</v>
          </cell>
          <cell r="C74">
            <v>72</v>
          </cell>
        </row>
        <row r="75">
          <cell r="A75" t="str">
            <v>SYC</v>
          </cell>
          <cell r="B75" t="str">
            <v>Seychelles</v>
          </cell>
          <cell r="C75">
            <v>73</v>
          </cell>
        </row>
        <row r="76">
          <cell r="A76" t="str">
            <v>AFG</v>
          </cell>
          <cell r="B76" t="str">
            <v>Afghanistan</v>
          </cell>
          <cell r="C76">
            <v>74</v>
          </cell>
        </row>
        <row r="77">
          <cell r="A77" t="str">
            <v>KGZ</v>
          </cell>
          <cell r="B77" t="str">
            <v>Kyrgyz Republic</v>
          </cell>
          <cell r="C77">
            <v>75</v>
          </cell>
        </row>
        <row r="78">
          <cell r="A78" t="str">
            <v>ARE</v>
          </cell>
          <cell r="B78" t="str">
            <v>United Arab Emirates</v>
          </cell>
          <cell r="C78">
            <v>76</v>
          </cell>
        </row>
        <row r="79">
          <cell r="A79" t="str">
            <v>DZA</v>
          </cell>
          <cell r="B79" t="str">
            <v>Algeria</v>
          </cell>
          <cell r="C79">
            <v>77</v>
          </cell>
        </row>
        <row r="80">
          <cell r="A80" t="str">
            <v>BRAZ</v>
          </cell>
          <cell r="B80" t="str">
            <v>Brazil</v>
          </cell>
          <cell r="C80">
            <v>78</v>
          </cell>
        </row>
        <row r="81">
          <cell r="A81" t="str">
            <v>TTO</v>
          </cell>
          <cell r="B81" t="str">
            <v>Trinidad and Tobago</v>
          </cell>
          <cell r="C81">
            <v>79</v>
          </cell>
        </row>
        <row r="82">
          <cell r="A82" t="str">
            <v>KHM</v>
          </cell>
          <cell r="B82" t="str">
            <v>Cambodia</v>
          </cell>
          <cell r="C82">
            <v>80</v>
          </cell>
        </row>
        <row r="83">
          <cell r="A83" t="str">
            <v>CIV</v>
          </cell>
          <cell r="B83" t="str">
            <v>Côte d'Ivoire</v>
          </cell>
          <cell r="C83">
            <v>81</v>
          </cell>
        </row>
        <row r="84">
          <cell r="A84" t="str">
            <v>BWA</v>
          </cell>
          <cell r="B84" t="str">
            <v>Botswana</v>
          </cell>
          <cell r="C84">
            <v>82</v>
          </cell>
        </row>
        <row r="85">
          <cell r="A85" t="str">
            <v>NPL</v>
          </cell>
          <cell r="B85" t="str">
            <v>Nepal</v>
          </cell>
          <cell r="C85">
            <v>83</v>
          </cell>
        </row>
        <row r="86">
          <cell r="A86" t="str">
            <v>MOZ</v>
          </cell>
          <cell r="B86" t="str">
            <v>Mozambique</v>
          </cell>
          <cell r="C86">
            <v>84</v>
          </cell>
        </row>
        <row r="87">
          <cell r="A87" t="str">
            <v>LTU</v>
          </cell>
          <cell r="B87" t="str">
            <v>Lithuania</v>
          </cell>
          <cell r="C87">
            <v>85</v>
          </cell>
        </row>
        <row r="88">
          <cell r="A88" t="str">
            <v>TGO</v>
          </cell>
          <cell r="B88" t="str">
            <v>Togo</v>
          </cell>
          <cell r="C88">
            <v>86</v>
          </cell>
        </row>
        <row r="89">
          <cell r="A89" t="str">
            <v>BLZ</v>
          </cell>
          <cell r="B89" t="str">
            <v>Belize</v>
          </cell>
          <cell r="C89">
            <v>87</v>
          </cell>
        </row>
        <row r="90">
          <cell r="A90" t="str">
            <v>PER</v>
          </cell>
          <cell r="B90" t="str">
            <v>Peru</v>
          </cell>
          <cell r="C90">
            <v>88</v>
          </cell>
        </row>
        <row r="91">
          <cell r="A91" t="str">
            <v>SLV</v>
          </cell>
          <cell r="B91" t="str">
            <v>El Salvador</v>
          </cell>
          <cell r="C91">
            <v>89</v>
          </cell>
        </row>
        <row r="92">
          <cell r="A92" t="str">
            <v>LUX</v>
          </cell>
          <cell r="B92" t="str">
            <v>Luxembourg</v>
          </cell>
          <cell r="C92">
            <v>90</v>
          </cell>
        </row>
        <row r="93">
          <cell r="A93" t="str">
            <v>UZB</v>
          </cell>
          <cell r="B93" t="str">
            <v>Uzbekistan</v>
          </cell>
          <cell r="C93">
            <v>91</v>
          </cell>
        </row>
        <row r="94">
          <cell r="A94" t="str">
            <v>LKA</v>
          </cell>
          <cell r="B94" t="str">
            <v>Sri Lanka</v>
          </cell>
          <cell r="C94">
            <v>92</v>
          </cell>
        </row>
        <row r="95">
          <cell r="A95" t="str">
            <v>BHR</v>
          </cell>
          <cell r="B95" t="str">
            <v>Bahrain</v>
          </cell>
          <cell r="C95">
            <v>93</v>
          </cell>
        </row>
        <row r="96">
          <cell r="A96" t="str">
            <v>SEN</v>
          </cell>
          <cell r="B96" t="str">
            <v>Senegal</v>
          </cell>
          <cell r="C96">
            <v>94</v>
          </cell>
        </row>
        <row r="97">
          <cell r="A97" t="str">
            <v>OMN</v>
          </cell>
          <cell r="B97" t="str">
            <v>Oman</v>
          </cell>
          <cell r="C97">
            <v>95</v>
          </cell>
        </row>
        <row r="98">
          <cell r="A98" t="str">
            <v>ARM</v>
          </cell>
          <cell r="B98" t="str">
            <v>Armenia</v>
          </cell>
          <cell r="C98">
            <v>96</v>
          </cell>
        </row>
        <row r="99">
          <cell r="A99" t="str">
            <v>FJI</v>
          </cell>
          <cell r="B99" t="str">
            <v>Fiji</v>
          </cell>
          <cell r="C99">
            <v>97</v>
          </cell>
        </row>
        <row r="100">
          <cell r="A100" t="str">
            <v>MLI</v>
          </cell>
          <cell r="B100" t="str">
            <v>Mali</v>
          </cell>
          <cell r="C100">
            <v>98</v>
          </cell>
        </row>
        <row r="101">
          <cell r="A101" t="str">
            <v>VUT</v>
          </cell>
          <cell r="B101" t="str">
            <v>Vanuatu</v>
          </cell>
          <cell r="C101">
            <v>99</v>
          </cell>
        </row>
        <row r="102">
          <cell r="A102" t="str">
            <v>UGA</v>
          </cell>
          <cell r="B102" t="str">
            <v>Uganda</v>
          </cell>
          <cell r="C102">
            <v>100</v>
          </cell>
        </row>
        <row r="103">
          <cell r="A103" t="str">
            <v>ZMB</v>
          </cell>
          <cell r="B103" t="str">
            <v>Zambia</v>
          </cell>
          <cell r="C103">
            <v>101</v>
          </cell>
        </row>
        <row r="104">
          <cell r="A104" t="str">
            <v>EGY</v>
          </cell>
          <cell r="B104" t="str">
            <v>Egypt, Arab Rep.</v>
          </cell>
          <cell r="C104">
            <v>102</v>
          </cell>
        </row>
        <row r="105">
          <cell r="A105" t="str">
            <v>BOL</v>
          </cell>
          <cell r="B105" t="str">
            <v>Bolivia</v>
          </cell>
          <cell r="C105">
            <v>103</v>
          </cell>
        </row>
        <row r="106">
          <cell r="A106" t="str">
            <v>LIE</v>
          </cell>
          <cell r="B106" t="str">
            <v>Liechtenstein</v>
          </cell>
          <cell r="C106">
            <v>104</v>
          </cell>
        </row>
        <row r="107">
          <cell r="A107" t="str">
            <v>PRY</v>
          </cell>
          <cell r="B107" t="str">
            <v>Paraguay</v>
          </cell>
          <cell r="C107">
            <v>105</v>
          </cell>
        </row>
        <row r="108">
          <cell r="A108" t="str">
            <v>ARG</v>
          </cell>
          <cell r="B108" t="str">
            <v>Argentina</v>
          </cell>
          <cell r="C108">
            <v>106</v>
          </cell>
        </row>
        <row r="109">
          <cell r="A109" t="str">
            <v>SMR</v>
          </cell>
          <cell r="B109" t="str">
            <v>San Marino</v>
          </cell>
          <cell r="C109">
            <v>107</v>
          </cell>
        </row>
        <row r="110">
          <cell r="A110" t="str">
            <v>NIC</v>
          </cell>
          <cell r="B110" t="str">
            <v>Nicaragua</v>
          </cell>
          <cell r="C110">
            <v>108</v>
          </cell>
        </row>
        <row r="111">
          <cell r="A111" t="str">
            <v>BFA</v>
          </cell>
          <cell r="B111" t="str">
            <v>Burkina Faso</v>
          </cell>
          <cell r="C111">
            <v>109</v>
          </cell>
        </row>
        <row r="112">
          <cell r="A112" t="str">
            <v>INDI</v>
          </cell>
          <cell r="B112" t="str">
            <v>India</v>
          </cell>
          <cell r="C112">
            <v>110</v>
          </cell>
        </row>
        <row r="113">
          <cell r="A113" t="str">
            <v>TUR</v>
          </cell>
          <cell r="B113" t="str">
            <v>Turkey</v>
          </cell>
          <cell r="C113">
            <v>111</v>
          </cell>
        </row>
        <row r="114">
          <cell r="A114" t="str">
            <v>BEN</v>
          </cell>
          <cell r="B114" t="str">
            <v>Benin</v>
          </cell>
          <cell r="C114">
            <v>112</v>
          </cell>
        </row>
        <row r="115">
          <cell r="A115" t="str">
            <v>LBR</v>
          </cell>
          <cell r="B115" t="str">
            <v>Liberia</v>
          </cell>
          <cell r="C115">
            <v>113</v>
          </cell>
        </row>
        <row r="116">
          <cell r="A116" t="str">
            <v>PAN</v>
          </cell>
          <cell r="B116" t="str">
            <v>Panama</v>
          </cell>
          <cell r="C116">
            <v>114</v>
          </cell>
        </row>
        <row r="117">
          <cell r="A117" t="str">
            <v>NER</v>
          </cell>
          <cell r="B117" t="str">
            <v>Niger</v>
          </cell>
          <cell r="C117">
            <v>115</v>
          </cell>
        </row>
        <row r="118">
          <cell r="A118" t="str">
            <v>KWT</v>
          </cell>
          <cell r="B118" t="str">
            <v>Kuwait</v>
          </cell>
          <cell r="C118">
            <v>116</v>
          </cell>
        </row>
        <row r="119">
          <cell r="A119" t="str">
            <v>TZA</v>
          </cell>
          <cell r="B119" t="str">
            <v>Tanzania</v>
          </cell>
          <cell r="C119">
            <v>117</v>
          </cell>
        </row>
        <row r="120">
          <cell r="A120" t="str">
            <v>SDN</v>
          </cell>
          <cell r="B120" t="str">
            <v>Sudan</v>
          </cell>
          <cell r="C120">
            <v>118</v>
          </cell>
        </row>
        <row r="121">
          <cell r="A121" t="str">
            <v>SWZ</v>
          </cell>
          <cell r="B121" t="str">
            <v>Eswatini</v>
          </cell>
          <cell r="C121">
            <v>119</v>
          </cell>
        </row>
        <row r="122">
          <cell r="A122" t="str">
            <v>GIN</v>
          </cell>
          <cell r="B122" t="str">
            <v>Guinea</v>
          </cell>
          <cell r="C122">
            <v>120</v>
          </cell>
        </row>
        <row r="123">
          <cell r="A123" t="str">
            <v>QAT</v>
          </cell>
          <cell r="B123" t="str">
            <v>Qatar</v>
          </cell>
          <cell r="C123">
            <v>121</v>
          </cell>
        </row>
        <row r="124">
          <cell r="A124" t="str">
            <v>MLT</v>
          </cell>
          <cell r="B124" t="str">
            <v>Malta</v>
          </cell>
          <cell r="C124">
            <v>122</v>
          </cell>
        </row>
        <row r="125">
          <cell r="A125" t="str">
            <v>VNM</v>
          </cell>
          <cell r="B125" t="str">
            <v>Vietnam</v>
          </cell>
          <cell r="C125">
            <v>123</v>
          </cell>
        </row>
        <row r="126">
          <cell r="A126" t="str">
            <v>COG</v>
          </cell>
          <cell r="B126" t="str">
            <v>Congo, Rep.</v>
          </cell>
          <cell r="C126">
            <v>124</v>
          </cell>
        </row>
        <row r="127">
          <cell r="A127" t="str">
            <v>FSM</v>
          </cell>
          <cell r="B127" t="str">
            <v>Micronesia, Fed. Sts.</v>
          </cell>
          <cell r="C127">
            <v>125</v>
          </cell>
        </row>
        <row r="128">
          <cell r="A128" t="str">
            <v>DOM</v>
          </cell>
          <cell r="B128" t="str">
            <v>Dominican Republic</v>
          </cell>
          <cell r="C128">
            <v>126</v>
          </cell>
        </row>
        <row r="129">
          <cell r="A129" t="str">
            <v>NAM</v>
          </cell>
          <cell r="B129" t="str">
            <v>Namibia</v>
          </cell>
          <cell r="C129">
            <v>127</v>
          </cell>
        </row>
        <row r="130">
          <cell r="A130" t="str">
            <v>LSO</v>
          </cell>
          <cell r="B130" t="str">
            <v>Lesotho</v>
          </cell>
          <cell r="C130">
            <v>128</v>
          </cell>
        </row>
        <row r="131">
          <cell r="A131" t="str">
            <v>CMR</v>
          </cell>
          <cell r="B131" t="str">
            <v>Cameroon</v>
          </cell>
          <cell r="C131">
            <v>129</v>
          </cell>
        </row>
        <row r="132">
          <cell r="A132" t="str">
            <v>GMB</v>
          </cell>
          <cell r="B132" t="str">
            <v>Gambia, The</v>
          </cell>
          <cell r="C132">
            <v>130</v>
          </cell>
        </row>
        <row r="133">
          <cell r="A133" t="str">
            <v>GAB</v>
          </cell>
          <cell r="B133" t="str">
            <v>Gabon</v>
          </cell>
          <cell r="C133">
            <v>131</v>
          </cell>
        </row>
        <row r="134">
          <cell r="A134" t="str">
            <v>LCA</v>
          </cell>
          <cell r="B134" t="str">
            <v>St. Lucia</v>
          </cell>
          <cell r="C134">
            <v>132</v>
          </cell>
        </row>
        <row r="135">
          <cell r="A135" t="str">
            <v>IRN</v>
          </cell>
          <cell r="B135" t="str">
            <v>Iran, Islamic Rep.</v>
          </cell>
          <cell r="C135">
            <v>133</v>
          </cell>
        </row>
        <row r="136">
          <cell r="A136" t="str">
            <v>ATG</v>
          </cell>
          <cell r="B136" t="str">
            <v>Antigua and Barbuda</v>
          </cell>
          <cell r="C136">
            <v>134</v>
          </cell>
        </row>
        <row r="137">
          <cell r="A137" t="str">
            <v>CRI</v>
          </cell>
          <cell r="B137" t="str">
            <v>Costa Rica</v>
          </cell>
          <cell r="C137">
            <v>135</v>
          </cell>
        </row>
        <row r="138">
          <cell r="A138" t="str">
            <v>DMA</v>
          </cell>
          <cell r="B138" t="str">
            <v>Dominica</v>
          </cell>
          <cell r="C138">
            <v>136</v>
          </cell>
        </row>
        <row r="139">
          <cell r="A139" t="str">
            <v>MDG</v>
          </cell>
          <cell r="B139" t="str">
            <v>Madagascar</v>
          </cell>
          <cell r="C139">
            <v>137</v>
          </cell>
        </row>
        <row r="140">
          <cell r="A140" t="str">
            <v>TON</v>
          </cell>
          <cell r="B140" t="str">
            <v>Tonga</v>
          </cell>
          <cell r="C140">
            <v>138</v>
          </cell>
        </row>
        <row r="141">
          <cell r="A141" t="str">
            <v>SUR</v>
          </cell>
          <cell r="B141" t="str">
            <v>Suriname</v>
          </cell>
          <cell r="C141">
            <v>139</v>
          </cell>
        </row>
        <row r="142">
          <cell r="A142" t="str">
            <v>MDV</v>
          </cell>
          <cell r="B142" t="str">
            <v>Maldives</v>
          </cell>
          <cell r="C142">
            <v>140</v>
          </cell>
        </row>
        <row r="143">
          <cell r="A143" t="str">
            <v>WSM</v>
          </cell>
          <cell r="B143" t="str">
            <v>Samoa</v>
          </cell>
          <cell r="C143">
            <v>141</v>
          </cell>
        </row>
        <row r="144">
          <cell r="A144" t="str">
            <v>MWI</v>
          </cell>
          <cell r="B144" t="str">
            <v>Malawi</v>
          </cell>
          <cell r="C144">
            <v>142</v>
          </cell>
        </row>
        <row r="145">
          <cell r="A145" t="str">
            <v>PNG</v>
          </cell>
          <cell r="B145" t="str">
            <v>Papua New Guinea</v>
          </cell>
          <cell r="C145">
            <v>143</v>
          </cell>
        </row>
        <row r="146">
          <cell r="A146" t="str">
            <v>HND</v>
          </cell>
          <cell r="B146" t="str">
            <v>Honduras</v>
          </cell>
          <cell r="C146">
            <v>144</v>
          </cell>
        </row>
        <row r="147">
          <cell r="A147" t="str">
            <v>SLB</v>
          </cell>
          <cell r="B147" t="str">
            <v>Solomon Islands</v>
          </cell>
          <cell r="C147">
            <v>145</v>
          </cell>
        </row>
        <row r="148">
          <cell r="A148" t="str">
            <v>UKR</v>
          </cell>
          <cell r="B148" t="str">
            <v>Ukraine</v>
          </cell>
          <cell r="C148">
            <v>146</v>
          </cell>
        </row>
        <row r="149">
          <cell r="A149" t="str">
            <v>BDI</v>
          </cell>
          <cell r="B149" t="str">
            <v>Burundi</v>
          </cell>
          <cell r="C149">
            <v>147</v>
          </cell>
        </row>
        <row r="150">
          <cell r="A150" t="str">
            <v>ETH</v>
          </cell>
          <cell r="B150" t="str">
            <v>Ethiopia</v>
          </cell>
          <cell r="C150">
            <v>148</v>
          </cell>
        </row>
        <row r="151">
          <cell r="A151" t="str">
            <v>NIGE</v>
          </cell>
          <cell r="B151" t="str">
            <v>Nigeria</v>
          </cell>
          <cell r="C151">
            <v>149</v>
          </cell>
        </row>
        <row r="152">
          <cell r="A152" t="str">
            <v>JOR</v>
          </cell>
          <cell r="B152" t="str">
            <v>Jordan</v>
          </cell>
          <cell r="C152">
            <v>150</v>
          </cell>
        </row>
        <row r="153">
          <cell r="A153" t="str">
            <v>LBN</v>
          </cell>
          <cell r="B153" t="str">
            <v>Lebanon</v>
          </cell>
          <cell r="C153">
            <v>151</v>
          </cell>
        </row>
        <row r="154">
          <cell r="A154" t="str">
            <v>MNG</v>
          </cell>
          <cell r="B154" t="str">
            <v>Mongolia</v>
          </cell>
          <cell r="C154">
            <v>152</v>
          </cell>
        </row>
        <row r="155">
          <cell r="A155" t="str">
            <v>BANG</v>
          </cell>
          <cell r="B155" t="str">
            <v>Bangladesh</v>
          </cell>
          <cell r="C155">
            <v>153</v>
          </cell>
        </row>
        <row r="156">
          <cell r="A156" t="str">
            <v>CAF</v>
          </cell>
          <cell r="B156" t="str">
            <v>Central African Republic</v>
          </cell>
          <cell r="C156">
            <v>154</v>
          </cell>
        </row>
        <row r="157">
          <cell r="A157" t="str">
            <v>TCD</v>
          </cell>
          <cell r="B157" t="str">
            <v>Chad</v>
          </cell>
          <cell r="C157">
            <v>155</v>
          </cell>
        </row>
        <row r="158">
          <cell r="A158" t="str">
            <v>TJK</v>
          </cell>
          <cell r="B158" t="str">
            <v>Tajikistan</v>
          </cell>
          <cell r="C158">
            <v>156</v>
          </cell>
        </row>
        <row r="159">
          <cell r="A159" t="str">
            <v>GTM</v>
          </cell>
          <cell r="B159" t="str">
            <v>Guatemala</v>
          </cell>
          <cell r="C159">
            <v>157</v>
          </cell>
        </row>
        <row r="160">
          <cell r="A160" t="str">
            <v>YEM</v>
          </cell>
          <cell r="B160" t="str">
            <v>Yemen, Rep.</v>
          </cell>
          <cell r="C160">
            <v>158</v>
          </cell>
        </row>
        <row r="161">
          <cell r="A161" t="str">
            <v>ECU</v>
          </cell>
          <cell r="B161" t="str">
            <v>Ecuador</v>
          </cell>
          <cell r="C161">
            <v>159</v>
          </cell>
        </row>
        <row r="162">
          <cell r="A162" t="str">
            <v>ZWE</v>
          </cell>
          <cell r="B162" t="str">
            <v>Zimbabwe</v>
          </cell>
          <cell r="C162">
            <v>160</v>
          </cell>
        </row>
        <row r="163">
          <cell r="A163" t="str">
            <v>GHA</v>
          </cell>
          <cell r="B163" t="str">
            <v>Ghana</v>
          </cell>
          <cell r="C163">
            <v>161</v>
          </cell>
        </row>
        <row r="164">
          <cell r="A164" t="str">
            <v>SLE</v>
          </cell>
          <cell r="B164" t="str">
            <v>Sierra Leone</v>
          </cell>
          <cell r="C164">
            <v>162</v>
          </cell>
        </row>
        <row r="165">
          <cell r="A165" t="str">
            <v>GUY</v>
          </cell>
          <cell r="B165" t="str">
            <v>Guyana</v>
          </cell>
          <cell r="C165">
            <v>163</v>
          </cell>
        </row>
        <row r="166">
          <cell r="A166" t="str">
            <v>SYR</v>
          </cell>
          <cell r="B166" t="str">
            <v>Syrian Arab Republic</v>
          </cell>
          <cell r="C166">
            <v>164</v>
          </cell>
        </row>
        <row r="167">
          <cell r="A167" t="str">
            <v>MMR</v>
          </cell>
          <cell r="B167" t="str">
            <v>Myanmar</v>
          </cell>
          <cell r="C167">
            <v>165</v>
          </cell>
        </row>
        <row r="168">
          <cell r="A168" t="str">
            <v>VEN</v>
          </cell>
          <cell r="B168" t="str">
            <v>Venezuela, RB</v>
          </cell>
          <cell r="C168">
            <v>166</v>
          </cell>
        </row>
        <row r="169">
          <cell r="A169" t="str">
            <v>PLW</v>
          </cell>
          <cell r="B169" t="str">
            <v>Palau</v>
          </cell>
          <cell r="C169">
            <v>167</v>
          </cell>
        </row>
        <row r="170">
          <cell r="A170" t="str">
            <v>MHL</v>
          </cell>
          <cell r="B170" t="str">
            <v>Marshall Islands</v>
          </cell>
          <cell r="C170">
            <v>168</v>
          </cell>
        </row>
        <row r="171">
          <cell r="A171" t="str">
            <v>AGO</v>
          </cell>
          <cell r="B171" t="str">
            <v>Angola</v>
          </cell>
          <cell r="C171">
            <v>169</v>
          </cell>
        </row>
        <row r="172">
          <cell r="A172" t="str">
            <v>BTN</v>
          </cell>
          <cell r="B172" t="str">
            <v>Bhutan</v>
          </cell>
          <cell r="C172">
            <v>170</v>
          </cell>
        </row>
        <row r="173">
          <cell r="A173" t="str">
            <v>CPV</v>
          </cell>
          <cell r="B173" t="str">
            <v>Cabo Verde</v>
          </cell>
          <cell r="C173">
            <v>171</v>
          </cell>
        </row>
        <row r="174">
          <cell r="A174" t="str">
            <v>COM</v>
          </cell>
          <cell r="B174" t="str">
            <v>Comoros</v>
          </cell>
          <cell r="C174">
            <v>172</v>
          </cell>
        </row>
        <row r="175">
          <cell r="A175" t="str">
            <v>ZAR</v>
          </cell>
          <cell r="B175" t="str">
            <v>Congo, Dem. Rep.</v>
          </cell>
          <cell r="C175">
            <v>173</v>
          </cell>
        </row>
        <row r="176">
          <cell r="A176" t="str">
            <v>GNQ</v>
          </cell>
          <cell r="B176" t="str">
            <v>Equatorial Guinea</v>
          </cell>
          <cell r="C176">
            <v>174</v>
          </cell>
        </row>
        <row r="177">
          <cell r="A177" t="str">
            <v>ERI</v>
          </cell>
          <cell r="B177" t="str">
            <v>Eritrea</v>
          </cell>
          <cell r="C177">
            <v>175</v>
          </cell>
        </row>
        <row r="178">
          <cell r="A178" t="str">
            <v>GRD</v>
          </cell>
          <cell r="B178" t="str">
            <v>Grenada</v>
          </cell>
          <cell r="C178">
            <v>176</v>
          </cell>
        </row>
        <row r="179">
          <cell r="A179" t="str">
            <v>GNB</v>
          </cell>
          <cell r="B179" t="str">
            <v>Guinea-Bissau</v>
          </cell>
          <cell r="C179">
            <v>177</v>
          </cell>
        </row>
        <row r="180">
          <cell r="A180" t="str">
            <v>HTI</v>
          </cell>
          <cell r="B180" t="str">
            <v>Haiti</v>
          </cell>
          <cell r="C180">
            <v>178</v>
          </cell>
        </row>
        <row r="181">
          <cell r="A181" t="str">
            <v>IRQ</v>
          </cell>
          <cell r="B181" t="str">
            <v>Iraq</v>
          </cell>
          <cell r="C181">
            <v>179</v>
          </cell>
        </row>
        <row r="182">
          <cell r="A182" t="str">
            <v>KIR</v>
          </cell>
          <cell r="B182" t="str">
            <v>Kiribati</v>
          </cell>
          <cell r="C182">
            <v>180</v>
          </cell>
        </row>
        <row r="183">
          <cell r="A183" t="str">
            <v>LAO</v>
          </cell>
          <cell r="B183" t="str">
            <v>Lao PDR</v>
          </cell>
          <cell r="C183">
            <v>181</v>
          </cell>
        </row>
        <row r="184">
          <cell r="A184" t="str">
            <v>LBY</v>
          </cell>
          <cell r="B184" t="str">
            <v>Libya</v>
          </cell>
          <cell r="C184">
            <v>182</v>
          </cell>
        </row>
        <row r="185">
          <cell r="A185" t="str">
            <v>MRT</v>
          </cell>
          <cell r="B185" t="str">
            <v>Mauritania</v>
          </cell>
          <cell r="C185">
            <v>183</v>
          </cell>
        </row>
        <row r="186">
          <cell r="A186" t="str">
            <v>STP</v>
          </cell>
          <cell r="B186" t="str">
            <v>São Tomé and Príncipe</v>
          </cell>
          <cell r="C186">
            <v>184</v>
          </cell>
        </row>
        <row r="187">
          <cell r="A187" t="str">
            <v>SAU</v>
          </cell>
          <cell r="B187" t="str">
            <v>Saudi Arabia</v>
          </cell>
          <cell r="C187">
            <v>185</v>
          </cell>
        </row>
        <row r="188">
          <cell r="A188" t="str">
            <v>SOM</v>
          </cell>
          <cell r="B188" t="str">
            <v>Somalia</v>
          </cell>
          <cell r="C188">
            <v>186</v>
          </cell>
        </row>
        <row r="189">
          <cell r="A189" t="str">
            <v>SSD</v>
          </cell>
          <cell r="B189" t="str">
            <v>South Sudan</v>
          </cell>
          <cell r="C189">
            <v>187</v>
          </cell>
        </row>
        <row r="190">
          <cell r="A190" t="str">
            <v>KNA</v>
          </cell>
          <cell r="B190" t="str">
            <v>St. Kitts and Nevis</v>
          </cell>
          <cell r="C190">
            <v>188</v>
          </cell>
        </row>
        <row r="191">
          <cell r="A191" t="str">
            <v>VCT</v>
          </cell>
          <cell r="B191" t="str">
            <v>St. Vincent and the Grenadines</v>
          </cell>
          <cell r="C191">
            <v>189</v>
          </cell>
        </row>
        <row r="192">
          <cell r="A192" t="str">
            <v>TMP</v>
          </cell>
          <cell r="B192" t="str">
            <v>Timor-Leste</v>
          </cell>
          <cell r="C192">
            <v>190</v>
          </cell>
        </row>
        <row r="193">
          <cell r="A193" t="str">
            <v>WBG</v>
          </cell>
          <cell r="B193" t="str">
            <v>West Bank and Gaza</v>
          </cell>
          <cell r="C193">
            <v>191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6" workbookViewId="0">
      <selection activeCell="F35" sqref="F35"/>
    </sheetView>
  </sheetViews>
  <sheetFormatPr defaultRowHeight="14.25" x14ac:dyDescent="0.2"/>
  <cols>
    <col min="1" max="1" width="26.125" bestFit="1" customWidth="1"/>
    <col min="2" max="5" width="11.25" customWidth="1"/>
    <col min="6" max="6" width="18.25" customWidth="1"/>
  </cols>
  <sheetData>
    <row r="1" spans="1:6" ht="82.5" customHeight="1" thickTop="1" thickBot="1" x14ac:dyDescent="0.25">
      <c r="A1" s="55" t="s">
        <v>0</v>
      </c>
      <c r="B1" s="55"/>
      <c r="C1" s="55"/>
      <c r="D1" s="55"/>
      <c r="E1" s="55"/>
      <c r="F1" s="55"/>
    </row>
    <row r="2" spans="1:6" ht="50.25" customHeight="1" thickTop="1" thickBot="1" x14ac:dyDescent="0.25">
      <c r="A2" s="56" t="s">
        <v>1</v>
      </c>
      <c r="B2" s="56" t="s">
        <v>2</v>
      </c>
      <c r="C2" s="57"/>
      <c r="D2" s="1" t="s">
        <v>3</v>
      </c>
      <c r="E2" s="2" t="s">
        <v>4</v>
      </c>
      <c r="F2" s="57" t="s">
        <v>5</v>
      </c>
    </row>
    <row r="3" spans="1:6" ht="36.75" customHeight="1" thickTop="1" thickBot="1" x14ac:dyDescent="0.25">
      <c r="A3" s="56"/>
      <c r="B3" s="3">
        <v>2019</v>
      </c>
      <c r="C3" s="3">
        <v>2020</v>
      </c>
      <c r="D3" s="1" t="s">
        <v>6</v>
      </c>
      <c r="E3" s="2" t="s">
        <v>7</v>
      </c>
      <c r="F3" s="57"/>
    </row>
    <row r="4" spans="1:6" ht="28.5" customHeight="1" thickTop="1" thickBot="1" x14ac:dyDescent="0.25">
      <c r="A4" s="4" t="s">
        <v>8</v>
      </c>
      <c r="B4" s="5">
        <v>11</v>
      </c>
      <c r="C4" s="5">
        <v>16</v>
      </c>
      <c r="D4" s="6">
        <f>-(C4-B4)</f>
        <v>-5</v>
      </c>
      <c r="E4" s="3">
        <v>1</v>
      </c>
      <c r="F4" s="3" t="s">
        <v>9</v>
      </c>
    </row>
    <row r="5" spans="1:6" ht="28.5" customHeight="1" thickTop="1" thickBot="1" x14ac:dyDescent="0.25">
      <c r="A5" s="4" t="s">
        <v>10</v>
      </c>
      <c r="B5" s="5">
        <v>61</v>
      </c>
      <c r="C5" s="5">
        <v>43</v>
      </c>
      <c r="D5" s="6">
        <f t="shared" ref="D5:D25" si="0">-(C5-B5)</f>
        <v>18</v>
      </c>
      <c r="E5" s="3">
        <v>2</v>
      </c>
      <c r="F5" s="3" t="s">
        <v>11</v>
      </c>
    </row>
    <row r="6" spans="1:6" ht="28.5" customHeight="1" thickTop="1" thickBot="1" x14ac:dyDescent="0.25">
      <c r="A6" s="4" t="s">
        <v>12</v>
      </c>
      <c r="B6" s="5">
        <v>58</v>
      </c>
      <c r="C6" s="5">
        <v>53</v>
      </c>
      <c r="D6" s="6">
        <f t="shared" si="0"/>
        <v>5</v>
      </c>
      <c r="E6" s="3">
        <v>3</v>
      </c>
      <c r="F6" s="3" t="s">
        <v>13</v>
      </c>
    </row>
    <row r="7" spans="1:6" ht="28.5" customHeight="1" thickTop="1" thickBot="1" x14ac:dyDescent="0.25">
      <c r="A7" s="4" t="s">
        <v>14</v>
      </c>
      <c r="B7" s="5">
        <v>91</v>
      </c>
      <c r="C7" s="5">
        <v>62</v>
      </c>
      <c r="D7" s="6">
        <f t="shared" si="0"/>
        <v>29</v>
      </c>
      <c r="E7" s="3">
        <v>4</v>
      </c>
      <c r="F7" s="3" t="s">
        <v>15</v>
      </c>
    </row>
    <row r="8" spans="1:6" ht="28.5" customHeight="1" thickTop="1" thickBot="1" x14ac:dyDescent="0.25">
      <c r="A8" s="4" t="s">
        <v>16</v>
      </c>
      <c r="B8" s="5">
        <v>67</v>
      </c>
      <c r="C8" s="5">
        <v>68</v>
      </c>
      <c r="D8" s="6">
        <f t="shared" si="0"/>
        <v>-1</v>
      </c>
      <c r="E8" s="3">
        <v>5</v>
      </c>
      <c r="F8" s="3" t="s">
        <v>17</v>
      </c>
    </row>
    <row r="9" spans="1:6" ht="28.5" customHeight="1" thickTop="1" thickBot="1" x14ac:dyDescent="0.25">
      <c r="A9" s="4" t="s">
        <v>18</v>
      </c>
      <c r="B9" s="5">
        <v>102</v>
      </c>
      <c r="C9" s="5">
        <v>75</v>
      </c>
      <c r="D9" s="6">
        <f t="shared" si="0"/>
        <v>27</v>
      </c>
      <c r="E9" s="3">
        <v>6</v>
      </c>
      <c r="F9" s="3" t="s">
        <v>19</v>
      </c>
    </row>
    <row r="10" spans="1:6" ht="28.5" customHeight="1" thickTop="1" thickBot="1" x14ac:dyDescent="0.25">
      <c r="A10" s="4" t="s">
        <v>20</v>
      </c>
      <c r="B10" s="5">
        <v>80</v>
      </c>
      <c r="C10" s="5">
        <v>77</v>
      </c>
      <c r="D10" s="6">
        <f t="shared" si="0"/>
        <v>3</v>
      </c>
      <c r="E10" s="3">
        <v>7</v>
      </c>
      <c r="F10" s="3" t="s">
        <v>21</v>
      </c>
    </row>
    <row r="11" spans="1:6" ht="28.5" customHeight="1" thickTop="1" thickBot="1" x14ac:dyDescent="0.25">
      <c r="A11" s="4" t="s">
        <v>22</v>
      </c>
      <c r="B11" s="5">
        <v>77</v>
      </c>
      <c r="C11" s="5">
        <v>78</v>
      </c>
      <c r="D11" s="6">
        <f t="shared" si="0"/>
        <v>-1</v>
      </c>
      <c r="E11" s="3">
        <v>8</v>
      </c>
      <c r="F11" s="3" t="s">
        <v>23</v>
      </c>
    </row>
    <row r="12" spans="1:6" ht="28.5" customHeight="1" thickTop="1" thickBot="1" x14ac:dyDescent="0.25">
      <c r="A12" s="4" t="s">
        <v>24</v>
      </c>
      <c r="B12" s="5">
        <v>93</v>
      </c>
      <c r="C12" s="5">
        <v>83</v>
      </c>
      <c r="D12" s="6">
        <f t="shared" si="0"/>
        <v>10</v>
      </c>
      <c r="E12" s="3">
        <v>9</v>
      </c>
      <c r="F12" s="3" t="s">
        <v>25</v>
      </c>
    </row>
    <row r="13" spans="1:6" ht="28.5" customHeight="1" thickTop="1" thickBot="1" x14ac:dyDescent="0.25">
      <c r="A13" s="4" t="s">
        <v>26</v>
      </c>
      <c r="B13" s="5">
        <v>122</v>
      </c>
      <c r="C13" s="5">
        <v>112</v>
      </c>
      <c r="D13" s="6">
        <f t="shared" si="0"/>
        <v>10</v>
      </c>
      <c r="E13" s="3">
        <v>10</v>
      </c>
      <c r="F13" s="3" t="s">
        <v>27</v>
      </c>
    </row>
    <row r="14" spans="1:6" ht="28.5" customHeight="1" thickTop="1" thickBot="1" x14ac:dyDescent="0.25">
      <c r="A14" s="4" t="s">
        <v>28</v>
      </c>
      <c r="B14" s="5">
        <v>119</v>
      </c>
      <c r="C14" s="5">
        <v>114</v>
      </c>
      <c r="D14" s="6">
        <f t="shared" si="0"/>
        <v>5</v>
      </c>
      <c r="E14" s="3">
        <v>11</v>
      </c>
      <c r="F14" s="3" t="s">
        <v>29</v>
      </c>
    </row>
    <row r="15" spans="1:6" ht="28.5" customHeight="1" thickTop="1" thickBot="1" x14ac:dyDescent="0.25">
      <c r="A15" s="4" t="s">
        <v>30</v>
      </c>
      <c r="B15" s="5">
        <v>110</v>
      </c>
      <c r="C15" s="5">
        <v>117</v>
      </c>
      <c r="D15" s="6">
        <f t="shared" si="0"/>
        <v>-7</v>
      </c>
      <c r="E15" s="3">
        <v>12</v>
      </c>
      <c r="F15" s="3" t="s">
        <v>31</v>
      </c>
    </row>
    <row r="16" spans="1:6" ht="28.5" customHeight="1" thickTop="1" thickBot="1" x14ac:dyDescent="0.25">
      <c r="A16" s="4" t="s">
        <v>32</v>
      </c>
      <c r="B16" s="5">
        <v>138</v>
      </c>
      <c r="C16" s="5">
        <v>143</v>
      </c>
      <c r="D16" s="6">
        <f t="shared" si="0"/>
        <v>-5</v>
      </c>
      <c r="E16" s="3">
        <v>13</v>
      </c>
      <c r="F16" s="3" t="s">
        <v>33</v>
      </c>
    </row>
    <row r="17" spans="1:6" ht="28.5" customHeight="1" thickTop="1" thickBot="1" x14ac:dyDescent="0.25">
      <c r="A17" s="4" t="s">
        <v>34</v>
      </c>
      <c r="B17" s="5">
        <v>155</v>
      </c>
      <c r="C17" s="5">
        <v>152</v>
      </c>
      <c r="D17" s="6">
        <f t="shared" si="0"/>
        <v>3</v>
      </c>
      <c r="E17" s="3">
        <v>14</v>
      </c>
      <c r="F17" s="3" t="s">
        <v>35</v>
      </c>
    </row>
    <row r="18" spans="1:6" ht="28.5" customHeight="1" thickTop="1" thickBot="1" x14ac:dyDescent="0.25">
      <c r="A18" s="4" t="s">
        <v>36</v>
      </c>
      <c r="B18" s="5">
        <v>157</v>
      </c>
      <c r="C18" s="5">
        <v>157</v>
      </c>
      <c r="D18" s="6">
        <f t="shared" si="0"/>
        <v>0</v>
      </c>
      <c r="E18" s="3">
        <v>15</v>
      </c>
      <c r="F18" s="3" t="s">
        <v>37</v>
      </c>
    </row>
    <row r="19" spans="1:6" ht="28.5" customHeight="1" thickTop="1" thickBot="1" x14ac:dyDescent="0.25">
      <c r="A19" s="4" t="s">
        <v>38</v>
      </c>
      <c r="B19" s="5">
        <v>165</v>
      </c>
      <c r="C19" s="5">
        <v>160</v>
      </c>
      <c r="D19" s="6">
        <f t="shared" si="0"/>
        <v>5</v>
      </c>
      <c r="E19" s="3">
        <v>16</v>
      </c>
      <c r="F19" s="3" t="s">
        <v>39</v>
      </c>
    </row>
    <row r="20" spans="1:6" ht="28.5" customHeight="1" thickTop="1" thickBot="1" x14ac:dyDescent="0.25">
      <c r="A20" s="4" t="s">
        <v>40</v>
      </c>
      <c r="B20" s="5">
        <v>159</v>
      </c>
      <c r="C20" s="5">
        <v>171</v>
      </c>
      <c r="D20" s="6">
        <f t="shared" si="0"/>
        <v>-12</v>
      </c>
      <c r="E20" s="3">
        <v>17</v>
      </c>
      <c r="F20" s="3" t="s">
        <v>41</v>
      </c>
    </row>
    <row r="21" spans="1:6" ht="28.5" customHeight="1" thickTop="1" thickBot="1" x14ac:dyDescent="0.25">
      <c r="A21" s="4" t="s">
        <v>42</v>
      </c>
      <c r="B21" s="5">
        <v>170</v>
      </c>
      <c r="C21" s="5">
        <v>172</v>
      </c>
      <c r="D21" s="6">
        <f t="shared" si="0"/>
        <v>-2</v>
      </c>
      <c r="E21" s="3">
        <v>18</v>
      </c>
      <c r="F21" s="3" t="s">
        <v>43</v>
      </c>
    </row>
    <row r="22" spans="1:6" ht="28.5" customHeight="1" thickTop="1" thickBot="1" x14ac:dyDescent="0.25">
      <c r="A22" s="4" t="s">
        <v>191</v>
      </c>
      <c r="B22" s="5">
        <v>177</v>
      </c>
      <c r="C22" s="5">
        <v>176</v>
      </c>
      <c r="D22" s="6">
        <f t="shared" si="0"/>
        <v>1</v>
      </c>
      <c r="E22" s="3">
        <v>19</v>
      </c>
      <c r="F22" s="3" t="s">
        <v>44</v>
      </c>
    </row>
    <row r="23" spans="1:6" ht="28.5" customHeight="1" thickTop="1" thickBot="1" x14ac:dyDescent="0.25">
      <c r="A23" s="4" t="s">
        <v>45</v>
      </c>
      <c r="B23" s="5">
        <v>187</v>
      </c>
      <c r="C23" s="5">
        <v>186</v>
      </c>
      <c r="D23" s="6">
        <f t="shared" si="0"/>
        <v>1</v>
      </c>
      <c r="E23" s="3">
        <v>20</v>
      </c>
      <c r="F23" s="3" t="s">
        <v>46</v>
      </c>
    </row>
    <row r="24" spans="1:6" ht="28.5" customHeight="1" thickTop="1" thickBot="1" x14ac:dyDescent="0.25">
      <c r="A24" s="4" t="s">
        <v>47</v>
      </c>
      <c r="B24" s="5">
        <v>189</v>
      </c>
      <c r="C24" s="5">
        <v>187</v>
      </c>
      <c r="D24" s="6">
        <f t="shared" si="0"/>
        <v>2</v>
      </c>
      <c r="E24" s="3">
        <v>21</v>
      </c>
      <c r="F24" s="3" t="s">
        <v>48</v>
      </c>
    </row>
    <row r="25" spans="1:6" ht="28.5" customHeight="1" thickTop="1" thickBot="1" x14ac:dyDescent="0.25">
      <c r="A25" s="4" t="s">
        <v>49</v>
      </c>
      <c r="B25" s="5">
        <v>191</v>
      </c>
      <c r="C25" s="5">
        <v>190</v>
      </c>
      <c r="D25" s="6">
        <f t="shared" si="0"/>
        <v>1</v>
      </c>
      <c r="E25" s="3">
        <v>22</v>
      </c>
      <c r="F25" s="3" t="s">
        <v>50</v>
      </c>
    </row>
    <row r="26" spans="1:6" ht="42" customHeight="1" thickTop="1" thickBot="1" x14ac:dyDescent="0.25">
      <c r="A26" s="7" t="s">
        <v>51</v>
      </c>
      <c r="B26" s="8">
        <f>AVERAGE(B4:B25)</f>
        <v>121.77272727272727</v>
      </c>
      <c r="C26" s="8">
        <f>AVERAGE(C4:C25)</f>
        <v>117.81818181818181</v>
      </c>
      <c r="D26" s="8">
        <f>AVERAGE(D4:D25)</f>
        <v>3.9545454545454546</v>
      </c>
      <c r="E26" s="7"/>
      <c r="F26" s="9" t="s">
        <v>52</v>
      </c>
    </row>
    <row r="27" spans="1:6" ht="15" thickTop="1" x14ac:dyDescent="0.2"/>
    <row r="28" spans="1:6" ht="18" x14ac:dyDescent="0.2">
      <c r="C28" s="10"/>
    </row>
    <row r="29" spans="1:6" ht="18" x14ac:dyDescent="0.2">
      <c r="C29" s="10"/>
    </row>
  </sheetData>
  <mergeCells count="4">
    <mergeCell ref="A1:F1"/>
    <mergeCell ref="A2:A3"/>
    <mergeCell ref="B2:C2"/>
    <mergeCell ref="F2:F3"/>
  </mergeCells>
  <conditionalFormatting sqref="C4:C25">
    <cfRule type="colorScale" priority="1">
      <colorScale>
        <cfvo type="min"/>
        <cfvo type="num" val="95"/>
        <cfvo type="max"/>
        <color rgb="FF00B050"/>
        <color rgb="FFFFEB84"/>
        <color rgb="FFC00000"/>
      </colorScale>
    </cfRule>
    <cfRule type="colorScale" priority="2">
      <colorScale>
        <cfvo type="min"/>
        <cfvo type="num" val="95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C7" sqref="C7"/>
    </sheetView>
  </sheetViews>
  <sheetFormatPr defaultRowHeight="14.25" x14ac:dyDescent="0.2"/>
  <cols>
    <col min="2" max="2" width="26.125" bestFit="1" customWidth="1"/>
    <col min="5" max="5" width="10.875" customWidth="1"/>
    <col min="6" max="6" width="9.375" bestFit="1" customWidth="1"/>
    <col min="7" max="7" width="17.875" bestFit="1" customWidth="1"/>
    <col min="8" max="8" width="14.375" style="33" bestFit="1" customWidth="1"/>
    <col min="9" max="9" width="14.375" bestFit="1" customWidth="1"/>
    <col min="11" max="11" width="14.375" style="33" bestFit="1" customWidth="1"/>
    <col min="12" max="12" width="14.375" bestFit="1" customWidth="1"/>
    <col min="13" max="13" width="13.875" bestFit="1" customWidth="1"/>
    <col min="14" max="14" width="14.375" style="33" bestFit="1" customWidth="1"/>
    <col min="15" max="15" width="14.375" bestFit="1" customWidth="1"/>
    <col min="16" max="16" width="13.875" bestFit="1" customWidth="1"/>
    <col min="17" max="17" width="14.375" style="33" bestFit="1" customWidth="1"/>
    <col min="18" max="18" width="14.375" bestFit="1" customWidth="1"/>
    <col min="19" max="19" width="9.25" customWidth="1"/>
    <col min="20" max="20" width="14.375" style="33" bestFit="1" customWidth="1"/>
    <col min="21" max="21" width="14.375" bestFit="1" customWidth="1"/>
    <col min="22" max="22" width="13.875" bestFit="1" customWidth="1"/>
    <col min="23" max="23" width="14.375" style="33" bestFit="1" customWidth="1"/>
    <col min="24" max="24" width="14.375" bestFit="1" customWidth="1"/>
    <col min="25" max="25" width="13.875" bestFit="1" customWidth="1"/>
    <col min="26" max="26" width="14.375" style="33" bestFit="1" customWidth="1"/>
    <col min="27" max="27" width="14.375" bestFit="1" customWidth="1"/>
    <col min="28" max="28" width="10.875" customWidth="1"/>
  </cols>
  <sheetData>
    <row r="1" spans="1:28" ht="122.25" customHeight="1" thickTop="1" thickBot="1" x14ac:dyDescent="0.25">
      <c r="B1" s="55" t="s">
        <v>229</v>
      </c>
      <c r="C1" s="55"/>
      <c r="D1" s="55"/>
      <c r="E1" s="55"/>
      <c r="F1" s="55"/>
      <c r="G1" s="55"/>
      <c r="H1" s="58" t="s">
        <v>4531</v>
      </c>
      <c r="I1" s="59"/>
      <c r="J1" s="60"/>
      <c r="K1" s="58" t="s">
        <v>4532</v>
      </c>
      <c r="L1" s="59"/>
      <c r="M1" s="60"/>
      <c r="N1" s="58" t="s">
        <v>4533</v>
      </c>
      <c r="O1" s="59"/>
      <c r="P1" s="60"/>
      <c r="Q1" s="58" t="s">
        <v>4534</v>
      </c>
      <c r="R1" s="59"/>
      <c r="S1" s="60"/>
      <c r="T1" s="58" t="s">
        <v>4535</v>
      </c>
      <c r="U1" s="59"/>
      <c r="V1" s="60"/>
      <c r="W1" s="58" t="s">
        <v>4536</v>
      </c>
      <c r="X1" s="59"/>
      <c r="Y1" s="60"/>
      <c r="Z1" s="58" t="s">
        <v>4537</v>
      </c>
      <c r="AA1" s="59"/>
      <c r="AB1" s="60"/>
    </row>
    <row r="2" spans="1:28" ht="81.75" customHeight="1" thickTop="1" thickBot="1" x14ac:dyDescent="0.25">
      <c r="B2" s="56" t="s">
        <v>1</v>
      </c>
      <c r="C2" s="56" t="s">
        <v>2</v>
      </c>
      <c r="D2" s="57"/>
      <c r="E2" s="1" t="s">
        <v>3</v>
      </c>
      <c r="F2" s="2" t="s">
        <v>4</v>
      </c>
      <c r="G2" s="57" t="s">
        <v>5</v>
      </c>
      <c r="H2" s="61"/>
      <c r="I2" s="62"/>
      <c r="J2" s="63"/>
      <c r="K2" s="61"/>
      <c r="L2" s="62"/>
      <c r="M2" s="63"/>
      <c r="N2" s="61"/>
      <c r="O2" s="62"/>
      <c r="P2" s="63"/>
      <c r="Q2" s="61"/>
      <c r="R2" s="62"/>
      <c r="S2" s="63"/>
      <c r="T2" s="61"/>
      <c r="U2" s="62"/>
      <c r="V2" s="63"/>
      <c r="W2" s="61"/>
      <c r="X2" s="62"/>
      <c r="Y2" s="63"/>
      <c r="Z2" s="61"/>
      <c r="AA2" s="62"/>
      <c r="AB2" s="63"/>
    </row>
    <row r="3" spans="1:28" ht="48.75" thickTop="1" thickBot="1" x14ac:dyDescent="0.25">
      <c r="B3" s="56"/>
      <c r="C3" s="3">
        <v>2019</v>
      </c>
      <c r="D3" s="3">
        <v>2020</v>
      </c>
      <c r="E3" s="1" t="s">
        <v>6</v>
      </c>
      <c r="F3" s="2" t="s">
        <v>7</v>
      </c>
      <c r="G3" s="57"/>
      <c r="H3" s="18">
        <v>2019</v>
      </c>
      <c r="I3" s="18">
        <v>2020</v>
      </c>
      <c r="J3" s="20" t="s">
        <v>6</v>
      </c>
      <c r="K3" s="18">
        <v>2019</v>
      </c>
      <c r="L3" s="18">
        <v>2020</v>
      </c>
      <c r="M3" s="20" t="s">
        <v>6</v>
      </c>
      <c r="N3" s="18">
        <v>2019</v>
      </c>
      <c r="O3" s="18">
        <v>2020</v>
      </c>
      <c r="P3" s="20" t="s">
        <v>6</v>
      </c>
      <c r="Q3" s="18">
        <v>2019</v>
      </c>
      <c r="R3" s="18">
        <v>2020</v>
      </c>
      <c r="S3" s="20" t="s">
        <v>6</v>
      </c>
      <c r="T3" s="18">
        <v>2019</v>
      </c>
      <c r="U3" s="18">
        <v>2020</v>
      </c>
      <c r="V3" s="20" t="s">
        <v>6</v>
      </c>
      <c r="W3" s="18">
        <v>2019</v>
      </c>
      <c r="X3" s="18">
        <v>2020</v>
      </c>
      <c r="Y3" s="20" t="s">
        <v>6</v>
      </c>
      <c r="Z3" s="18">
        <v>2019</v>
      </c>
      <c r="AA3" s="18">
        <v>2020</v>
      </c>
      <c r="AB3" s="20" t="s">
        <v>6</v>
      </c>
    </row>
    <row r="4" spans="1:28" ht="24.75" thickTop="1" thickBot="1" x14ac:dyDescent="0.25">
      <c r="A4" s="13" t="s">
        <v>178</v>
      </c>
      <c r="B4" s="4" t="s">
        <v>8</v>
      </c>
      <c r="C4" s="4">
        <f>VLOOKUP($A4,EC!$A:$BE,3,0)</f>
        <v>8</v>
      </c>
      <c r="D4" s="4">
        <f>VLOOKUP($A4,EC!$A:$BE,4,0)</f>
        <v>9</v>
      </c>
      <c r="E4" s="6">
        <f>-(D4-C4)</f>
        <v>-1</v>
      </c>
      <c r="F4" s="3">
        <v>1</v>
      </c>
      <c r="G4" s="3" t="s">
        <v>213</v>
      </c>
      <c r="H4" s="41">
        <f>VLOOKUP($A4,EC!$F:$AV,8,0)</f>
        <v>437</v>
      </c>
      <c r="I4" s="41">
        <f>VLOOKUP($A4,EC!$F:$AV,29,0)</f>
        <v>437</v>
      </c>
      <c r="J4" s="6">
        <f>-(I4-H4)</f>
        <v>0</v>
      </c>
      <c r="K4" s="41">
        <f>VLOOKUP($A4,EC!$F:$AV,13,0)</f>
        <v>45.7</v>
      </c>
      <c r="L4" s="41">
        <f>VLOOKUP($A4,EC!$F:$AV,34,0)</f>
        <v>45.7</v>
      </c>
      <c r="M4" s="6">
        <f>-(L4-K4)</f>
        <v>0</v>
      </c>
      <c r="N4" s="41">
        <f>VLOOKUP($A4,EC!$F:$AV,18,0)</f>
        <v>15</v>
      </c>
      <c r="O4" s="41">
        <f>VLOOKUP($A4,EC!$F:$AV,39,0)</f>
        <v>15</v>
      </c>
      <c r="P4" s="6">
        <f>-(O4-N4)</f>
        <v>0</v>
      </c>
      <c r="Q4" s="41">
        <f>VLOOKUP($A4,EC!$F:$AV,20,0)</f>
        <v>4.5</v>
      </c>
      <c r="R4" s="41">
        <f>VLOOKUP($A4,EC!$F:$AV,41,0)</f>
        <v>4.5</v>
      </c>
      <c r="S4" s="6">
        <f>-(R4-Q4)</f>
        <v>0</v>
      </c>
      <c r="T4" s="41">
        <f>VLOOKUP($A4,EC!$F:$AV,21,0)</f>
        <v>5</v>
      </c>
      <c r="U4" s="41">
        <f>VLOOKUP($A4,EC!$F:$AV,42,0)</f>
        <v>5</v>
      </c>
      <c r="V4" s="6">
        <f>-(U4-T4)</f>
        <v>0</v>
      </c>
      <c r="W4" s="41">
        <f>VLOOKUP($A4,EC!$F:$AV,22,0)</f>
        <v>3.5</v>
      </c>
      <c r="X4" s="41">
        <f>VLOOKUP($A4,EC!$F:$AV,43,0)</f>
        <v>3.5</v>
      </c>
      <c r="Y4" s="6">
        <f>-(X4-W4)</f>
        <v>0</v>
      </c>
      <c r="Z4" s="41">
        <f>VLOOKUP($A4,EC!$F:$AV,23,0)</f>
        <v>2</v>
      </c>
      <c r="AA4" s="41">
        <f>VLOOKUP($A4,EC!$F:$BA,44,0)</f>
        <v>2</v>
      </c>
      <c r="AB4" s="6">
        <f>-(AA4-Z4)</f>
        <v>0</v>
      </c>
    </row>
    <row r="5" spans="1:28" ht="24.75" thickTop="1" thickBot="1" x14ac:dyDescent="0.25">
      <c r="A5" s="13" t="s">
        <v>144</v>
      </c>
      <c r="B5" s="4" t="s">
        <v>34</v>
      </c>
      <c r="C5" s="4">
        <f>VLOOKUP($A5,EC!$A:$BE,3,0)</f>
        <v>74</v>
      </c>
      <c r="D5" s="4">
        <f>VLOOKUP($A5,EC!$A:$BE,4,0)</f>
        <v>48</v>
      </c>
      <c r="E5" s="6">
        <f t="shared" ref="E5:E25" si="0">-(D5-C5)</f>
        <v>26</v>
      </c>
      <c r="F5" s="3">
        <v>2</v>
      </c>
      <c r="G5" s="3" t="s">
        <v>35</v>
      </c>
      <c r="H5" s="41">
        <f>VLOOKUP($A5,EC!$F:$AV,8,0)</f>
        <v>490</v>
      </c>
      <c r="I5" s="41">
        <f>VLOOKUP($A5,EC!$F:$AV,29,0)</f>
        <v>490</v>
      </c>
      <c r="J5" s="6">
        <f t="shared" ref="J5:J25" si="1">-(I5-H5)</f>
        <v>0</v>
      </c>
      <c r="K5" s="41">
        <f>VLOOKUP($A5,EC!$F:$AV,13,0)</f>
        <v>25</v>
      </c>
      <c r="L5" s="41">
        <f>VLOOKUP($A5,EC!$F:$AV,34,0)</f>
        <v>25</v>
      </c>
      <c r="M5" s="6">
        <f t="shared" ref="M5:M25" si="2">-(L5-K5)</f>
        <v>0</v>
      </c>
      <c r="N5" s="41">
        <f>VLOOKUP($A5,EC!$F:$AV,18,0)</f>
        <v>12.5</v>
      </c>
      <c r="O5" s="41">
        <f>VLOOKUP($A5,EC!$F:$AV,39,0)</f>
        <v>13.5</v>
      </c>
      <c r="P5" s="6">
        <f t="shared" ref="P5:P25" si="3">-(O5-N5)</f>
        <v>-1</v>
      </c>
      <c r="Q5" s="41">
        <f>VLOOKUP($A5,EC!$F:$AV,20,0)</f>
        <v>5</v>
      </c>
      <c r="R5" s="41">
        <f>VLOOKUP($A5,EC!$F:$AV,41,0)</f>
        <v>5</v>
      </c>
      <c r="S5" s="6">
        <f t="shared" ref="S5:S25" si="4">-(R5-Q5)</f>
        <v>0</v>
      </c>
      <c r="T5" s="41">
        <f>VLOOKUP($A5,EC!$F:$AV,21,0)</f>
        <v>2</v>
      </c>
      <c r="U5" s="41">
        <f>VLOOKUP($A5,EC!$F:$AV,42,0)</f>
        <v>3</v>
      </c>
      <c r="V5" s="6">
        <f t="shared" ref="V5:V25" si="5">-(U5-T5)</f>
        <v>-1</v>
      </c>
      <c r="W5" s="41">
        <f>VLOOKUP($A5,EC!$F:$AV,22,0)</f>
        <v>3</v>
      </c>
      <c r="X5" s="41">
        <f>VLOOKUP($A5,EC!$F:$AV,43,0)</f>
        <v>3</v>
      </c>
      <c r="Y5" s="6">
        <f t="shared" ref="Y5:Y25" si="6">-(X5-W5)</f>
        <v>0</v>
      </c>
      <c r="Z5" s="41">
        <f>VLOOKUP($A5,EC!$F:$AV,23,0)</f>
        <v>2.5</v>
      </c>
      <c r="AA5" s="41">
        <f>VLOOKUP($A5,EC!$F:$BA,44,0)</f>
        <v>2.5</v>
      </c>
      <c r="AB5" s="6">
        <f t="shared" ref="AB5:AB25" si="7">-(AA5-Z5)</f>
        <v>0</v>
      </c>
    </row>
    <row r="6" spans="1:28" ht="24.75" thickTop="1" thickBot="1" x14ac:dyDescent="0.25">
      <c r="A6" s="13" t="s">
        <v>158</v>
      </c>
      <c r="B6" s="4" t="s">
        <v>14</v>
      </c>
      <c r="C6" s="4">
        <f>VLOOKUP($A6,EC!$A:$BE,3,0)</f>
        <v>60</v>
      </c>
      <c r="D6" s="4">
        <f>VLOOKUP($A6,EC!$A:$BE,4,0)</f>
        <v>51</v>
      </c>
      <c r="E6" s="6">
        <f t="shared" si="0"/>
        <v>9</v>
      </c>
      <c r="F6" s="3">
        <v>3</v>
      </c>
      <c r="G6" s="3" t="s">
        <v>207</v>
      </c>
      <c r="H6" s="41">
        <f>VLOOKUP($A6,EC!$F:$AV,8,0)</f>
        <v>740</v>
      </c>
      <c r="I6" s="41">
        <f>VLOOKUP($A6,EC!$F:$AV,29,0)</f>
        <v>650</v>
      </c>
      <c r="J6" s="6">
        <f t="shared" si="1"/>
        <v>90</v>
      </c>
      <c r="K6" s="41">
        <f>VLOOKUP($A6,EC!$F:$AV,13,0)</f>
        <v>36.4</v>
      </c>
      <c r="L6" s="41">
        <f>VLOOKUP($A6,EC!$F:$AV,34,0)</f>
        <v>36.4</v>
      </c>
      <c r="M6" s="6">
        <f t="shared" si="2"/>
        <v>0</v>
      </c>
      <c r="N6" s="41">
        <f>VLOOKUP($A6,EC!$F:$AV,18,0)</f>
        <v>6.5</v>
      </c>
      <c r="O6" s="41">
        <f>VLOOKUP($A6,EC!$F:$AV,39,0)</f>
        <v>6.5</v>
      </c>
      <c r="P6" s="6">
        <f t="shared" si="3"/>
        <v>0</v>
      </c>
      <c r="Q6" s="41">
        <f>VLOOKUP($A6,EC!$F:$AV,20,0)</f>
        <v>3</v>
      </c>
      <c r="R6" s="41">
        <f>VLOOKUP($A6,EC!$F:$AV,41,0)</f>
        <v>3</v>
      </c>
      <c r="S6" s="6">
        <f t="shared" si="4"/>
        <v>0</v>
      </c>
      <c r="T6" s="41">
        <f>VLOOKUP($A6,EC!$F:$AV,21,0)</f>
        <v>1</v>
      </c>
      <c r="U6" s="41">
        <f>VLOOKUP($A6,EC!$F:$AV,42,0)</f>
        <v>1</v>
      </c>
      <c r="V6" s="6">
        <f t="shared" si="5"/>
        <v>0</v>
      </c>
      <c r="W6" s="41">
        <f>VLOOKUP($A6,EC!$F:$AV,22,0)</f>
        <v>0</v>
      </c>
      <c r="X6" s="41">
        <f>VLOOKUP($A6,EC!$F:$AV,43,0)</f>
        <v>0</v>
      </c>
      <c r="Y6" s="6">
        <f t="shared" si="6"/>
        <v>0</v>
      </c>
      <c r="Z6" s="41">
        <f>VLOOKUP($A6,EC!$F:$AV,23,0)</f>
        <v>2.5</v>
      </c>
      <c r="AA6" s="41">
        <f>VLOOKUP($A6,EC!$F:$BA,44,0)</f>
        <v>2.5</v>
      </c>
      <c r="AB6" s="6">
        <f t="shared" si="7"/>
        <v>0</v>
      </c>
    </row>
    <row r="7" spans="1:28" ht="24.75" thickTop="1" thickBot="1" x14ac:dyDescent="0.25">
      <c r="A7" s="13" t="s">
        <v>89</v>
      </c>
      <c r="B7" s="4" t="s">
        <v>10</v>
      </c>
      <c r="C7" s="4">
        <f>VLOOKUP($A7,EC!$A:$BE,3,0)</f>
        <v>97</v>
      </c>
      <c r="D7" s="4">
        <f>VLOOKUP($A7,EC!$A:$BE,4,0)</f>
        <v>59</v>
      </c>
      <c r="E7" s="6">
        <f t="shared" si="0"/>
        <v>38</v>
      </c>
      <c r="F7" s="3">
        <v>4</v>
      </c>
      <c r="G7" s="3" t="s">
        <v>11</v>
      </c>
      <c r="H7" s="41">
        <f>VLOOKUP($A7,EC!$F:$AV,8,0)</f>
        <v>1442</v>
      </c>
      <c r="I7" s="41">
        <f>VLOOKUP($A7,EC!$F:$AV,29,0)</f>
        <v>1442</v>
      </c>
      <c r="J7" s="6">
        <f t="shared" si="1"/>
        <v>0</v>
      </c>
      <c r="K7" s="41">
        <f>VLOOKUP($A7,EC!$F:$AV,13,0)</f>
        <v>66.8</v>
      </c>
      <c r="L7" s="41">
        <f>VLOOKUP($A7,EC!$F:$AV,34,0)</f>
        <v>66.8</v>
      </c>
      <c r="M7" s="6">
        <f t="shared" si="2"/>
        <v>0</v>
      </c>
      <c r="N7" s="41">
        <f>VLOOKUP($A7,EC!$F:$AV,18,0)</f>
        <v>7.5</v>
      </c>
      <c r="O7" s="41">
        <f>VLOOKUP($A7,EC!$F:$AV,39,0)</f>
        <v>7.5</v>
      </c>
      <c r="P7" s="6">
        <f t="shared" si="3"/>
        <v>0</v>
      </c>
      <c r="Q7" s="41">
        <f>VLOOKUP($A7,EC!$F:$AV,20,0)</f>
        <v>3</v>
      </c>
      <c r="R7" s="41">
        <f>VLOOKUP($A7,EC!$F:$AV,41,0)</f>
        <v>3</v>
      </c>
      <c r="S7" s="6">
        <f t="shared" si="4"/>
        <v>0</v>
      </c>
      <c r="T7" s="41">
        <f>VLOOKUP($A7,EC!$F:$AV,21,0)</f>
        <v>1</v>
      </c>
      <c r="U7" s="41">
        <f>VLOOKUP($A7,EC!$F:$AV,42,0)</f>
        <v>1</v>
      </c>
      <c r="V7" s="6">
        <f t="shared" si="5"/>
        <v>0</v>
      </c>
      <c r="W7" s="41">
        <f>VLOOKUP($A7,EC!$F:$AV,22,0)</f>
        <v>0.5</v>
      </c>
      <c r="X7" s="41">
        <f>VLOOKUP($A7,EC!$F:$AV,43,0)</f>
        <v>0.5</v>
      </c>
      <c r="Y7" s="6">
        <f t="shared" si="6"/>
        <v>0</v>
      </c>
      <c r="Z7" s="41">
        <f>VLOOKUP($A7,EC!$F:$AV,23,0)</f>
        <v>3</v>
      </c>
      <c r="AA7" s="41">
        <f>VLOOKUP($A7,EC!$F:$BA,44,0)</f>
        <v>3</v>
      </c>
      <c r="AB7" s="6">
        <f t="shared" si="7"/>
        <v>0</v>
      </c>
    </row>
    <row r="8" spans="1:28" ht="24.75" thickTop="1" thickBot="1" x14ac:dyDescent="0.25">
      <c r="A8" s="13" t="s">
        <v>148</v>
      </c>
      <c r="B8" s="4" t="s">
        <v>12</v>
      </c>
      <c r="C8" s="4">
        <f>VLOOKUP($A8,EC!$A:$BE,3,0)</f>
        <v>70</v>
      </c>
      <c r="D8" s="4">
        <f>VLOOKUP($A8,EC!$A:$BE,4,0)</f>
        <v>60</v>
      </c>
      <c r="E8" s="6">
        <f t="shared" si="0"/>
        <v>10</v>
      </c>
      <c r="F8" s="3">
        <v>5</v>
      </c>
      <c r="G8" s="3" t="s">
        <v>13</v>
      </c>
      <c r="H8" s="41">
        <f>VLOOKUP($A8,EC!$F:$AV,8,0)</f>
        <v>950</v>
      </c>
      <c r="I8" s="41">
        <f>VLOOKUP($A8,EC!$F:$AV,29,0)</f>
        <v>950</v>
      </c>
      <c r="J8" s="6">
        <f t="shared" si="1"/>
        <v>0</v>
      </c>
      <c r="K8" s="41">
        <f>VLOOKUP($A8,EC!$F:$AV,13,0)</f>
        <v>53.3</v>
      </c>
      <c r="L8" s="41">
        <f>VLOOKUP($A8,EC!$F:$AV,34,0)</f>
        <v>53.3</v>
      </c>
      <c r="M8" s="6">
        <f t="shared" si="2"/>
        <v>0</v>
      </c>
      <c r="N8" s="41">
        <f>VLOOKUP($A8,EC!$F:$AV,18,0)</f>
        <v>8.5</v>
      </c>
      <c r="O8" s="41">
        <f>VLOOKUP($A8,EC!$F:$AV,39,0)</f>
        <v>8.5</v>
      </c>
      <c r="P8" s="6">
        <f t="shared" si="3"/>
        <v>0</v>
      </c>
      <c r="Q8" s="41">
        <f>VLOOKUP($A8,EC!$F:$AV,20,0)</f>
        <v>4</v>
      </c>
      <c r="R8" s="41">
        <f>VLOOKUP($A8,EC!$F:$AV,41,0)</f>
        <v>4</v>
      </c>
      <c r="S8" s="6">
        <f t="shared" si="4"/>
        <v>0</v>
      </c>
      <c r="T8" s="41">
        <f>VLOOKUP($A8,EC!$F:$AV,21,0)</f>
        <v>2</v>
      </c>
      <c r="U8" s="41">
        <f>VLOOKUP($A8,EC!$F:$AV,42,0)</f>
        <v>2</v>
      </c>
      <c r="V8" s="6">
        <f t="shared" si="5"/>
        <v>0</v>
      </c>
      <c r="W8" s="41">
        <f>VLOOKUP($A8,EC!$F:$AV,22,0)</f>
        <v>0</v>
      </c>
      <c r="X8" s="41">
        <f>VLOOKUP($A8,EC!$F:$AV,43,0)</f>
        <v>0</v>
      </c>
      <c r="Y8" s="6">
        <f t="shared" si="6"/>
        <v>0</v>
      </c>
      <c r="Z8" s="41">
        <f>VLOOKUP($A8,EC!$F:$AV,23,0)</f>
        <v>2.5</v>
      </c>
      <c r="AA8" s="41">
        <f>VLOOKUP($A8,EC!$F:$BA,44,0)</f>
        <v>2.5</v>
      </c>
      <c r="AB8" s="6">
        <f t="shared" si="7"/>
        <v>0</v>
      </c>
    </row>
    <row r="9" spans="1:28" ht="24.75" thickTop="1" thickBot="1" x14ac:dyDescent="0.25">
      <c r="A9" s="13" t="s">
        <v>151</v>
      </c>
      <c r="B9" s="4" t="s">
        <v>16</v>
      </c>
      <c r="C9" s="4">
        <f>VLOOKUP($A9,EC!$A:$BE,3,0)</f>
        <v>63</v>
      </c>
      <c r="D9" s="4">
        <f>VLOOKUP($A9,EC!$A:$BE,4,0)</f>
        <v>69</v>
      </c>
      <c r="E9" s="6">
        <f t="shared" si="0"/>
        <v>-6</v>
      </c>
      <c r="F9" s="3">
        <v>6</v>
      </c>
      <c r="G9" s="3" t="s">
        <v>17</v>
      </c>
      <c r="H9" s="41">
        <f>VLOOKUP($A9,EC!$F:$AV,8,0)</f>
        <v>1071.1500000000001</v>
      </c>
      <c r="I9" s="41">
        <f>VLOOKUP($A9,EC!$F:$AV,29,0)</f>
        <v>1071.1500000000001</v>
      </c>
      <c r="J9" s="6">
        <f t="shared" si="1"/>
        <v>0</v>
      </c>
      <c r="K9" s="41">
        <f>VLOOKUP($A9,EC!$F:$AV,13,0)</f>
        <v>20.5</v>
      </c>
      <c r="L9" s="41">
        <f>VLOOKUP($A9,EC!$F:$AV,34,0)</f>
        <v>20.5</v>
      </c>
      <c r="M9" s="6">
        <f t="shared" si="2"/>
        <v>0</v>
      </c>
      <c r="N9" s="41">
        <f>VLOOKUP($A9,EC!$F:$AV,18,0)</f>
        <v>5.65</v>
      </c>
      <c r="O9" s="41">
        <f>VLOOKUP($A9,EC!$F:$AV,39,0)</f>
        <v>5.65</v>
      </c>
      <c r="P9" s="6">
        <f t="shared" si="3"/>
        <v>0</v>
      </c>
      <c r="Q9" s="41">
        <f>VLOOKUP($A9,EC!$F:$AV,20,0)</f>
        <v>2</v>
      </c>
      <c r="R9" s="41">
        <f>VLOOKUP($A9,EC!$F:$AV,41,0)</f>
        <v>2</v>
      </c>
      <c r="S9" s="6">
        <f t="shared" si="4"/>
        <v>0</v>
      </c>
      <c r="T9" s="41">
        <f>VLOOKUP($A9,EC!$F:$AV,21,0)</f>
        <v>1.1499999999999999</v>
      </c>
      <c r="U9" s="41">
        <f>VLOOKUP($A9,EC!$F:$AV,42,0)</f>
        <v>1.1499999999999999</v>
      </c>
      <c r="V9" s="6">
        <f t="shared" si="5"/>
        <v>0</v>
      </c>
      <c r="W9" s="41">
        <f>VLOOKUP($A9,EC!$F:$AV,22,0)</f>
        <v>0.5</v>
      </c>
      <c r="X9" s="41">
        <f>VLOOKUP($A9,EC!$F:$AV,43,0)</f>
        <v>0.5</v>
      </c>
      <c r="Y9" s="6">
        <f t="shared" si="6"/>
        <v>0</v>
      </c>
      <c r="Z9" s="41">
        <f>VLOOKUP($A9,EC!$F:$AV,23,0)</f>
        <v>2</v>
      </c>
      <c r="AA9" s="41">
        <f>VLOOKUP($A9,EC!$F:$BA,44,0)</f>
        <v>2</v>
      </c>
      <c r="AB9" s="6">
        <f t="shared" si="7"/>
        <v>0</v>
      </c>
    </row>
    <row r="10" spans="1:28" ht="24.75" thickTop="1" thickBot="1" x14ac:dyDescent="0.25">
      <c r="A10" s="13" t="s">
        <v>125</v>
      </c>
      <c r="B10" s="4" t="s">
        <v>24</v>
      </c>
      <c r="C10" s="4">
        <f>VLOOKUP($A10,EC!$A:$BE,3,0)</f>
        <v>67</v>
      </c>
      <c r="D10" s="4">
        <f>VLOOKUP($A10,EC!$A:$BE,4,0)</f>
        <v>74</v>
      </c>
      <c r="E10" s="6">
        <f t="shared" si="0"/>
        <v>-7</v>
      </c>
      <c r="F10" s="3">
        <v>7</v>
      </c>
      <c r="G10" s="3" t="s">
        <v>25</v>
      </c>
      <c r="H10" s="41">
        <f>VLOOKUP($A10,EC!$F:$AV,8,0)</f>
        <v>410</v>
      </c>
      <c r="I10" s="41">
        <f>VLOOKUP($A10,EC!$F:$AV,29,0)</f>
        <v>410</v>
      </c>
      <c r="J10" s="6">
        <f t="shared" si="1"/>
        <v>0</v>
      </c>
      <c r="K10" s="41">
        <f>VLOOKUP($A10,EC!$F:$AV,13,0)</f>
        <v>47</v>
      </c>
      <c r="L10" s="41">
        <f>VLOOKUP($A10,EC!$F:$AV,34,0)</f>
        <v>47</v>
      </c>
      <c r="M10" s="6">
        <f t="shared" si="2"/>
        <v>0</v>
      </c>
      <c r="N10" s="41">
        <f>VLOOKUP($A10,EC!$F:$AV,18,0)</f>
        <v>5</v>
      </c>
      <c r="O10" s="41">
        <f>VLOOKUP($A10,EC!$F:$AV,39,0)</f>
        <v>5</v>
      </c>
      <c r="P10" s="6">
        <f t="shared" si="3"/>
        <v>0</v>
      </c>
      <c r="Q10" s="41">
        <f>VLOOKUP($A10,EC!$F:$AV,20,0)</f>
        <v>2.5</v>
      </c>
      <c r="R10" s="41">
        <f>VLOOKUP($A10,EC!$F:$AV,41,0)</f>
        <v>2.5</v>
      </c>
      <c r="S10" s="6">
        <f t="shared" si="4"/>
        <v>0</v>
      </c>
      <c r="T10" s="41">
        <f>VLOOKUP($A10,EC!$F:$AV,21,0)</f>
        <v>1</v>
      </c>
      <c r="U10" s="41">
        <f>VLOOKUP($A10,EC!$F:$AV,42,0)</f>
        <v>1</v>
      </c>
      <c r="V10" s="6">
        <f t="shared" si="5"/>
        <v>0</v>
      </c>
      <c r="W10" s="41">
        <f>VLOOKUP($A10,EC!$F:$AV,22,0)</f>
        <v>0</v>
      </c>
      <c r="X10" s="41">
        <f>VLOOKUP($A10,EC!$F:$AV,43,0)</f>
        <v>0</v>
      </c>
      <c r="Y10" s="6">
        <f t="shared" si="6"/>
        <v>0</v>
      </c>
      <c r="Z10" s="41">
        <f>VLOOKUP($A10,EC!$F:$AV,23,0)</f>
        <v>1.5</v>
      </c>
      <c r="AA10" s="41">
        <f>VLOOKUP($A10,EC!$F:$BA,44,0)</f>
        <v>1.5</v>
      </c>
      <c r="AB10" s="6">
        <f t="shared" si="7"/>
        <v>0</v>
      </c>
    </row>
    <row r="11" spans="1:28" ht="24.75" thickTop="1" thickBot="1" x14ac:dyDescent="0.25">
      <c r="A11" s="13" t="s">
        <v>176</v>
      </c>
      <c r="B11" s="4" t="s">
        <v>22</v>
      </c>
      <c r="C11" s="4">
        <f>VLOOKUP($A11,EC!$A:$BE,3,0)</f>
        <v>86</v>
      </c>
      <c r="D11" s="4">
        <f>VLOOKUP($A11,EC!$A:$BE,4,0)</f>
        <v>88</v>
      </c>
      <c r="E11" s="6">
        <f t="shared" si="0"/>
        <v>-2</v>
      </c>
      <c r="F11" s="3">
        <v>8</v>
      </c>
      <c r="G11" s="3" t="s">
        <v>23</v>
      </c>
      <c r="H11" s="41">
        <f>VLOOKUP($A11,EC!$F:$AV,8,0)</f>
        <v>609</v>
      </c>
      <c r="I11" s="41">
        <f>VLOOKUP($A11,EC!$F:$AV,29,0)</f>
        <v>623</v>
      </c>
      <c r="J11" s="6">
        <f t="shared" si="1"/>
        <v>-14</v>
      </c>
      <c r="K11" s="41">
        <f>VLOOKUP($A11,EC!$F:$AV,13,0)</f>
        <v>24.9</v>
      </c>
      <c r="L11" s="41">
        <f>VLOOKUP($A11,EC!$F:$AV,34,0)</f>
        <v>24.9</v>
      </c>
      <c r="M11" s="6">
        <f t="shared" si="2"/>
        <v>0</v>
      </c>
      <c r="N11" s="41">
        <f>VLOOKUP($A11,EC!$F:$AV,18,0)</f>
        <v>15</v>
      </c>
      <c r="O11" s="41">
        <f>VLOOKUP($A11,EC!$F:$AV,39,0)</f>
        <v>15</v>
      </c>
      <c r="P11" s="6">
        <f t="shared" si="3"/>
        <v>0</v>
      </c>
      <c r="Q11" s="41">
        <f>VLOOKUP($A11,EC!$F:$AV,20,0)</f>
        <v>3.5</v>
      </c>
      <c r="R11" s="41">
        <f>VLOOKUP($A11,EC!$F:$AV,41,0)</f>
        <v>3.5</v>
      </c>
      <c r="S11" s="6">
        <f t="shared" si="4"/>
        <v>0</v>
      </c>
      <c r="T11" s="41">
        <f>VLOOKUP($A11,EC!$F:$AV,21,0)</f>
        <v>5</v>
      </c>
      <c r="U11" s="41">
        <f>VLOOKUP($A11,EC!$F:$AV,42,0)</f>
        <v>5</v>
      </c>
      <c r="V11" s="6">
        <f t="shared" si="5"/>
        <v>0</v>
      </c>
      <c r="W11" s="41">
        <f>VLOOKUP($A11,EC!$F:$AV,22,0)</f>
        <v>4</v>
      </c>
      <c r="X11" s="41">
        <f>VLOOKUP($A11,EC!$F:$AV,43,0)</f>
        <v>4</v>
      </c>
      <c r="Y11" s="6">
        <f t="shared" si="6"/>
        <v>0</v>
      </c>
      <c r="Z11" s="41">
        <f>VLOOKUP($A11,EC!$F:$AV,23,0)</f>
        <v>2.5</v>
      </c>
      <c r="AA11" s="41">
        <f>VLOOKUP($A11,EC!$F:$BA,44,0)</f>
        <v>2.5</v>
      </c>
      <c r="AB11" s="6">
        <f t="shared" si="7"/>
        <v>0</v>
      </c>
    </row>
    <row r="12" spans="1:28" ht="24.75" thickTop="1" thickBot="1" x14ac:dyDescent="0.25">
      <c r="A12" s="13" t="s">
        <v>122</v>
      </c>
      <c r="B12" s="4" t="s">
        <v>18</v>
      </c>
      <c r="C12" s="4">
        <f>VLOOKUP($A12,EC!$A:$BE,3,0)</f>
        <v>110</v>
      </c>
      <c r="D12" s="4">
        <f>VLOOKUP($A12,EC!$A:$BE,4,0)</f>
        <v>110</v>
      </c>
      <c r="E12" s="6">
        <f t="shared" si="0"/>
        <v>0</v>
      </c>
      <c r="F12" s="3">
        <v>9</v>
      </c>
      <c r="G12" s="3" t="s">
        <v>19</v>
      </c>
      <c r="H12" s="41">
        <f>VLOOKUP($A12,EC!$F:$AV,8,0)</f>
        <v>370</v>
      </c>
      <c r="I12" s="41">
        <f>VLOOKUP($A12,EC!$F:$AV,29,0)</f>
        <v>370</v>
      </c>
      <c r="J12" s="6">
        <f t="shared" si="1"/>
        <v>0</v>
      </c>
      <c r="K12" s="41">
        <f>VLOOKUP($A12,EC!$F:$AV,13,0)</f>
        <v>22</v>
      </c>
      <c r="L12" s="41">
        <f>VLOOKUP($A12,EC!$F:$AV,34,0)</f>
        <v>22</v>
      </c>
      <c r="M12" s="6">
        <f t="shared" si="2"/>
        <v>0</v>
      </c>
      <c r="N12" s="41">
        <f>VLOOKUP($A12,EC!$F:$AV,18,0)</f>
        <v>16</v>
      </c>
      <c r="O12" s="41">
        <f>VLOOKUP($A12,EC!$F:$AV,39,0)</f>
        <v>16</v>
      </c>
      <c r="P12" s="6">
        <f t="shared" si="3"/>
        <v>0</v>
      </c>
      <c r="Q12" s="41">
        <f>VLOOKUP($A12,EC!$F:$AV,20,0)</f>
        <v>5</v>
      </c>
      <c r="R12" s="41">
        <f>VLOOKUP($A12,EC!$F:$AV,41,0)</f>
        <v>5</v>
      </c>
      <c r="S12" s="6">
        <f t="shared" si="4"/>
        <v>0</v>
      </c>
      <c r="T12" s="41">
        <f>VLOOKUP($A12,EC!$F:$AV,21,0)</f>
        <v>5</v>
      </c>
      <c r="U12" s="41">
        <f>VLOOKUP($A12,EC!$F:$AV,42,0)</f>
        <v>5</v>
      </c>
      <c r="V12" s="6">
        <f t="shared" si="5"/>
        <v>0</v>
      </c>
      <c r="W12" s="41">
        <f>VLOOKUP($A12,EC!$F:$AV,22,0)</f>
        <v>3</v>
      </c>
      <c r="X12" s="41">
        <f>VLOOKUP($A12,EC!$F:$AV,43,0)</f>
        <v>3</v>
      </c>
      <c r="Y12" s="6">
        <f t="shared" si="6"/>
        <v>0</v>
      </c>
      <c r="Z12" s="41">
        <f>VLOOKUP($A12,EC!$F:$AV,23,0)</f>
        <v>3</v>
      </c>
      <c r="AA12" s="41">
        <f>VLOOKUP($A12,EC!$F:$BA,44,0)</f>
        <v>3</v>
      </c>
      <c r="AB12" s="6">
        <f t="shared" si="7"/>
        <v>0</v>
      </c>
    </row>
    <row r="13" spans="1:28" ht="24.75" thickTop="1" thickBot="1" x14ac:dyDescent="0.25">
      <c r="A13" s="13" t="s">
        <v>81</v>
      </c>
      <c r="B13" s="4" t="s">
        <v>36</v>
      </c>
      <c r="C13" s="4">
        <f>VLOOKUP($A13,EC!$A:$BE,3,0)</f>
        <v>112</v>
      </c>
      <c r="D13" s="4">
        <f>VLOOKUP($A13,EC!$A:$BE,4,0)</f>
        <v>113</v>
      </c>
      <c r="E13" s="6">
        <f t="shared" si="0"/>
        <v>-1</v>
      </c>
      <c r="F13" s="3">
        <v>10</v>
      </c>
      <c r="G13" s="3" t="s">
        <v>37</v>
      </c>
      <c r="H13" s="41">
        <f>VLOOKUP($A13,EC!$F:$AV,8,0)</f>
        <v>1296</v>
      </c>
      <c r="I13" s="41">
        <f>VLOOKUP($A13,EC!$F:$AV,29,0)</f>
        <v>1296</v>
      </c>
      <c r="J13" s="6">
        <f t="shared" si="1"/>
        <v>0</v>
      </c>
      <c r="K13" s="41">
        <f>VLOOKUP($A13,EC!$F:$AV,13,0)</f>
        <v>44.4</v>
      </c>
      <c r="L13" s="41">
        <f>VLOOKUP($A13,EC!$F:$AV,34,0)</f>
        <v>44.4</v>
      </c>
      <c r="M13" s="6">
        <f t="shared" si="2"/>
        <v>0</v>
      </c>
      <c r="N13" s="41">
        <f>VLOOKUP($A13,EC!$F:$AV,18,0)</f>
        <v>5.5</v>
      </c>
      <c r="O13" s="41">
        <f>VLOOKUP($A13,EC!$F:$AV,39,0)</f>
        <v>5.5</v>
      </c>
      <c r="P13" s="6">
        <f t="shared" si="3"/>
        <v>0</v>
      </c>
      <c r="Q13" s="41">
        <f>VLOOKUP($A13,EC!$F:$AV,20,0)</f>
        <v>1.5</v>
      </c>
      <c r="R13" s="41">
        <f>VLOOKUP($A13,EC!$F:$AV,41,0)</f>
        <v>1.5</v>
      </c>
      <c r="S13" s="6">
        <f t="shared" si="4"/>
        <v>0</v>
      </c>
      <c r="T13" s="41">
        <f>VLOOKUP($A13,EC!$F:$AV,21,0)</f>
        <v>1.5</v>
      </c>
      <c r="U13" s="41">
        <f>VLOOKUP($A13,EC!$F:$AV,42,0)</f>
        <v>1.5</v>
      </c>
      <c r="V13" s="6">
        <f t="shared" si="5"/>
        <v>0</v>
      </c>
      <c r="W13" s="41">
        <f>VLOOKUP($A13,EC!$F:$AV,22,0)</f>
        <v>0</v>
      </c>
      <c r="X13" s="41">
        <f>VLOOKUP($A13,EC!$F:$AV,43,0)</f>
        <v>0</v>
      </c>
      <c r="Y13" s="6">
        <f t="shared" si="6"/>
        <v>0</v>
      </c>
      <c r="Z13" s="41">
        <f>VLOOKUP($A13,EC!$F:$AV,23,0)</f>
        <v>2.5</v>
      </c>
      <c r="AA13" s="41">
        <f>VLOOKUP($A13,EC!$F:$BA,44,0)</f>
        <v>2.5</v>
      </c>
      <c r="AB13" s="6">
        <f t="shared" si="7"/>
        <v>0</v>
      </c>
    </row>
    <row r="14" spans="1:28" ht="24.75" thickTop="1" thickBot="1" x14ac:dyDescent="0.25">
      <c r="A14" s="13" t="s">
        <v>153</v>
      </c>
      <c r="B14" s="4" t="s">
        <v>20</v>
      </c>
      <c r="C14" s="4">
        <f>VLOOKUP($A14,EC!$A:$BE,3,0)</f>
        <v>114</v>
      </c>
      <c r="D14" s="4">
        <f>VLOOKUP($A14,EC!$A:$BE,4,0)</f>
        <v>115</v>
      </c>
      <c r="E14" s="6">
        <f t="shared" si="0"/>
        <v>-1</v>
      </c>
      <c r="F14" s="3">
        <v>11</v>
      </c>
      <c r="G14" s="3" t="s">
        <v>202</v>
      </c>
      <c r="H14" s="41">
        <f>VLOOKUP($A14,EC!$F:$AV,8,0)</f>
        <v>512</v>
      </c>
      <c r="I14" s="41">
        <f>VLOOKUP($A14,EC!$F:$AV,29,0)</f>
        <v>512</v>
      </c>
      <c r="J14" s="6">
        <f t="shared" si="1"/>
        <v>0</v>
      </c>
      <c r="K14" s="41">
        <f>VLOOKUP($A14,EC!$F:$AV,13,0)</f>
        <v>25.8</v>
      </c>
      <c r="L14" s="41">
        <f>VLOOKUP($A14,EC!$F:$AV,34,0)</f>
        <v>25.8</v>
      </c>
      <c r="M14" s="6">
        <f t="shared" si="2"/>
        <v>0</v>
      </c>
      <c r="N14" s="41">
        <f>VLOOKUP($A14,EC!$F:$AV,18,0)</f>
        <v>14</v>
      </c>
      <c r="O14" s="41">
        <f>VLOOKUP($A14,EC!$F:$AV,39,0)</f>
        <v>14</v>
      </c>
      <c r="P14" s="6">
        <f t="shared" si="3"/>
        <v>0</v>
      </c>
      <c r="Q14" s="41">
        <f>VLOOKUP($A14,EC!$F:$AV,20,0)</f>
        <v>5</v>
      </c>
      <c r="R14" s="41">
        <f>VLOOKUP($A14,EC!$F:$AV,41,0)</f>
        <v>5</v>
      </c>
      <c r="S14" s="6">
        <f t="shared" si="4"/>
        <v>0</v>
      </c>
      <c r="T14" s="41">
        <f>VLOOKUP($A14,EC!$F:$AV,21,0)</f>
        <v>4</v>
      </c>
      <c r="U14" s="41">
        <f>VLOOKUP($A14,EC!$F:$AV,42,0)</f>
        <v>4</v>
      </c>
      <c r="V14" s="6">
        <f t="shared" si="5"/>
        <v>0</v>
      </c>
      <c r="W14" s="41">
        <f>VLOOKUP($A14,EC!$F:$AV,22,0)</f>
        <v>2</v>
      </c>
      <c r="X14" s="41">
        <f>VLOOKUP($A14,EC!$F:$AV,43,0)</f>
        <v>2</v>
      </c>
      <c r="Y14" s="6">
        <f t="shared" si="6"/>
        <v>0</v>
      </c>
      <c r="Z14" s="41">
        <f>VLOOKUP($A14,EC!$F:$AV,23,0)</f>
        <v>3</v>
      </c>
      <c r="AA14" s="41">
        <f>VLOOKUP($A14,EC!$F:$BA,44,0)</f>
        <v>3</v>
      </c>
      <c r="AB14" s="6">
        <f t="shared" si="7"/>
        <v>0</v>
      </c>
    </row>
    <row r="15" spans="1:28" ht="24.75" thickTop="1" thickBot="1" x14ac:dyDescent="0.25">
      <c r="A15" s="13" t="s">
        <v>163</v>
      </c>
      <c r="B15" s="4" t="s">
        <v>49</v>
      </c>
      <c r="C15" s="4">
        <f>VLOOKUP($A15,EC!$A:$BE,3,0)</f>
        <v>115</v>
      </c>
      <c r="D15" s="4">
        <f>VLOOKUP($A15,EC!$A:$BE,4,0)</f>
        <v>116</v>
      </c>
      <c r="E15" s="6">
        <f t="shared" si="0"/>
        <v>-1</v>
      </c>
      <c r="F15" s="3">
        <v>12</v>
      </c>
      <c r="G15" s="3" t="s">
        <v>50</v>
      </c>
      <c r="H15" s="41">
        <f>VLOOKUP($A15,EC!$F:$AV,8,0)</f>
        <v>600</v>
      </c>
      <c r="I15" s="41">
        <f>VLOOKUP($A15,EC!$F:$AV,29,0)</f>
        <v>600</v>
      </c>
      <c r="J15" s="6">
        <f t="shared" si="1"/>
        <v>0</v>
      </c>
      <c r="K15" s="41">
        <f>VLOOKUP($A15,EC!$F:$AV,13,0)</f>
        <v>33.200000000000003</v>
      </c>
      <c r="L15" s="41">
        <f>VLOOKUP($A15,EC!$F:$AV,34,0)</f>
        <v>33.200000000000003</v>
      </c>
      <c r="M15" s="6">
        <f t="shared" si="2"/>
        <v>0</v>
      </c>
      <c r="N15" s="41">
        <f>VLOOKUP($A15,EC!$F:$AV,18,0)</f>
        <v>7</v>
      </c>
      <c r="O15" s="41">
        <f>VLOOKUP($A15,EC!$F:$AV,39,0)</f>
        <v>8.5</v>
      </c>
      <c r="P15" s="6">
        <f t="shared" si="3"/>
        <v>-1.5</v>
      </c>
      <c r="Q15" s="41">
        <f>VLOOKUP($A15,EC!$F:$AV,20,0)</f>
        <v>2</v>
      </c>
      <c r="R15" s="41">
        <f>VLOOKUP($A15,EC!$F:$AV,41,0)</f>
        <v>3.5</v>
      </c>
      <c r="S15" s="6">
        <f t="shared" si="4"/>
        <v>-1.5</v>
      </c>
      <c r="T15" s="41">
        <f>VLOOKUP($A15,EC!$F:$AV,21,0)</f>
        <v>2</v>
      </c>
      <c r="U15" s="41">
        <f>VLOOKUP($A15,EC!$F:$AV,42,0)</f>
        <v>2</v>
      </c>
      <c r="V15" s="6">
        <f t="shared" si="5"/>
        <v>0</v>
      </c>
      <c r="W15" s="41">
        <f>VLOOKUP($A15,EC!$F:$AV,22,0)</f>
        <v>0.5</v>
      </c>
      <c r="X15" s="41">
        <f>VLOOKUP($A15,EC!$F:$AV,43,0)</f>
        <v>0.5</v>
      </c>
      <c r="Y15" s="6">
        <f t="shared" si="6"/>
        <v>0</v>
      </c>
      <c r="Z15" s="41">
        <f>VLOOKUP($A15,EC!$F:$AV,23,0)</f>
        <v>2.5</v>
      </c>
      <c r="AA15" s="41">
        <f>VLOOKUP($A15,EC!$F:$BA,44,0)</f>
        <v>2.5</v>
      </c>
      <c r="AB15" s="6">
        <f t="shared" si="7"/>
        <v>0</v>
      </c>
    </row>
    <row r="16" spans="1:28" ht="24.75" thickTop="1" thickBot="1" x14ac:dyDescent="0.25">
      <c r="A16" s="13" t="s">
        <v>182</v>
      </c>
      <c r="B16" s="4" t="s">
        <v>30</v>
      </c>
      <c r="C16" s="4">
        <f>VLOOKUP($A16,EC!$A:$BE,3,0)</f>
        <v>123</v>
      </c>
      <c r="D16" s="4">
        <f>VLOOKUP($A16,EC!$A:$BE,4,0)</f>
        <v>123</v>
      </c>
      <c r="E16" s="6">
        <f t="shared" si="0"/>
        <v>0</v>
      </c>
      <c r="F16" s="3">
        <v>13</v>
      </c>
      <c r="G16" s="3" t="s">
        <v>31</v>
      </c>
      <c r="H16" s="41">
        <f>VLOOKUP($A16,EC!$F:$AV,8,0)</f>
        <v>645</v>
      </c>
      <c r="I16" s="41">
        <f>VLOOKUP($A16,EC!$F:$AV,29,0)</f>
        <v>645</v>
      </c>
      <c r="J16" s="6">
        <f t="shared" si="1"/>
        <v>0</v>
      </c>
      <c r="K16" s="41">
        <f>VLOOKUP($A16,EC!$F:$AV,13,0)</f>
        <v>30</v>
      </c>
      <c r="L16" s="41">
        <f>VLOOKUP($A16,EC!$F:$AV,34,0)</f>
        <v>30</v>
      </c>
      <c r="M16" s="6">
        <f t="shared" si="2"/>
        <v>0</v>
      </c>
      <c r="N16" s="41">
        <f>VLOOKUP($A16,EC!$F:$AV,18,0)</f>
        <v>4</v>
      </c>
      <c r="O16" s="41">
        <f>VLOOKUP($A16,EC!$F:$AV,39,0)</f>
        <v>4</v>
      </c>
      <c r="P16" s="6">
        <f t="shared" si="3"/>
        <v>0</v>
      </c>
      <c r="Q16" s="41">
        <f>VLOOKUP($A16,EC!$F:$AV,20,0)</f>
        <v>2</v>
      </c>
      <c r="R16" s="41">
        <f>VLOOKUP($A16,EC!$F:$AV,41,0)</f>
        <v>2</v>
      </c>
      <c r="S16" s="6">
        <f t="shared" si="4"/>
        <v>0</v>
      </c>
      <c r="T16" s="41">
        <f>VLOOKUP($A16,EC!$F:$AV,21,0)</f>
        <v>0</v>
      </c>
      <c r="U16" s="41">
        <f>VLOOKUP($A16,EC!$F:$AV,42,0)</f>
        <v>0</v>
      </c>
      <c r="V16" s="6">
        <f t="shared" si="5"/>
        <v>0</v>
      </c>
      <c r="W16" s="41">
        <f>VLOOKUP($A16,EC!$F:$AV,22,0)</f>
        <v>0</v>
      </c>
      <c r="X16" s="41">
        <f>VLOOKUP($A16,EC!$F:$AV,43,0)</f>
        <v>0</v>
      </c>
      <c r="Y16" s="6">
        <f t="shared" si="6"/>
        <v>0</v>
      </c>
      <c r="Z16" s="41">
        <f>VLOOKUP($A16,EC!$F:$AV,23,0)</f>
        <v>2</v>
      </c>
      <c r="AA16" s="41">
        <f>VLOOKUP($A16,EC!$F:$BA,44,0)</f>
        <v>2</v>
      </c>
      <c r="AB16" s="6">
        <f t="shared" si="7"/>
        <v>0</v>
      </c>
    </row>
    <row r="17" spans="1:28" ht="24.75" thickTop="1" thickBot="1" x14ac:dyDescent="0.25">
      <c r="A17" s="13" t="s">
        <v>132</v>
      </c>
      <c r="B17" s="4" t="s">
        <v>32</v>
      </c>
      <c r="C17" s="4">
        <f>VLOOKUP($A17,EC!$A:$BE,3,0)</f>
        <v>135</v>
      </c>
      <c r="D17" s="4">
        <f>VLOOKUP($A17,EC!$A:$BE,4,0)</f>
        <v>131</v>
      </c>
      <c r="E17" s="6">
        <f t="shared" si="0"/>
        <v>4</v>
      </c>
      <c r="F17" s="3">
        <v>14</v>
      </c>
      <c r="G17" s="3" t="s">
        <v>33</v>
      </c>
      <c r="H17" s="41">
        <f>VLOOKUP($A17,EC!$F:$AV,8,0)</f>
        <v>615</v>
      </c>
      <c r="I17" s="41">
        <f>VLOOKUP($A17,EC!$F:$AV,29,0)</f>
        <v>615</v>
      </c>
      <c r="J17" s="6">
        <f t="shared" si="1"/>
        <v>0</v>
      </c>
      <c r="K17" s="41">
        <f>VLOOKUP($A17,EC!$F:$AV,13,0)</f>
        <v>31.3</v>
      </c>
      <c r="L17" s="41">
        <f>VLOOKUP($A17,EC!$F:$AV,34,0)</f>
        <v>31.3</v>
      </c>
      <c r="M17" s="6">
        <f t="shared" si="2"/>
        <v>0</v>
      </c>
      <c r="N17" s="41">
        <f>VLOOKUP($A17,EC!$F:$AV,18,0)</f>
        <v>8.5</v>
      </c>
      <c r="O17" s="41">
        <f>VLOOKUP($A17,EC!$F:$AV,39,0)</f>
        <v>8.5</v>
      </c>
      <c r="P17" s="6">
        <f t="shared" si="3"/>
        <v>0</v>
      </c>
      <c r="Q17" s="41">
        <f>VLOOKUP($A17,EC!$F:$AV,20,0)</f>
        <v>4.5</v>
      </c>
      <c r="R17" s="41">
        <f>VLOOKUP($A17,EC!$F:$AV,41,0)</f>
        <v>4.5</v>
      </c>
      <c r="S17" s="6">
        <f t="shared" si="4"/>
        <v>0</v>
      </c>
      <c r="T17" s="41">
        <f>VLOOKUP($A17,EC!$F:$AV,21,0)</f>
        <v>1</v>
      </c>
      <c r="U17" s="41">
        <f>VLOOKUP($A17,EC!$F:$AV,42,0)</f>
        <v>1</v>
      </c>
      <c r="V17" s="6">
        <f t="shared" si="5"/>
        <v>0</v>
      </c>
      <c r="W17" s="41">
        <f>VLOOKUP($A17,EC!$F:$AV,22,0)</f>
        <v>0.5</v>
      </c>
      <c r="X17" s="41">
        <f>VLOOKUP($A17,EC!$F:$AV,43,0)</f>
        <v>0.5</v>
      </c>
      <c r="Y17" s="6">
        <f t="shared" si="6"/>
        <v>0</v>
      </c>
      <c r="Z17" s="41">
        <f>VLOOKUP($A17,EC!$F:$AV,23,0)</f>
        <v>2.5</v>
      </c>
      <c r="AA17" s="41">
        <f>VLOOKUP($A17,EC!$F:$BA,44,0)</f>
        <v>2.5</v>
      </c>
      <c r="AB17" s="6">
        <f t="shared" si="7"/>
        <v>0</v>
      </c>
    </row>
    <row r="18" spans="1:28" ht="24.75" thickTop="1" thickBot="1" x14ac:dyDescent="0.25">
      <c r="A18" s="13" t="s">
        <v>187</v>
      </c>
      <c r="B18" s="4" t="s">
        <v>47</v>
      </c>
      <c r="C18" s="4">
        <f>VLOOKUP($A18,EC!$A:$BE,3,0)</f>
        <v>140</v>
      </c>
      <c r="D18" s="4">
        <f>VLOOKUP($A18,EC!$A:$BE,4,0)</f>
        <v>143</v>
      </c>
      <c r="E18" s="6">
        <f t="shared" si="0"/>
        <v>-3</v>
      </c>
      <c r="F18" s="3">
        <v>15</v>
      </c>
      <c r="G18" s="3" t="s">
        <v>48</v>
      </c>
      <c r="H18" s="41">
        <f>VLOOKUP($A18,EC!$F:$AV,8,0)</f>
        <v>611</v>
      </c>
      <c r="I18" s="41">
        <f>VLOOKUP($A18,EC!$F:$AV,29,0)</f>
        <v>611</v>
      </c>
      <c r="J18" s="6">
        <f t="shared" si="1"/>
        <v>0</v>
      </c>
      <c r="K18" s="41">
        <f>VLOOKUP($A18,EC!$F:$AV,13,0)</f>
        <v>38.700000000000003</v>
      </c>
      <c r="L18" s="41">
        <f>VLOOKUP($A18,EC!$F:$AV,34,0)</f>
        <v>38.700000000000003</v>
      </c>
      <c r="M18" s="6">
        <f t="shared" si="2"/>
        <v>0</v>
      </c>
      <c r="N18" s="41">
        <f>VLOOKUP($A18,EC!$F:$AV,18,0)</f>
        <v>6.5</v>
      </c>
      <c r="O18" s="41">
        <f>VLOOKUP($A18,EC!$F:$AV,39,0)</f>
        <v>6.5</v>
      </c>
      <c r="P18" s="6">
        <f t="shared" si="3"/>
        <v>0</v>
      </c>
      <c r="Q18" s="41">
        <f>VLOOKUP($A18,EC!$F:$AV,20,0)</f>
        <v>4.5</v>
      </c>
      <c r="R18" s="41">
        <f>VLOOKUP($A18,EC!$F:$AV,41,0)</f>
        <v>4.5</v>
      </c>
      <c r="S18" s="6">
        <f t="shared" si="4"/>
        <v>0</v>
      </c>
      <c r="T18" s="41">
        <f>VLOOKUP($A18,EC!$F:$AV,21,0)</f>
        <v>0</v>
      </c>
      <c r="U18" s="41">
        <f>VLOOKUP($A18,EC!$F:$AV,42,0)</f>
        <v>0</v>
      </c>
      <c r="V18" s="6">
        <f t="shared" si="5"/>
        <v>0</v>
      </c>
      <c r="W18" s="41">
        <f>VLOOKUP($A18,EC!$F:$AV,22,0)</f>
        <v>0.5</v>
      </c>
      <c r="X18" s="41">
        <f>VLOOKUP($A18,EC!$F:$AV,43,0)</f>
        <v>0.5</v>
      </c>
      <c r="Y18" s="6">
        <f t="shared" si="6"/>
        <v>0</v>
      </c>
      <c r="Z18" s="41">
        <f>VLOOKUP($A18,EC!$F:$AV,23,0)</f>
        <v>1.5</v>
      </c>
      <c r="AA18" s="41">
        <f>VLOOKUP($A18,EC!$F:$BA,44,0)</f>
        <v>1.5</v>
      </c>
      <c r="AB18" s="6">
        <f t="shared" si="7"/>
        <v>0</v>
      </c>
    </row>
    <row r="19" spans="1:28" ht="24.75" thickTop="1" thickBot="1" x14ac:dyDescent="0.25">
      <c r="A19" s="13" t="s">
        <v>104</v>
      </c>
      <c r="B19" s="4" t="s">
        <v>26</v>
      </c>
      <c r="C19" s="4">
        <f>VLOOKUP($A19,EC!$A:$BE,3,0)</f>
        <v>141</v>
      </c>
      <c r="D19" s="4">
        <f>VLOOKUP($A19,EC!$A:$BE,4,0)</f>
        <v>144</v>
      </c>
      <c r="E19" s="6">
        <f t="shared" si="0"/>
        <v>-3</v>
      </c>
      <c r="F19" s="3">
        <v>16</v>
      </c>
      <c r="G19" s="3" t="s">
        <v>27</v>
      </c>
      <c r="H19" s="41">
        <f>VLOOKUP($A19,EC!$F:$AV,8,0)</f>
        <v>741</v>
      </c>
      <c r="I19" s="41">
        <f>VLOOKUP($A19,EC!$F:$AV,29,0)</f>
        <v>741</v>
      </c>
      <c r="J19" s="6">
        <f t="shared" si="1"/>
        <v>0</v>
      </c>
      <c r="K19" s="41">
        <f>VLOOKUP($A19,EC!$F:$AV,13,0)</f>
        <v>36</v>
      </c>
      <c r="L19" s="41">
        <f>VLOOKUP($A19,EC!$F:$AV,34,0)</f>
        <v>36</v>
      </c>
      <c r="M19" s="6">
        <f t="shared" si="2"/>
        <v>0</v>
      </c>
      <c r="N19" s="41">
        <f>VLOOKUP($A19,EC!$F:$AV,18,0)</f>
        <v>11.5</v>
      </c>
      <c r="O19" s="41">
        <f>VLOOKUP($A19,EC!$F:$AV,39,0)</f>
        <v>11.5</v>
      </c>
      <c r="P19" s="6">
        <f t="shared" si="3"/>
        <v>0</v>
      </c>
      <c r="Q19" s="41">
        <f>VLOOKUP($A19,EC!$F:$AV,20,0)</f>
        <v>4.5</v>
      </c>
      <c r="R19" s="41">
        <f>VLOOKUP($A19,EC!$F:$AV,41,0)</f>
        <v>4.5</v>
      </c>
      <c r="S19" s="6">
        <f t="shared" si="4"/>
        <v>0</v>
      </c>
      <c r="T19" s="41">
        <f>VLOOKUP($A19,EC!$F:$AV,21,0)</f>
        <v>3</v>
      </c>
      <c r="U19" s="41">
        <f>VLOOKUP($A19,EC!$F:$AV,42,0)</f>
        <v>3</v>
      </c>
      <c r="V19" s="6">
        <f t="shared" si="5"/>
        <v>0</v>
      </c>
      <c r="W19" s="41">
        <f>VLOOKUP($A19,EC!$F:$AV,22,0)</f>
        <v>1.5</v>
      </c>
      <c r="X19" s="41">
        <f>VLOOKUP($A19,EC!$F:$AV,43,0)</f>
        <v>1.5</v>
      </c>
      <c r="Y19" s="6">
        <f t="shared" si="6"/>
        <v>0</v>
      </c>
      <c r="Z19" s="41">
        <f>VLOOKUP($A19,EC!$F:$AV,23,0)</f>
        <v>2.5</v>
      </c>
      <c r="AA19" s="41">
        <f>VLOOKUP($A19,EC!$F:$BA,44,0)</f>
        <v>2.5</v>
      </c>
      <c r="AB19" s="6">
        <f t="shared" si="7"/>
        <v>0</v>
      </c>
    </row>
    <row r="20" spans="1:28" ht="24.75" thickTop="1" thickBot="1" x14ac:dyDescent="0.25">
      <c r="A20" s="13" t="s">
        <v>138</v>
      </c>
      <c r="B20" s="4" t="s">
        <v>45</v>
      </c>
      <c r="C20" s="4">
        <f>VLOOKUP($A20,EC!$A:$BE,3,0)</f>
        <v>142</v>
      </c>
      <c r="D20" s="4">
        <f>VLOOKUP($A20,EC!$A:$BE,4,0)</f>
        <v>145</v>
      </c>
      <c r="E20" s="6">
        <f t="shared" si="0"/>
        <v>-3</v>
      </c>
      <c r="F20" s="3">
        <v>17</v>
      </c>
      <c r="G20" s="3" t="s">
        <v>46</v>
      </c>
      <c r="H20" s="41">
        <f>VLOOKUP($A20,EC!$F:$AV,8,0)</f>
        <v>640</v>
      </c>
      <c r="I20" s="41">
        <f>VLOOKUP($A20,EC!$F:$AV,29,0)</f>
        <v>640</v>
      </c>
      <c r="J20" s="6">
        <f t="shared" si="1"/>
        <v>0</v>
      </c>
      <c r="K20" s="41">
        <f>VLOOKUP($A20,EC!$F:$AV,13,0)</f>
        <v>12.7</v>
      </c>
      <c r="L20" s="41">
        <f>VLOOKUP($A20,EC!$F:$AV,34,0)</f>
        <v>12.7</v>
      </c>
      <c r="M20" s="6">
        <f t="shared" si="2"/>
        <v>0</v>
      </c>
      <c r="N20" s="41">
        <f>VLOOKUP($A20,EC!$F:$AV,18,0)</f>
        <v>6.5</v>
      </c>
      <c r="O20" s="41">
        <f>VLOOKUP($A20,EC!$F:$AV,39,0)</f>
        <v>6.5</v>
      </c>
      <c r="P20" s="6">
        <f t="shared" si="3"/>
        <v>0</v>
      </c>
      <c r="Q20" s="41">
        <f>VLOOKUP($A20,EC!$F:$AV,20,0)</f>
        <v>1.5</v>
      </c>
      <c r="R20" s="41">
        <f>VLOOKUP($A20,EC!$F:$AV,41,0)</f>
        <v>1.5</v>
      </c>
      <c r="S20" s="6">
        <f t="shared" si="4"/>
        <v>0</v>
      </c>
      <c r="T20" s="41">
        <f>VLOOKUP($A20,EC!$F:$AV,21,0)</f>
        <v>1.5</v>
      </c>
      <c r="U20" s="41">
        <f>VLOOKUP($A20,EC!$F:$AV,42,0)</f>
        <v>1.5</v>
      </c>
      <c r="V20" s="6">
        <f t="shared" si="5"/>
        <v>0</v>
      </c>
      <c r="W20" s="41">
        <f>VLOOKUP($A20,EC!$F:$AV,22,0)</f>
        <v>1</v>
      </c>
      <c r="X20" s="41">
        <f>VLOOKUP($A20,EC!$F:$AV,43,0)</f>
        <v>1</v>
      </c>
      <c r="Y20" s="6">
        <f t="shared" si="6"/>
        <v>0</v>
      </c>
      <c r="Z20" s="41">
        <f>VLOOKUP($A20,EC!$F:$AV,23,0)</f>
        <v>2.5</v>
      </c>
      <c r="AA20" s="41">
        <f>VLOOKUP($A20,EC!$F:$BA,44,0)</f>
        <v>2.5</v>
      </c>
      <c r="AB20" s="6">
        <f t="shared" si="7"/>
        <v>0</v>
      </c>
    </row>
    <row r="21" spans="1:28" ht="24.75" thickTop="1" thickBot="1" x14ac:dyDescent="0.25">
      <c r="A21" s="13" t="s">
        <v>115</v>
      </c>
      <c r="B21" s="4" t="s">
        <v>42</v>
      </c>
      <c r="C21" s="4">
        <f>VLOOKUP($A21,EC!$A:$BE,3,0)</f>
        <v>144</v>
      </c>
      <c r="D21" s="4">
        <f>VLOOKUP($A21,EC!$A:$BE,4,0)</f>
        <v>147</v>
      </c>
      <c r="E21" s="6">
        <f t="shared" si="0"/>
        <v>-3</v>
      </c>
      <c r="F21" s="3">
        <v>18</v>
      </c>
      <c r="G21" s="3" t="s">
        <v>43</v>
      </c>
      <c r="H21" s="41">
        <f>VLOOKUP($A21,EC!$F:$AV,8,0)</f>
        <v>650</v>
      </c>
      <c r="I21" s="41">
        <f>VLOOKUP($A21,EC!$F:$AV,29,0)</f>
        <v>650</v>
      </c>
      <c r="J21" s="6">
        <f t="shared" si="1"/>
        <v>0</v>
      </c>
      <c r="K21" s="41">
        <f>VLOOKUP($A21,EC!$F:$AV,13,0)</f>
        <v>26.9</v>
      </c>
      <c r="L21" s="41">
        <f>VLOOKUP($A21,EC!$F:$AV,34,0)</f>
        <v>26.9</v>
      </c>
      <c r="M21" s="6">
        <f t="shared" si="2"/>
        <v>0</v>
      </c>
      <c r="N21" s="41">
        <f>VLOOKUP($A21,EC!$F:$AV,18,0)</f>
        <v>8.5</v>
      </c>
      <c r="O21" s="41">
        <f>VLOOKUP($A21,EC!$F:$AV,39,0)</f>
        <v>8.5</v>
      </c>
      <c r="P21" s="6">
        <f t="shared" si="3"/>
        <v>0</v>
      </c>
      <c r="Q21" s="41">
        <f>VLOOKUP($A21,EC!$F:$AV,20,0)</f>
        <v>4.5</v>
      </c>
      <c r="R21" s="41">
        <f>VLOOKUP($A21,EC!$F:$AV,41,0)</f>
        <v>4.5</v>
      </c>
      <c r="S21" s="6">
        <f t="shared" si="4"/>
        <v>0</v>
      </c>
      <c r="T21" s="41">
        <f>VLOOKUP($A21,EC!$F:$AV,21,0)</f>
        <v>1</v>
      </c>
      <c r="U21" s="41">
        <f>VLOOKUP($A21,EC!$F:$AV,42,0)</f>
        <v>1</v>
      </c>
      <c r="V21" s="6">
        <f t="shared" si="5"/>
        <v>0</v>
      </c>
      <c r="W21" s="41">
        <f>VLOOKUP($A21,EC!$F:$AV,22,0)</f>
        <v>0.5</v>
      </c>
      <c r="X21" s="41">
        <f>VLOOKUP($A21,EC!$F:$AV,43,0)</f>
        <v>0.5</v>
      </c>
      <c r="Y21" s="6">
        <f t="shared" si="6"/>
        <v>0</v>
      </c>
      <c r="Z21" s="41">
        <f>VLOOKUP($A21,EC!$F:$AV,23,0)</f>
        <v>2.5</v>
      </c>
      <c r="AA21" s="41">
        <f>VLOOKUP($A21,EC!$F:$BA,44,0)</f>
        <v>2.5</v>
      </c>
      <c r="AB21" s="6">
        <f t="shared" si="7"/>
        <v>0</v>
      </c>
    </row>
    <row r="22" spans="1:28" ht="24.75" thickTop="1" thickBot="1" x14ac:dyDescent="0.25">
      <c r="A22" s="13" t="s">
        <v>167</v>
      </c>
      <c r="B22" s="4" t="s">
        <v>40</v>
      </c>
      <c r="C22" s="4">
        <f>VLOOKUP($A22,EC!$A:$BE,3,0)</f>
        <v>145</v>
      </c>
      <c r="D22" s="4">
        <f>VLOOKUP($A22,EC!$A:$BE,4,0)</f>
        <v>148</v>
      </c>
      <c r="E22" s="6">
        <f t="shared" si="0"/>
        <v>-3</v>
      </c>
      <c r="F22" s="3">
        <v>19</v>
      </c>
      <c r="G22" s="3" t="s">
        <v>41</v>
      </c>
      <c r="H22" s="41">
        <f>VLOOKUP($A22,EC!$F:$AV,8,0)</f>
        <v>1715</v>
      </c>
      <c r="I22" s="41">
        <f>VLOOKUP($A22,EC!$F:$AV,29,0)</f>
        <v>1715</v>
      </c>
      <c r="J22" s="6">
        <f t="shared" si="1"/>
        <v>0</v>
      </c>
      <c r="K22" s="41">
        <f>VLOOKUP($A22,EC!$F:$AV,13,0)</f>
        <v>37.1</v>
      </c>
      <c r="L22" s="41">
        <f>VLOOKUP($A22,EC!$F:$AV,34,0)</f>
        <v>37.1</v>
      </c>
      <c r="M22" s="6">
        <f t="shared" si="2"/>
        <v>0</v>
      </c>
      <c r="N22" s="41">
        <f>VLOOKUP($A22,EC!$F:$AV,18,0)</f>
        <v>3.5</v>
      </c>
      <c r="O22" s="41">
        <f>VLOOKUP($A22,EC!$F:$AV,39,0)</f>
        <v>3.5</v>
      </c>
      <c r="P22" s="6">
        <f t="shared" si="3"/>
        <v>0</v>
      </c>
      <c r="Q22" s="41">
        <f>VLOOKUP($A22,EC!$F:$AV,20,0)</f>
        <v>1.5</v>
      </c>
      <c r="R22" s="41">
        <f>VLOOKUP($A22,EC!$F:$AV,41,0)</f>
        <v>1.5</v>
      </c>
      <c r="S22" s="6">
        <f t="shared" si="4"/>
        <v>0</v>
      </c>
      <c r="T22" s="41">
        <f>VLOOKUP($A22,EC!$F:$AV,21,0)</f>
        <v>0</v>
      </c>
      <c r="U22" s="41">
        <f>VLOOKUP($A22,EC!$F:$AV,42,0)</f>
        <v>0</v>
      </c>
      <c r="V22" s="6">
        <f t="shared" si="5"/>
        <v>0</v>
      </c>
      <c r="W22" s="41">
        <f>VLOOKUP($A22,EC!$F:$AV,22,0)</f>
        <v>0</v>
      </c>
      <c r="X22" s="41">
        <f>VLOOKUP($A22,EC!$F:$AV,43,0)</f>
        <v>0</v>
      </c>
      <c r="Y22" s="6">
        <f t="shared" si="6"/>
        <v>0</v>
      </c>
      <c r="Z22" s="41">
        <f>VLOOKUP($A22,EC!$F:$AV,23,0)</f>
        <v>2</v>
      </c>
      <c r="AA22" s="41">
        <f>VLOOKUP($A22,EC!$F:$BA,44,0)</f>
        <v>2</v>
      </c>
      <c r="AB22" s="6">
        <f t="shared" si="7"/>
        <v>0</v>
      </c>
    </row>
    <row r="23" spans="1:28" ht="24.75" thickTop="1" thickBot="1" x14ac:dyDescent="0.25">
      <c r="A23" s="13" t="s">
        <v>171</v>
      </c>
      <c r="B23" s="4" t="s">
        <v>191</v>
      </c>
      <c r="C23" s="4">
        <f>VLOOKUP($A23,EC!$A:$BE,3,0)</f>
        <v>161</v>
      </c>
      <c r="D23" s="4">
        <f>VLOOKUP($A23,EC!$A:$BE,4,0)</f>
        <v>160</v>
      </c>
      <c r="E23" s="6">
        <f t="shared" si="0"/>
        <v>1</v>
      </c>
      <c r="F23" s="3">
        <v>20</v>
      </c>
      <c r="G23" s="3" t="s">
        <v>44</v>
      </c>
      <c r="H23" s="41">
        <f>VLOOKUP($A23,EC!$F:$AV,8,0)</f>
        <v>510</v>
      </c>
      <c r="I23" s="41">
        <f>VLOOKUP($A23,EC!$F:$AV,29,0)</f>
        <v>510</v>
      </c>
      <c r="J23" s="6">
        <f t="shared" si="1"/>
        <v>0</v>
      </c>
      <c r="K23" s="41">
        <f>VLOOKUP($A23,EC!$F:$AV,13,0)</f>
        <v>18.3</v>
      </c>
      <c r="L23" s="41">
        <f>VLOOKUP($A23,EC!$F:$AV,34,0)</f>
        <v>18.3</v>
      </c>
      <c r="M23" s="6">
        <f t="shared" si="2"/>
        <v>0</v>
      </c>
      <c r="N23" s="41">
        <f>VLOOKUP($A23,EC!$F:$AV,18,0)</f>
        <v>14</v>
      </c>
      <c r="O23" s="41">
        <f>VLOOKUP($A23,EC!$F:$AV,39,0)</f>
        <v>14</v>
      </c>
      <c r="P23" s="6">
        <f t="shared" si="3"/>
        <v>0</v>
      </c>
      <c r="Q23" s="41">
        <f>VLOOKUP($A23,EC!$F:$AV,20,0)</f>
        <v>3.5</v>
      </c>
      <c r="R23" s="41">
        <f>VLOOKUP($A23,EC!$F:$AV,41,0)</f>
        <v>3.5</v>
      </c>
      <c r="S23" s="6">
        <f t="shared" si="4"/>
        <v>0</v>
      </c>
      <c r="T23" s="41">
        <f>VLOOKUP($A23,EC!$F:$AV,21,0)</f>
        <v>4.5</v>
      </c>
      <c r="U23" s="41">
        <f>VLOOKUP($A23,EC!$F:$AV,42,0)</f>
        <v>4.5</v>
      </c>
      <c r="V23" s="6">
        <f t="shared" si="5"/>
        <v>0</v>
      </c>
      <c r="W23" s="41">
        <f>VLOOKUP($A23,EC!$F:$AV,22,0)</f>
        <v>3</v>
      </c>
      <c r="X23" s="41">
        <f>VLOOKUP($A23,EC!$F:$AV,43,0)</f>
        <v>3</v>
      </c>
      <c r="Y23" s="6">
        <f t="shared" si="6"/>
        <v>0</v>
      </c>
      <c r="Z23" s="41">
        <f>VLOOKUP($A23,EC!$F:$AV,23,0)</f>
        <v>3</v>
      </c>
      <c r="AA23" s="41">
        <f>VLOOKUP($A23,EC!$F:$BA,44,0)</f>
        <v>3</v>
      </c>
      <c r="AB23" s="6">
        <f t="shared" si="7"/>
        <v>0</v>
      </c>
    </row>
    <row r="24" spans="1:28" ht="24.75" thickTop="1" thickBot="1" x14ac:dyDescent="0.25">
      <c r="A24" s="13" t="s">
        <v>108</v>
      </c>
      <c r="B24" s="4" t="s">
        <v>28</v>
      </c>
      <c r="C24" s="4">
        <f>VLOOKUP($A24,EC!$A:$BE,3,0)</f>
        <v>166</v>
      </c>
      <c r="D24" s="4">
        <f>VLOOKUP($A24,EC!$A:$BE,4,0)</f>
        <v>166</v>
      </c>
      <c r="E24" s="6">
        <f t="shared" si="0"/>
        <v>0</v>
      </c>
      <c r="F24" s="3">
        <v>21</v>
      </c>
      <c r="G24" s="3" t="s">
        <v>29</v>
      </c>
      <c r="H24" s="41">
        <f>VLOOKUP($A24,EC!$F:$AV,8,0)</f>
        <v>816</v>
      </c>
      <c r="I24" s="41">
        <f>VLOOKUP($A24,EC!$F:$AV,29,0)</f>
        <v>816</v>
      </c>
      <c r="J24" s="6">
        <f t="shared" si="1"/>
        <v>0</v>
      </c>
      <c r="K24" s="41">
        <f>VLOOKUP($A24,EC!$F:$AV,13,0)</f>
        <v>28.4</v>
      </c>
      <c r="L24" s="41">
        <f>VLOOKUP($A24,EC!$F:$AV,34,0)</f>
        <v>28.4</v>
      </c>
      <c r="M24" s="6">
        <f t="shared" si="2"/>
        <v>0</v>
      </c>
      <c r="N24" s="41">
        <f>VLOOKUP($A24,EC!$F:$AV,18,0)</f>
        <v>8</v>
      </c>
      <c r="O24" s="41">
        <f>VLOOKUP($A24,EC!$F:$AV,39,0)</f>
        <v>8</v>
      </c>
      <c r="P24" s="6">
        <f t="shared" si="3"/>
        <v>0</v>
      </c>
      <c r="Q24" s="41">
        <f>VLOOKUP($A24,EC!$F:$AV,20,0)</f>
        <v>3</v>
      </c>
      <c r="R24" s="41">
        <f>VLOOKUP($A24,EC!$F:$AV,41,0)</f>
        <v>3</v>
      </c>
      <c r="S24" s="6">
        <f t="shared" si="4"/>
        <v>0</v>
      </c>
      <c r="T24" s="41">
        <f>VLOOKUP($A24,EC!$F:$AV,21,0)</f>
        <v>2</v>
      </c>
      <c r="U24" s="41">
        <f>VLOOKUP($A24,EC!$F:$AV,42,0)</f>
        <v>2</v>
      </c>
      <c r="V24" s="6">
        <f t="shared" si="5"/>
        <v>0</v>
      </c>
      <c r="W24" s="41">
        <f>VLOOKUP($A24,EC!$F:$AV,22,0)</f>
        <v>0.5</v>
      </c>
      <c r="X24" s="41">
        <f>VLOOKUP($A24,EC!$F:$AV,43,0)</f>
        <v>0.5</v>
      </c>
      <c r="Y24" s="6">
        <f t="shared" si="6"/>
        <v>0</v>
      </c>
      <c r="Z24" s="41">
        <f>VLOOKUP($A24,EC!$F:$AV,23,0)</f>
        <v>2.5</v>
      </c>
      <c r="AA24" s="41">
        <f>VLOOKUP($A24,EC!$F:$BA,44,0)</f>
        <v>2.5</v>
      </c>
      <c r="AB24" s="6">
        <f t="shared" si="7"/>
        <v>0</v>
      </c>
    </row>
    <row r="25" spans="1:28" ht="24.75" thickTop="1" thickBot="1" x14ac:dyDescent="0.25">
      <c r="A25" s="13" t="s">
        <v>98</v>
      </c>
      <c r="B25" s="4" t="s">
        <v>38</v>
      </c>
      <c r="C25" s="4">
        <f>VLOOKUP($A25,EC!$A:$BE,3,0)</f>
        <v>180</v>
      </c>
      <c r="D25" s="4">
        <f>VLOOKUP($A25,EC!$A:$BE,4,0)</f>
        <v>179</v>
      </c>
      <c r="E25" s="6">
        <f t="shared" si="0"/>
        <v>1</v>
      </c>
      <c r="F25" s="3">
        <v>22</v>
      </c>
      <c r="G25" s="3" t="s">
        <v>39</v>
      </c>
      <c r="H25" s="41">
        <f>VLOOKUP($A25,EC!$F:$AV,8,0)</f>
        <v>610</v>
      </c>
      <c r="I25" s="41">
        <f>VLOOKUP($A25,EC!$F:$AV,29,0)</f>
        <v>610</v>
      </c>
      <c r="J25" s="6">
        <f t="shared" si="1"/>
        <v>0</v>
      </c>
      <c r="K25" s="41">
        <f>VLOOKUP($A25,EC!$F:$AV,13,0)</f>
        <v>80.599999999999994</v>
      </c>
      <c r="L25" s="41">
        <f>VLOOKUP($A25,EC!$F:$AV,34,0)</f>
        <v>80.599999999999994</v>
      </c>
      <c r="M25" s="6">
        <f t="shared" si="2"/>
        <v>0</v>
      </c>
      <c r="N25" s="41">
        <f>VLOOKUP($A25,EC!$F:$AV,18,0)</f>
        <v>5.5</v>
      </c>
      <c r="O25" s="41">
        <f>VLOOKUP($A25,EC!$F:$AV,39,0)</f>
        <v>5.5</v>
      </c>
      <c r="P25" s="6">
        <f t="shared" si="3"/>
        <v>0</v>
      </c>
      <c r="Q25" s="41">
        <f>VLOOKUP($A25,EC!$F:$AV,20,0)</f>
        <v>2.5</v>
      </c>
      <c r="R25" s="41">
        <f>VLOOKUP($A25,EC!$F:$AV,41,0)</f>
        <v>2.5</v>
      </c>
      <c r="S25" s="6">
        <f t="shared" si="4"/>
        <v>0</v>
      </c>
      <c r="T25" s="41">
        <f>VLOOKUP($A25,EC!$F:$AV,21,0)</f>
        <v>0.5</v>
      </c>
      <c r="U25" s="41">
        <f>VLOOKUP($A25,EC!$F:$AV,42,0)</f>
        <v>0.5</v>
      </c>
      <c r="V25" s="6">
        <f t="shared" si="5"/>
        <v>0</v>
      </c>
      <c r="W25" s="41">
        <f>VLOOKUP($A25,EC!$F:$AV,22,0)</f>
        <v>0</v>
      </c>
      <c r="X25" s="41">
        <f>VLOOKUP($A25,EC!$F:$AV,43,0)</f>
        <v>0</v>
      </c>
      <c r="Y25" s="6">
        <f t="shared" si="6"/>
        <v>0</v>
      </c>
      <c r="Z25" s="41">
        <f>VLOOKUP($A25,EC!$F:$AV,23,0)</f>
        <v>2.5</v>
      </c>
      <c r="AA25" s="41">
        <f>VLOOKUP($A25,EC!$F:$BA,44,0)</f>
        <v>2.5</v>
      </c>
      <c r="AB25" s="6">
        <f t="shared" si="7"/>
        <v>0</v>
      </c>
    </row>
    <row r="26" spans="1:28" ht="21.75" thickTop="1" thickBot="1" x14ac:dyDescent="0.25">
      <c r="B26" s="7" t="s">
        <v>51</v>
      </c>
      <c r="C26" s="8">
        <f>AVERAGE(C4:C25)</f>
        <v>111.5</v>
      </c>
      <c r="D26" s="8">
        <f>AVERAGE(D4:D25)</f>
        <v>109</v>
      </c>
      <c r="E26" s="8">
        <f>AVERAGE(E4:E25)</f>
        <v>2.5</v>
      </c>
      <c r="F26" s="7"/>
      <c r="G26" s="9" t="s">
        <v>52</v>
      </c>
      <c r="H26" s="43">
        <f t="shared" ref="H26:M26" si="8">AVERAGE(H4:H25)</f>
        <v>749.0977272727273</v>
      </c>
      <c r="I26" s="43">
        <f t="shared" si="8"/>
        <v>745.64318181818192</v>
      </c>
      <c r="J26" s="43">
        <f t="shared" si="8"/>
        <v>3.4545454545454546</v>
      </c>
      <c r="K26" s="43">
        <f t="shared" si="8"/>
        <v>35.68181818181818</v>
      </c>
      <c r="L26" s="43">
        <f t="shared" si="8"/>
        <v>35.68181818181818</v>
      </c>
      <c r="M26" s="43">
        <f t="shared" si="8"/>
        <v>0</v>
      </c>
      <c r="N26" s="43">
        <f t="shared" ref="N26:P26" si="9">AVERAGE(N4:N25)</f>
        <v>8.8477272727272727</v>
      </c>
      <c r="O26" s="43">
        <f t="shared" si="9"/>
        <v>8.961363636363636</v>
      </c>
      <c r="P26" s="43">
        <f t="shared" si="9"/>
        <v>-0.11363636363636363</v>
      </c>
      <c r="Q26" s="43">
        <f t="shared" ref="Q26:S26" si="10">AVERAGE(Q4:Q25)</f>
        <v>3.3181818181818183</v>
      </c>
      <c r="R26" s="43">
        <f t="shared" si="10"/>
        <v>3.3863636363636362</v>
      </c>
      <c r="S26" s="43">
        <f t="shared" si="10"/>
        <v>-6.8181818181818177E-2</v>
      </c>
      <c r="T26" s="43">
        <f t="shared" ref="T26:V26" si="11">AVERAGE(T4:T25)</f>
        <v>2.0068181818181818</v>
      </c>
      <c r="U26" s="43">
        <f t="shared" si="11"/>
        <v>2.0522727272727272</v>
      </c>
      <c r="V26" s="43">
        <f t="shared" si="11"/>
        <v>-4.5454545454545456E-2</v>
      </c>
      <c r="W26" s="43">
        <f t="shared" ref="W26:Y26" si="12">AVERAGE(W4:W25)</f>
        <v>1.1136363636363635</v>
      </c>
      <c r="X26" s="43">
        <f t="shared" si="12"/>
        <v>1.1136363636363635</v>
      </c>
      <c r="Y26" s="43">
        <f t="shared" si="12"/>
        <v>0</v>
      </c>
      <c r="Z26" s="43">
        <f t="shared" ref="Z26:AB26" si="13">AVERAGE(Z4:Z25)</f>
        <v>2.4090909090909092</v>
      </c>
      <c r="AA26" s="43">
        <f t="shared" si="13"/>
        <v>2.4090909090909092</v>
      </c>
      <c r="AB26" s="43">
        <f t="shared" si="13"/>
        <v>0</v>
      </c>
    </row>
    <row r="27" spans="1:28" ht="15" thickTop="1" x14ac:dyDescent="0.2"/>
  </sheetData>
  <mergeCells count="11">
    <mergeCell ref="B1:G1"/>
    <mergeCell ref="B2:B3"/>
    <mergeCell ref="C2:D2"/>
    <mergeCell ref="G2:G3"/>
    <mergeCell ref="H1:J2"/>
    <mergeCell ref="Z1:AB2"/>
    <mergeCell ref="K1:M2"/>
    <mergeCell ref="N1:P2"/>
    <mergeCell ref="Q1:S2"/>
    <mergeCell ref="T1:V2"/>
    <mergeCell ref="W1:Y2"/>
  </mergeCells>
  <conditionalFormatting sqref="D4:D25">
    <cfRule type="colorScale" priority="1">
      <colorScale>
        <cfvo type="min"/>
        <cfvo type="num" val="95"/>
        <cfvo type="max"/>
        <color rgb="FF00B050"/>
        <color rgb="FFFFEB84"/>
        <color rgb="FFFF0000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R1" workbookViewId="0">
      <selection activeCell="AI12" sqref="AI12"/>
    </sheetView>
  </sheetViews>
  <sheetFormatPr defaultRowHeight="14.25" x14ac:dyDescent="0.2"/>
  <cols>
    <col min="2" max="2" width="26.125" bestFit="1" customWidth="1"/>
    <col min="5" max="5" width="10.875" customWidth="1"/>
    <col min="6" max="6" width="9.375" bestFit="1" customWidth="1"/>
    <col min="7" max="7" width="17.875" bestFit="1" customWidth="1"/>
    <col min="8" max="8" width="14.375" style="33" bestFit="1" customWidth="1"/>
    <col min="9" max="9" width="14.375" bestFit="1" customWidth="1"/>
    <col min="11" max="11" width="14.375" style="33" bestFit="1" customWidth="1"/>
    <col min="12" max="12" width="14.375" bestFit="1" customWidth="1"/>
    <col min="13" max="13" width="13.875" bestFit="1" customWidth="1"/>
    <col min="14" max="14" width="14.375" style="33" bestFit="1" customWidth="1"/>
    <col min="15" max="15" width="14.375" bestFit="1" customWidth="1"/>
    <col min="16" max="16" width="13.875" bestFit="1" customWidth="1"/>
    <col min="17" max="17" width="14.375" style="33" bestFit="1" customWidth="1"/>
    <col min="18" max="18" width="14.375" bestFit="1" customWidth="1"/>
    <col min="19" max="19" width="9.25" customWidth="1"/>
    <col min="20" max="20" width="14.375" style="33" bestFit="1" customWidth="1"/>
    <col min="21" max="21" width="14.375" bestFit="1" customWidth="1"/>
    <col min="22" max="22" width="13.875" bestFit="1" customWidth="1"/>
    <col min="23" max="23" width="14.375" style="33" bestFit="1" customWidth="1"/>
    <col min="24" max="24" width="14.375" bestFit="1" customWidth="1"/>
    <col min="25" max="25" width="13.875" bestFit="1" customWidth="1"/>
    <col min="26" max="26" width="14.375" style="33" bestFit="1" customWidth="1"/>
    <col min="27" max="27" width="14.375" bestFit="1" customWidth="1"/>
    <col min="28" max="28" width="10.875" customWidth="1"/>
    <col min="29" max="29" width="14.375" style="33" bestFit="1" customWidth="1"/>
    <col min="30" max="30" width="14.375" bestFit="1" customWidth="1"/>
    <col min="31" max="31" width="7" bestFit="1" customWidth="1"/>
  </cols>
  <sheetData>
    <row r="1" spans="1:31" ht="122.25" customHeight="1" thickTop="1" thickBot="1" x14ac:dyDescent="0.25">
      <c r="B1" s="55" t="s">
        <v>233</v>
      </c>
      <c r="C1" s="55"/>
      <c r="D1" s="55"/>
      <c r="E1" s="55"/>
      <c r="F1" s="55"/>
      <c r="G1" s="55"/>
      <c r="H1" s="58" t="s">
        <v>4531</v>
      </c>
      <c r="I1" s="59"/>
      <c r="J1" s="60"/>
      <c r="K1" s="58" t="s">
        <v>4557</v>
      </c>
      <c r="L1" s="59"/>
      <c r="M1" s="60"/>
      <c r="N1" s="58" t="s">
        <v>4558</v>
      </c>
      <c r="O1" s="59"/>
      <c r="P1" s="60"/>
      <c r="Q1" s="58" t="s">
        <v>4559</v>
      </c>
      <c r="R1" s="59"/>
      <c r="S1" s="60"/>
      <c r="T1" s="58" t="s">
        <v>4560</v>
      </c>
      <c r="U1" s="59"/>
      <c r="V1" s="60"/>
      <c r="W1" s="58" t="s">
        <v>4561</v>
      </c>
      <c r="X1" s="59"/>
      <c r="Y1" s="60"/>
      <c r="Z1" s="58" t="s">
        <v>4562</v>
      </c>
      <c r="AA1" s="59"/>
      <c r="AB1" s="60"/>
      <c r="AC1" s="58" t="s">
        <v>4563</v>
      </c>
      <c r="AD1" s="59"/>
      <c r="AE1" s="60"/>
    </row>
    <row r="2" spans="1:31" ht="81.75" customHeight="1" thickTop="1" thickBot="1" x14ac:dyDescent="0.25">
      <c r="B2" s="56" t="s">
        <v>1</v>
      </c>
      <c r="C2" s="56" t="s">
        <v>2</v>
      </c>
      <c r="D2" s="57"/>
      <c r="E2" s="1" t="s">
        <v>3</v>
      </c>
      <c r="F2" s="2" t="s">
        <v>4</v>
      </c>
      <c r="G2" s="57" t="s">
        <v>5</v>
      </c>
      <c r="H2" s="61"/>
      <c r="I2" s="62"/>
      <c r="J2" s="63"/>
      <c r="K2" s="61"/>
      <c r="L2" s="62"/>
      <c r="M2" s="63"/>
      <c r="N2" s="61"/>
      <c r="O2" s="62"/>
      <c r="P2" s="63"/>
      <c r="Q2" s="61"/>
      <c r="R2" s="62"/>
      <c r="S2" s="63"/>
      <c r="T2" s="61"/>
      <c r="U2" s="62"/>
      <c r="V2" s="63"/>
      <c r="W2" s="61"/>
      <c r="X2" s="62"/>
      <c r="Y2" s="63"/>
      <c r="Z2" s="61"/>
      <c r="AA2" s="62"/>
      <c r="AB2" s="63"/>
      <c r="AC2" s="61"/>
      <c r="AD2" s="62"/>
      <c r="AE2" s="63"/>
    </row>
    <row r="3" spans="1:31" ht="48.75" thickTop="1" thickBot="1" x14ac:dyDescent="0.25">
      <c r="B3" s="56"/>
      <c r="C3" s="3">
        <v>2019</v>
      </c>
      <c r="D3" s="3">
        <v>2020</v>
      </c>
      <c r="E3" s="1" t="s">
        <v>6</v>
      </c>
      <c r="F3" s="2" t="s">
        <v>7</v>
      </c>
      <c r="G3" s="57"/>
      <c r="H3" s="18">
        <v>2019</v>
      </c>
      <c r="I3" s="18">
        <v>2020</v>
      </c>
      <c r="J3" s="20" t="s">
        <v>6</v>
      </c>
      <c r="K3" s="18">
        <v>2019</v>
      </c>
      <c r="L3" s="18">
        <v>2020</v>
      </c>
      <c r="M3" s="20" t="s">
        <v>6</v>
      </c>
      <c r="N3" s="18">
        <v>2019</v>
      </c>
      <c r="O3" s="18">
        <v>2020</v>
      </c>
      <c r="P3" s="20" t="s">
        <v>6</v>
      </c>
      <c r="Q3" s="18">
        <v>90</v>
      </c>
      <c r="R3" s="18">
        <v>2020</v>
      </c>
      <c r="S3" s="20" t="s">
        <v>6</v>
      </c>
      <c r="T3" s="18">
        <v>2019</v>
      </c>
      <c r="U3" s="18">
        <v>2020</v>
      </c>
      <c r="V3" s="20" t="s">
        <v>6</v>
      </c>
      <c r="W3" s="18">
        <v>2019</v>
      </c>
      <c r="X3" s="18">
        <v>2020</v>
      </c>
      <c r="Y3" s="20" t="s">
        <v>6</v>
      </c>
      <c r="Z3" s="18">
        <v>2019</v>
      </c>
      <c r="AA3" s="18">
        <v>2020</v>
      </c>
      <c r="AB3" s="20" t="s">
        <v>6</v>
      </c>
      <c r="AC3" s="18">
        <v>2019</v>
      </c>
      <c r="AD3" s="18">
        <v>2020</v>
      </c>
      <c r="AE3" s="20" t="s">
        <v>6</v>
      </c>
    </row>
    <row r="4" spans="1:31" ht="24.75" thickTop="1" thickBot="1" x14ac:dyDescent="0.25">
      <c r="A4" s="13" t="s">
        <v>104</v>
      </c>
      <c r="B4" s="4" t="s">
        <v>26</v>
      </c>
      <c r="C4" s="4">
        <f>VLOOKUP($A4,RI!$A:$AB,3,0)</f>
        <v>49</v>
      </c>
      <c r="D4" s="4">
        <f>VLOOKUP($A4,RI!$A:$AB,4,0)</f>
        <v>44</v>
      </c>
      <c r="E4" s="6">
        <f>-(D4-C4)</f>
        <v>5</v>
      </c>
      <c r="F4" s="3">
        <v>1</v>
      </c>
      <c r="G4" s="3" t="s">
        <v>27</v>
      </c>
      <c r="H4" s="41">
        <f>VLOOKUP($A4,RI!$G:$AH,6,0)</f>
        <v>2.2999999999999998</v>
      </c>
      <c r="I4" s="41">
        <f>VLOOKUP($A4,RI!$G:$AH,19,0)</f>
        <v>1.5</v>
      </c>
      <c r="J4" s="6">
        <f>-(I4-H4)</f>
        <v>0.79999999999999982</v>
      </c>
      <c r="K4" s="41">
        <f>VLOOKUP($A4,RI!$G:$AH,7,0)</f>
        <v>11</v>
      </c>
      <c r="L4" s="41">
        <f>VLOOKUP($A4,RI!$G:$AH,20,0)</f>
        <v>11</v>
      </c>
      <c r="M4" s="6">
        <f>-(L4-K4)</f>
        <v>0</v>
      </c>
      <c r="N4" s="41">
        <f>VLOOKUP($A4,RI!$G:$AH,8,0)</f>
        <v>37.6</v>
      </c>
      <c r="O4" s="41">
        <f>VLOOKUP($A4,RI!$G:$AH,21,0)</f>
        <v>44</v>
      </c>
      <c r="P4" s="6">
        <f>-(O4-N4)</f>
        <v>-6.3999999999999986</v>
      </c>
      <c r="Q4" s="41">
        <f>VLOOKUP($A4,RI!$G:$AH,10,0)</f>
        <v>13</v>
      </c>
      <c r="R4" s="41">
        <f>VLOOKUP($A4,RI!$G:$AH,23,0)</f>
        <v>13.5</v>
      </c>
      <c r="S4" s="6">
        <f>-(R4-Q4)</f>
        <v>-0.5</v>
      </c>
      <c r="T4" s="41">
        <f>VLOOKUP($A4,RI!$G:$AH,12,0)</f>
        <v>2</v>
      </c>
      <c r="U4" s="41">
        <f>VLOOKUP($A4,RI!$G:$AH,25,0)</f>
        <v>2.5</v>
      </c>
      <c r="V4" s="6">
        <f>-(U4-T4)</f>
        <v>-0.5</v>
      </c>
      <c r="W4" s="41">
        <f>VLOOKUP($A4,RI!$G:$AH,13,0)</f>
        <v>5.5</v>
      </c>
      <c r="X4" s="41">
        <f>VLOOKUP($A4,RI!$G:$AH,26,0)</f>
        <v>5.5</v>
      </c>
      <c r="Y4" s="6">
        <f>-(X4-W4)</f>
        <v>0</v>
      </c>
      <c r="Z4" s="41">
        <f>VLOOKUP($A4,RI!$G:$AH,14,0)</f>
        <v>1.5</v>
      </c>
      <c r="AA4" s="41">
        <f>VLOOKUP($A4,RI!$G:$AH,27,0)</f>
        <v>1.5</v>
      </c>
      <c r="AB4" s="6">
        <f>-(AA4-Z4)</f>
        <v>0</v>
      </c>
      <c r="AC4" s="41">
        <f>VLOOKUP($A4,RI!$G:$AH,15,0)</f>
        <v>4</v>
      </c>
      <c r="AD4" s="41">
        <f>VLOOKUP($A4,RI!$G:$AH,28,0)</f>
        <v>4</v>
      </c>
      <c r="AE4" s="6">
        <f>-(AD4-AC4)</f>
        <v>0</v>
      </c>
    </row>
    <row r="5" spans="1:31" ht="24.75" thickTop="1" thickBot="1" x14ac:dyDescent="0.25">
      <c r="A5" s="13" t="s">
        <v>89</v>
      </c>
      <c r="B5" s="4" t="s">
        <v>10</v>
      </c>
      <c r="C5" s="4">
        <f>VLOOKUP($A5,RI!$A:$AB,3,0)</f>
        <v>93</v>
      </c>
      <c r="D5" s="4">
        <f>VLOOKUP($A5,RI!$A:$AB,4,0)</f>
        <v>60</v>
      </c>
      <c r="E5" s="6">
        <f t="shared" ref="E5:E25" si="0">-(D5-C5)</f>
        <v>33</v>
      </c>
      <c r="F5" s="3">
        <v>2</v>
      </c>
      <c r="G5" s="3" t="s">
        <v>11</v>
      </c>
      <c r="H5" s="41">
        <f>VLOOKUP(A5,RI!$G:$AH,6,0)</f>
        <v>2.5</v>
      </c>
      <c r="I5" s="41">
        <f>VLOOKUP($A5,RI!$G:$AH,19,0)</f>
        <v>2.5</v>
      </c>
      <c r="J5" s="6">
        <f t="shared" ref="J5:J18" si="1">-(I5-H5)</f>
        <v>0</v>
      </c>
      <c r="K5" s="41">
        <f>VLOOKUP($A5,RI!$G:$AH,7,0)</f>
        <v>9.5</v>
      </c>
      <c r="L5" s="41">
        <f>VLOOKUP($A5,RI!$G:$AH,20,0)</f>
        <v>9.5</v>
      </c>
      <c r="M5" s="6">
        <f t="shared" ref="M5:M18" si="2">-(L5-K5)</f>
        <v>0</v>
      </c>
      <c r="N5" s="41">
        <f>VLOOKUP($A5,RI!$G:$AH,8,0)</f>
        <v>42.2</v>
      </c>
      <c r="O5" s="41">
        <f>VLOOKUP($A5,RI!$G:$AH,21,0)</f>
        <v>41.3</v>
      </c>
      <c r="P5" s="6">
        <f t="shared" ref="P5:P25" si="3">-(O5-N5)</f>
        <v>0.90000000000000568</v>
      </c>
      <c r="Q5" s="41">
        <f>VLOOKUP($A5,RI!$G:$AH,10,0)</f>
        <v>7</v>
      </c>
      <c r="R5" s="41">
        <f>VLOOKUP($A5,RI!$G:$AH,23,0)</f>
        <v>11.5</v>
      </c>
      <c r="S5" s="6">
        <f t="shared" ref="S5:S25" si="4">-(R5-Q5)</f>
        <v>-4.5</v>
      </c>
      <c r="T5" s="41">
        <f>VLOOKUP($A5,RI!$G:$AH,12,0)</f>
        <v>2</v>
      </c>
      <c r="U5" s="41">
        <f>VLOOKUP($A5,RI!$G:$AH,25,0)</f>
        <v>2.5</v>
      </c>
      <c r="V5" s="6">
        <f t="shared" ref="V5:V25" si="5">-(U5-T5)</f>
        <v>-0.5</v>
      </c>
      <c r="W5" s="41">
        <f>VLOOKUP($A5,RI!$G:$AH,13,0)</f>
        <v>4</v>
      </c>
      <c r="X5" s="41">
        <f>VLOOKUP($A5,RI!$G:$AH,26,0)</f>
        <v>6</v>
      </c>
      <c r="Y5" s="6">
        <f t="shared" ref="Y5:Y25" si="6">-(X5-W5)</f>
        <v>-2</v>
      </c>
      <c r="Z5" s="41">
        <f>VLOOKUP($A5,RI!$G:$AH,14,0)</f>
        <v>0</v>
      </c>
      <c r="AA5" s="41">
        <f>VLOOKUP($A5,RI!$G:$AH,27,0)</f>
        <v>2</v>
      </c>
      <c r="AB5" s="6">
        <f t="shared" ref="AB5:AB25" si="7">-(AA5-Z5)</f>
        <v>-2</v>
      </c>
      <c r="AC5" s="41">
        <f>VLOOKUP($A5,RI!$G:$AH,15,0)</f>
        <v>1</v>
      </c>
      <c r="AD5" s="41">
        <f>VLOOKUP($A5,RI!$G:$AH,28,0)</f>
        <v>1</v>
      </c>
      <c r="AE5" s="6">
        <f t="shared" ref="AE5:AE25" si="8">-(AD5-AC5)</f>
        <v>0</v>
      </c>
    </row>
    <row r="6" spans="1:31" ht="24.75" thickTop="1" thickBot="1" x14ac:dyDescent="0.25">
      <c r="A6" s="13" t="s">
        <v>176</v>
      </c>
      <c r="B6" s="4" t="s">
        <v>22</v>
      </c>
      <c r="C6" s="4">
        <f>VLOOKUP($A6,RI!$A:$AB,3,0)</f>
        <v>66</v>
      </c>
      <c r="D6" s="4">
        <f>VLOOKUP($A6,RI!$A:$AB,4,0)</f>
        <v>69</v>
      </c>
      <c r="E6" s="6">
        <f t="shared" si="0"/>
        <v>-3</v>
      </c>
      <c r="F6" s="3">
        <v>3</v>
      </c>
      <c r="G6" s="3" t="s">
        <v>23</v>
      </c>
      <c r="H6" s="41">
        <f>VLOOKUP(A6,RI!$G:$AH,6,0)</f>
        <v>1.3</v>
      </c>
      <c r="I6" s="41">
        <f>VLOOKUP($A6,RI!$G:$AH,19,0)</f>
        <v>1.3</v>
      </c>
      <c r="J6" s="6">
        <f t="shared" si="1"/>
        <v>0</v>
      </c>
      <c r="K6" s="41">
        <f>VLOOKUP($A6,RI!$G:$AH,7,0)</f>
        <v>7</v>
      </c>
      <c r="L6" s="41">
        <f>VLOOKUP($A6,RI!$G:$AH,20,0)</f>
        <v>7</v>
      </c>
      <c r="M6" s="6">
        <f t="shared" si="2"/>
        <v>0</v>
      </c>
      <c r="N6" s="41">
        <f>VLOOKUP($A6,RI!$G:$AH,8,0)</f>
        <v>51.3</v>
      </c>
      <c r="O6" s="41">
        <f>VLOOKUP($A6,RI!$G:$AH,21,0)</f>
        <v>51.3</v>
      </c>
      <c r="P6" s="6">
        <f t="shared" si="3"/>
        <v>0</v>
      </c>
      <c r="Q6" s="41">
        <f>VLOOKUP($A6,RI!$G:$AH,10,0)</f>
        <v>8.5</v>
      </c>
      <c r="R6" s="41">
        <f>VLOOKUP($A6,RI!$G:$AH,23,0)</f>
        <v>8.5</v>
      </c>
      <c r="S6" s="6">
        <f t="shared" si="4"/>
        <v>0</v>
      </c>
      <c r="T6" s="41">
        <f>VLOOKUP($A6,RI!$G:$AH,12,0)</f>
        <v>2</v>
      </c>
      <c r="U6" s="41">
        <f>VLOOKUP($A6,RI!$G:$AH,25,0)</f>
        <v>2</v>
      </c>
      <c r="V6" s="6">
        <f t="shared" si="5"/>
        <v>0</v>
      </c>
      <c r="W6" s="41">
        <f>VLOOKUP($A6,RI!$G:$AH,13,0)</f>
        <v>5.5</v>
      </c>
      <c r="X6" s="41">
        <f>VLOOKUP($A6,RI!$G:$AH,26,0)</f>
        <v>5.5</v>
      </c>
      <c r="Y6" s="6">
        <f t="shared" si="6"/>
        <v>0</v>
      </c>
      <c r="Z6" s="41">
        <f>VLOOKUP($A6,RI!$G:$AH,14,0)</f>
        <v>0</v>
      </c>
      <c r="AA6" s="41">
        <f>VLOOKUP($A6,RI!$G:$AH,27,0)</f>
        <v>0</v>
      </c>
      <c r="AB6" s="6">
        <f t="shared" si="7"/>
        <v>0</v>
      </c>
      <c r="AC6" s="41">
        <f>VLOOKUP($A6,RI!$G:$AH,15,0)</f>
        <v>1</v>
      </c>
      <c r="AD6" s="41">
        <f>VLOOKUP($A6,RI!$G:$AH,28,0)</f>
        <v>1</v>
      </c>
      <c r="AE6" s="6">
        <f t="shared" si="8"/>
        <v>0</v>
      </c>
    </row>
    <row r="7" spans="1:31" ht="24.75" thickTop="1" thickBot="1" x14ac:dyDescent="0.25">
      <c r="A7" s="13" t="s">
        <v>148</v>
      </c>
      <c r="B7" s="4" t="s">
        <v>12</v>
      </c>
      <c r="C7" s="4">
        <f>VLOOKUP($A7,RI!$A:$AB,3,0)</f>
        <v>71</v>
      </c>
      <c r="D7" s="4">
        <f>VLOOKUP($A7,RI!$A:$AB,4,0)</f>
        <v>73</v>
      </c>
      <c r="E7" s="6">
        <f t="shared" si="0"/>
        <v>-2</v>
      </c>
      <c r="F7" s="3">
        <v>4</v>
      </c>
      <c r="G7" s="3" t="s">
        <v>13</v>
      </c>
      <c r="H7" s="41">
        <f>VLOOKUP(A7,RI!$G:$AH,6,0)</f>
        <v>3.5</v>
      </c>
      <c r="I7" s="41">
        <f>VLOOKUP($A7,RI!$G:$AH,19,0)</f>
        <v>3.5</v>
      </c>
      <c r="J7" s="6">
        <f t="shared" si="1"/>
        <v>0</v>
      </c>
      <c r="K7" s="41">
        <f>VLOOKUP($A7,RI!$G:$AH,7,0)</f>
        <v>18</v>
      </c>
      <c r="L7" s="41">
        <f>VLOOKUP($A7,RI!$G:$AH,20,0)</f>
        <v>18</v>
      </c>
      <c r="M7" s="6">
        <f t="shared" si="2"/>
        <v>0</v>
      </c>
      <c r="N7" s="41">
        <f>VLOOKUP($A7,RI!$G:$AH,8,0)</f>
        <v>28.5</v>
      </c>
      <c r="O7" s="41">
        <f>VLOOKUP($A7,RI!$G:$AH,21,0)</f>
        <v>28.7</v>
      </c>
      <c r="P7" s="6">
        <f t="shared" si="3"/>
        <v>-0.19999999999999929</v>
      </c>
      <c r="Q7" s="41">
        <f>VLOOKUP($A7,RI!$G:$AH,10,0)</f>
        <v>12</v>
      </c>
      <c r="R7" s="41">
        <f>VLOOKUP($A7,RI!$G:$AH,23,0)</f>
        <v>12</v>
      </c>
      <c r="S7" s="6">
        <f t="shared" si="4"/>
        <v>0</v>
      </c>
      <c r="T7" s="41">
        <f>VLOOKUP($A7,RI!$G:$AH,12,0)</f>
        <v>3</v>
      </c>
      <c r="U7" s="41">
        <f>VLOOKUP($A7,RI!$G:$AH,25,0)</f>
        <v>3</v>
      </c>
      <c r="V7" s="6">
        <f t="shared" si="5"/>
        <v>0</v>
      </c>
      <c r="W7" s="41">
        <f>VLOOKUP($A7,RI!$G:$AH,13,0)</f>
        <v>5.5</v>
      </c>
      <c r="X7" s="41">
        <f>VLOOKUP($A7,RI!$G:$AH,26,0)</f>
        <v>5.5</v>
      </c>
      <c r="Y7" s="6">
        <f t="shared" si="6"/>
        <v>0</v>
      </c>
      <c r="Z7" s="41">
        <f>VLOOKUP($A7,RI!$G:$AH,14,0)</f>
        <v>1.5</v>
      </c>
      <c r="AA7" s="41">
        <f>VLOOKUP($A7,RI!$G:$AH,27,0)</f>
        <v>1.5</v>
      </c>
      <c r="AB7" s="6">
        <f t="shared" si="7"/>
        <v>0</v>
      </c>
      <c r="AC7" s="41">
        <f>VLOOKUP($A7,RI!$G:$AH,15,0)</f>
        <v>2</v>
      </c>
      <c r="AD7" s="41">
        <f>VLOOKUP($A7,RI!$G:$AH,28,0)</f>
        <v>2</v>
      </c>
      <c r="AE7" s="6">
        <f t="shared" si="8"/>
        <v>0</v>
      </c>
    </row>
    <row r="8" spans="1:31" ht="24.75" thickTop="1" thickBot="1" x14ac:dyDescent="0.25">
      <c r="A8" s="13" t="s">
        <v>178</v>
      </c>
      <c r="B8" s="4" t="s">
        <v>8</v>
      </c>
      <c r="C8" s="4">
        <f>VLOOKUP($A8,RI!$A:$AB,3,0)</f>
        <v>76</v>
      </c>
      <c r="D8" s="4">
        <f>VLOOKUP($A8,RI!$A:$AB,4,0)</f>
        <v>80</v>
      </c>
      <c r="E8" s="6">
        <f t="shared" si="0"/>
        <v>-4</v>
      </c>
      <c r="F8" s="3">
        <v>5</v>
      </c>
      <c r="G8" s="3" t="s">
        <v>213</v>
      </c>
      <c r="H8" s="41">
        <f>VLOOKUP(A8,RI!$G:$AH,6,0)</f>
        <v>3.2</v>
      </c>
      <c r="I8" s="41">
        <f>VLOOKUP($A8,RI!$G:$AH,19,0)</f>
        <v>3.2</v>
      </c>
      <c r="J8" s="6">
        <f t="shared" si="1"/>
        <v>0</v>
      </c>
      <c r="K8" s="41">
        <f>VLOOKUP($A8,RI!$G:$AH,7,0)</f>
        <v>20</v>
      </c>
      <c r="L8" s="41">
        <f>VLOOKUP($A8,RI!$G:$AH,20,0)</f>
        <v>20</v>
      </c>
      <c r="M8" s="6">
        <f t="shared" si="2"/>
        <v>0</v>
      </c>
      <c r="N8" s="41">
        <f>VLOOKUP($A8,RI!$G:$AH,8,0)</f>
        <v>28.4</v>
      </c>
      <c r="O8" s="41">
        <f>VLOOKUP($A8,RI!$G:$AH,21,0)</f>
        <v>27.7</v>
      </c>
      <c r="P8" s="6">
        <f t="shared" si="3"/>
        <v>0.69999999999999929</v>
      </c>
      <c r="Q8" s="41">
        <f>VLOOKUP($A8,RI!$G:$AH,10,0)</f>
        <v>11</v>
      </c>
      <c r="R8" s="41">
        <f>VLOOKUP($A8,RI!$G:$AH,23,0)</f>
        <v>11</v>
      </c>
      <c r="S8" s="6">
        <f t="shared" si="4"/>
        <v>0</v>
      </c>
      <c r="T8" s="41">
        <f>VLOOKUP($A8,RI!$G:$AH,12,0)</f>
        <v>2</v>
      </c>
      <c r="U8" s="41">
        <f>VLOOKUP($A8,RI!$G:$AH,25,0)</f>
        <v>2</v>
      </c>
      <c r="V8" s="6">
        <f t="shared" si="5"/>
        <v>0</v>
      </c>
      <c r="W8" s="41">
        <f>VLOOKUP($A8,RI!$G:$AH,13,0)</f>
        <v>6</v>
      </c>
      <c r="X8" s="41">
        <f>VLOOKUP($A8,RI!$G:$AH,26,0)</f>
        <v>6</v>
      </c>
      <c r="Y8" s="6">
        <f t="shared" si="6"/>
        <v>0</v>
      </c>
      <c r="Z8" s="41">
        <f>VLOOKUP($A8,RI!$G:$AH,14,0)</f>
        <v>2</v>
      </c>
      <c r="AA8" s="41">
        <f>VLOOKUP($A8,RI!$G:$AH,27,0)</f>
        <v>2</v>
      </c>
      <c r="AB8" s="6">
        <f t="shared" si="7"/>
        <v>0</v>
      </c>
      <c r="AC8" s="41">
        <f>VLOOKUP($A8,RI!$G:$AH,15,0)</f>
        <v>1</v>
      </c>
      <c r="AD8" s="41">
        <f>VLOOKUP($A8,RI!$G:$AH,28,0)</f>
        <v>1</v>
      </c>
      <c r="AE8" s="6">
        <f t="shared" si="8"/>
        <v>0</v>
      </c>
    </row>
    <row r="9" spans="1:31" ht="24.75" thickTop="1" thickBot="1" x14ac:dyDescent="0.25">
      <c r="A9" s="13" t="s">
        <v>81</v>
      </c>
      <c r="B9" s="4" t="s">
        <v>36</v>
      </c>
      <c r="C9" s="4">
        <f>VLOOKUP($A9,RI!$A:$AB,3,0)</f>
        <v>77</v>
      </c>
      <c r="D9" s="4">
        <f>VLOOKUP($A9,RI!$A:$AB,4,0)</f>
        <v>81</v>
      </c>
      <c r="E9" s="6">
        <f t="shared" si="0"/>
        <v>-4</v>
      </c>
      <c r="F9" s="3">
        <v>6</v>
      </c>
      <c r="G9" s="3" t="s">
        <v>37</v>
      </c>
      <c r="H9" s="41">
        <f>VLOOKUP(A9,RI!$G:$AH,6,0)</f>
        <v>1.3</v>
      </c>
      <c r="I9" s="41">
        <f>VLOOKUP($A9,RI!$G:$AH,19,0)</f>
        <v>1.3</v>
      </c>
      <c r="J9" s="6">
        <f t="shared" si="1"/>
        <v>0</v>
      </c>
      <c r="K9" s="41">
        <f>VLOOKUP($A9,RI!$G:$AH,7,0)</f>
        <v>7</v>
      </c>
      <c r="L9" s="41">
        <f>VLOOKUP($A9,RI!$G:$AH,20,0)</f>
        <v>7</v>
      </c>
      <c r="M9" s="6">
        <f t="shared" si="2"/>
        <v>0</v>
      </c>
      <c r="N9" s="41">
        <f>VLOOKUP($A9,RI!$G:$AH,8,0)</f>
        <v>50.8</v>
      </c>
      <c r="O9" s="41">
        <f>VLOOKUP($A9,RI!$G:$AH,21,0)</f>
        <v>50.8</v>
      </c>
      <c r="P9" s="6">
        <f t="shared" si="3"/>
        <v>0</v>
      </c>
      <c r="Q9" s="41">
        <f>VLOOKUP($A9,RI!$G:$AH,10,0)</f>
        <v>7</v>
      </c>
      <c r="R9" s="41">
        <f>VLOOKUP($A9,RI!$G:$AH,23,0)</f>
        <v>7</v>
      </c>
      <c r="S9" s="6">
        <f t="shared" si="4"/>
        <v>0</v>
      </c>
      <c r="T9" s="41">
        <f>VLOOKUP($A9,RI!$G:$AH,12,0)</f>
        <v>3</v>
      </c>
      <c r="U9" s="41">
        <f>VLOOKUP($A9,RI!$G:$AH,25,0)</f>
        <v>3</v>
      </c>
      <c r="V9" s="6">
        <f t="shared" si="5"/>
        <v>0</v>
      </c>
      <c r="W9" s="41">
        <f>VLOOKUP($A9,RI!$G:$AH,13,0)</f>
        <v>2</v>
      </c>
      <c r="X9" s="41">
        <f>VLOOKUP($A9,RI!$G:$AH,26,0)</f>
        <v>2</v>
      </c>
      <c r="Y9" s="6">
        <f t="shared" si="6"/>
        <v>0</v>
      </c>
      <c r="Z9" s="41">
        <f>VLOOKUP($A9,RI!$G:$AH,14,0)</f>
        <v>1</v>
      </c>
      <c r="AA9" s="41">
        <f>VLOOKUP($A9,RI!$G:$AH,27,0)</f>
        <v>1</v>
      </c>
      <c r="AB9" s="6">
        <f t="shared" si="7"/>
        <v>0</v>
      </c>
      <c r="AC9" s="41">
        <f>VLOOKUP($A9,RI!$G:$AH,15,0)</f>
        <v>1</v>
      </c>
      <c r="AD9" s="41">
        <f>VLOOKUP($A9,RI!$G:$AH,28,0)</f>
        <v>1</v>
      </c>
      <c r="AE9" s="6">
        <f t="shared" si="8"/>
        <v>0</v>
      </c>
    </row>
    <row r="10" spans="1:31" ht="24.75" thickTop="1" thickBot="1" x14ac:dyDescent="0.25">
      <c r="A10" s="13" t="s">
        <v>151</v>
      </c>
      <c r="B10" s="4" t="s">
        <v>16</v>
      </c>
      <c r="C10" s="4">
        <f>VLOOKUP($A10,RI!$A:$AB,3,0)</f>
        <v>95</v>
      </c>
      <c r="D10" s="4">
        <f>VLOOKUP($A10,RI!$A:$AB,4,0)</f>
        <v>97</v>
      </c>
      <c r="E10" s="6">
        <f t="shared" si="0"/>
        <v>-2</v>
      </c>
      <c r="F10" s="3">
        <v>7</v>
      </c>
      <c r="G10" s="3" t="s">
        <v>17</v>
      </c>
      <c r="H10" s="41">
        <f>VLOOKUP(A10,RI!$G:$AH,6,0)</f>
        <v>3</v>
      </c>
      <c r="I10" s="41">
        <f>VLOOKUP($A10,RI!$G:$AH,19,0)</f>
        <v>3</v>
      </c>
      <c r="J10" s="6">
        <f t="shared" si="1"/>
        <v>0</v>
      </c>
      <c r="K10" s="41">
        <f>VLOOKUP($A10,RI!$G:$AH,7,0)</f>
        <v>7</v>
      </c>
      <c r="L10" s="41">
        <f>VLOOKUP($A10,RI!$G:$AH,20,0)</f>
        <v>7</v>
      </c>
      <c r="M10" s="6">
        <f t="shared" si="2"/>
        <v>0</v>
      </c>
      <c r="N10" s="41">
        <f>VLOOKUP($A10,RI!$G:$AH,8,0)</f>
        <v>41.3</v>
      </c>
      <c r="O10" s="41">
        <f>VLOOKUP($A10,RI!$G:$AH,21,0)</f>
        <v>41.1</v>
      </c>
      <c r="P10" s="6">
        <f t="shared" si="3"/>
        <v>0.19999999999999574</v>
      </c>
      <c r="Q10" s="41">
        <f>VLOOKUP($A10,RI!$G:$AH,10,0)</f>
        <v>7</v>
      </c>
      <c r="R10" s="41">
        <f>VLOOKUP($A10,RI!$G:$AH,23,0)</f>
        <v>7</v>
      </c>
      <c r="S10" s="6">
        <f t="shared" si="4"/>
        <v>0</v>
      </c>
      <c r="T10" s="41">
        <f>VLOOKUP($A10,RI!$G:$AH,12,0)</f>
        <v>2</v>
      </c>
      <c r="U10" s="41">
        <f>VLOOKUP($A10,RI!$G:$AH,25,0)</f>
        <v>2</v>
      </c>
      <c r="V10" s="6">
        <f t="shared" si="5"/>
        <v>0</v>
      </c>
      <c r="W10" s="41">
        <f>VLOOKUP($A10,RI!$G:$AH,13,0)</f>
        <v>4</v>
      </c>
      <c r="X10" s="41">
        <f>VLOOKUP($A10,RI!$G:$AH,26,0)</f>
        <v>4</v>
      </c>
      <c r="Y10" s="6">
        <f t="shared" si="6"/>
        <v>0</v>
      </c>
      <c r="Z10" s="41">
        <f>VLOOKUP($A10,RI!$G:$AH,14,0)</f>
        <v>0</v>
      </c>
      <c r="AA10" s="41">
        <f>VLOOKUP($A10,RI!$G:$AH,27,0)</f>
        <v>0</v>
      </c>
      <c r="AB10" s="6">
        <f t="shared" si="7"/>
        <v>0</v>
      </c>
      <c r="AC10" s="41">
        <f>VLOOKUP($A10,RI!$G:$AH,15,0)</f>
        <v>1</v>
      </c>
      <c r="AD10" s="41">
        <f>VLOOKUP($A10,RI!$G:$AH,28,0)</f>
        <v>1</v>
      </c>
      <c r="AE10" s="6">
        <f t="shared" si="8"/>
        <v>0</v>
      </c>
    </row>
    <row r="11" spans="1:31" ht="24.75" thickTop="1" thickBot="1" x14ac:dyDescent="0.25">
      <c r="A11" s="13" t="s">
        <v>108</v>
      </c>
      <c r="B11" s="4" t="s">
        <v>28</v>
      </c>
      <c r="C11" s="4">
        <f>VLOOKUP($A11,RI!$A:$AB,3,0)</f>
        <v>102</v>
      </c>
      <c r="D11" s="4">
        <f>VLOOKUP($A11,RI!$A:$AB,4,0)</f>
        <v>104</v>
      </c>
      <c r="E11" s="6">
        <f t="shared" si="0"/>
        <v>-2</v>
      </c>
      <c r="F11" s="3">
        <v>8</v>
      </c>
      <c r="G11" s="3" t="s">
        <v>29</v>
      </c>
      <c r="H11" s="41">
        <f>VLOOKUP(A11,RI!$G:$AH,6,0)</f>
        <v>2.5</v>
      </c>
      <c r="I11" s="41">
        <f>VLOOKUP($A11,RI!$G:$AH,19,0)</f>
        <v>2.5</v>
      </c>
      <c r="J11" s="6">
        <f t="shared" si="1"/>
        <v>0</v>
      </c>
      <c r="K11" s="41">
        <f>VLOOKUP($A11,RI!$G:$AH,7,0)</f>
        <v>22</v>
      </c>
      <c r="L11" s="41">
        <f>VLOOKUP($A11,RI!$G:$AH,20,0)</f>
        <v>22</v>
      </c>
      <c r="M11" s="6">
        <f t="shared" si="2"/>
        <v>0</v>
      </c>
      <c r="N11" s="41">
        <f>VLOOKUP($A11,RI!$G:$AH,8,0)</f>
        <v>23.4</v>
      </c>
      <c r="O11" s="41">
        <f>VLOOKUP($A11,RI!$G:$AH,21,0)</f>
        <v>23.3</v>
      </c>
      <c r="P11" s="6">
        <f t="shared" si="3"/>
        <v>9.9999999999997868E-2</v>
      </c>
      <c r="Q11" s="41">
        <f>VLOOKUP($A11,RI!$G:$AH,10,0)</f>
        <v>9.5</v>
      </c>
      <c r="R11" s="41">
        <f>VLOOKUP($A11,RI!$G:$AH,23,0)</f>
        <v>9.5</v>
      </c>
      <c r="S11" s="6">
        <f t="shared" si="4"/>
        <v>0</v>
      </c>
      <c r="T11" s="41">
        <f>VLOOKUP($A11,RI!$G:$AH,12,0)</f>
        <v>2.5</v>
      </c>
      <c r="U11" s="41">
        <f>VLOOKUP($A11,RI!$G:$AH,25,0)</f>
        <v>2.5</v>
      </c>
      <c r="V11" s="6">
        <f t="shared" si="5"/>
        <v>0</v>
      </c>
      <c r="W11" s="41">
        <f>VLOOKUP($A11,RI!$G:$AH,13,0)</f>
        <v>4</v>
      </c>
      <c r="X11" s="41">
        <f>VLOOKUP($A11,RI!$G:$AH,26,0)</f>
        <v>4</v>
      </c>
      <c r="Y11" s="6">
        <f t="shared" si="6"/>
        <v>0</v>
      </c>
      <c r="Z11" s="41">
        <f>VLOOKUP($A11,RI!$G:$AH,14,0)</f>
        <v>1</v>
      </c>
      <c r="AA11" s="41">
        <f>VLOOKUP($A11,RI!$G:$AH,27,0)</f>
        <v>1</v>
      </c>
      <c r="AB11" s="6">
        <f t="shared" si="7"/>
        <v>0</v>
      </c>
      <c r="AC11" s="41">
        <f>VLOOKUP($A11,RI!$G:$AH,15,0)</f>
        <v>2</v>
      </c>
      <c r="AD11" s="41">
        <f>VLOOKUP($A11,RI!$G:$AH,28,0)</f>
        <v>2</v>
      </c>
      <c r="AE11" s="6">
        <f t="shared" si="8"/>
        <v>0</v>
      </c>
    </row>
    <row r="12" spans="1:31" ht="24.75" thickTop="1" thickBot="1" x14ac:dyDescent="0.25">
      <c r="A12" s="13" t="s">
        <v>122</v>
      </c>
      <c r="B12" s="4" t="s">
        <v>18</v>
      </c>
      <c r="C12" s="4">
        <f>VLOOKUP($A12,RI!$A:$AB,3,0)</f>
        <v>150</v>
      </c>
      <c r="D12" s="4">
        <f>VLOOKUP($A12,RI!$A:$AB,4,0)</f>
        <v>112</v>
      </c>
      <c r="E12" s="6">
        <f t="shared" si="0"/>
        <v>38</v>
      </c>
      <c r="F12" s="3">
        <v>9</v>
      </c>
      <c r="G12" s="3" t="s">
        <v>19</v>
      </c>
      <c r="H12" s="41">
        <f>VLOOKUP(A12,RI!$G:$AH,6,0)</f>
        <v>3</v>
      </c>
      <c r="I12" s="41">
        <f>VLOOKUP($A12,RI!$G:$AH,19,0)</f>
        <v>3</v>
      </c>
      <c r="J12" s="6">
        <f t="shared" si="1"/>
        <v>0</v>
      </c>
      <c r="K12" s="41">
        <f>VLOOKUP($A12,RI!$G:$AH,7,0)</f>
        <v>20</v>
      </c>
      <c r="L12" s="41">
        <f>VLOOKUP($A12,RI!$G:$AH,20,0)</f>
        <v>20</v>
      </c>
      <c r="M12" s="6">
        <f t="shared" si="2"/>
        <v>0</v>
      </c>
      <c r="N12" s="41">
        <f>VLOOKUP($A12,RI!$G:$AH,8,0)</f>
        <v>27.3</v>
      </c>
      <c r="O12" s="41">
        <f>VLOOKUP($A12,RI!$G:$AH,21,0)</f>
        <v>27.3</v>
      </c>
      <c r="P12" s="6">
        <f t="shared" si="3"/>
        <v>0</v>
      </c>
      <c r="Q12" s="41">
        <f>VLOOKUP($A12,RI!$G:$AH,10,0)</f>
        <v>5</v>
      </c>
      <c r="R12" s="41">
        <f>VLOOKUP($A12,RI!$G:$AH,23,0)</f>
        <v>8</v>
      </c>
      <c r="S12" s="6">
        <f t="shared" si="4"/>
        <v>-3</v>
      </c>
      <c r="T12" s="41">
        <f>VLOOKUP($A12,RI!$G:$AH,12,0)</f>
        <v>2</v>
      </c>
      <c r="U12" s="41">
        <f>VLOOKUP($A12,RI!$G:$AH,25,0)</f>
        <v>2.5</v>
      </c>
      <c r="V12" s="6">
        <f t="shared" si="5"/>
        <v>-0.5</v>
      </c>
      <c r="W12" s="41">
        <f>VLOOKUP($A12,RI!$G:$AH,13,0)</f>
        <v>2</v>
      </c>
      <c r="X12" s="41">
        <f>VLOOKUP($A12,RI!$G:$AH,26,0)</f>
        <v>4</v>
      </c>
      <c r="Y12" s="6">
        <f t="shared" si="6"/>
        <v>-2</v>
      </c>
      <c r="Z12" s="41">
        <f>VLOOKUP($A12,RI!$G:$AH,14,0)</f>
        <v>0</v>
      </c>
      <c r="AA12" s="41">
        <f>VLOOKUP($A12,RI!$G:$AH,27,0)</f>
        <v>0.5</v>
      </c>
      <c r="AB12" s="6">
        <f t="shared" si="7"/>
        <v>-0.5</v>
      </c>
      <c r="AC12" s="41">
        <f>VLOOKUP($A12,RI!$G:$AH,15,0)</f>
        <v>1</v>
      </c>
      <c r="AD12" s="41">
        <f>VLOOKUP($A12,RI!$G:$AH,28,0)</f>
        <v>1</v>
      </c>
      <c r="AE12" s="6">
        <f t="shared" si="8"/>
        <v>0</v>
      </c>
    </row>
    <row r="13" spans="1:31" ht="24.75" thickTop="1" thickBot="1" x14ac:dyDescent="0.25">
      <c r="A13" s="13" t="s">
        <v>125</v>
      </c>
      <c r="B13" s="4" t="s">
        <v>24</v>
      </c>
      <c r="C13" s="4">
        <f>VLOOKUP($A13,RI!$A:$AB,3,0)</f>
        <v>116</v>
      </c>
      <c r="D13" s="4">
        <f>VLOOKUP($A13,RI!$A:$AB,4,0)</f>
        <v>115</v>
      </c>
      <c r="E13" s="6">
        <f t="shared" si="0"/>
        <v>1</v>
      </c>
      <c r="F13" s="3">
        <v>10</v>
      </c>
      <c r="G13" s="3" t="s">
        <v>25</v>
      </c>
      <c r="H13" s="41">
        <f>VLOOKUP(A13,RI!$G:$AH,6,0)</f>
        <v>4.2</v>
      </c>
      <c r="I13" s="41">
        <f>VLOOKUP($A13,RI!$G:$AH,19,0)</f>
        <v>4.2</v>
      </c>
      <c r="J13" s="6">
        <f t="shared" si="1"/>
        <v>0</v>
      </c>
      <c r="K13" s="41">
        <f>VLOOKUP($A13,RI!$G:$AH,7,0)</f>
        <v>10</v>
      </c>
      <c r="L13" s="41">
        <f>VLOOKUP($A13,RI!$G:$AH,20,0)</f>
        <v>10</v>
      </c>
      <c r="M13" s="6">
        <f t="shared" si="2"/>
        <v>0</v>
      </c>
      <c r="N13" s="41">
        <f>VLOOKUP($A13,RI!$G:$AH,8,0)</f>
        <v>32.4</v>
      </c>
      <c r="O13" s="41">
        <f>VLOOKUP($A13,RI!$G:$AH,21,0)</f>
        <v>32.200000000000003</v>
      </c>
      <c r="P13" s="6">
        <f t="shared" si="3"/>
        <v>0.19999999999999574</v>
      </c>
      <c r="Q13" s="41">
        <f>VLOOKUP($A13,RI!$G:$AH,10,0)</f>
        <v>7</v>
      </c>
      <c r="R13" s="41">
        <f>VLOOKUP($A13,RI!$G:$AH,23,0)</f>
        <v>7</v>
      </c>
      <c r="S13" s="6">
        <f t="shared" si="4"/>
        <v>0</v>
      </c>
      <c r="T13" s="41">
        <f>VLOOKUP($A13,RI!$G:$AH,12,0)</f>
        <v>2</v>
      </c>
      <c r="U13" s="41">
        <f>VLOOKUP($A13,RI!$G:$AH,25,0)</f>
        <v>2</v>
      </c>
      <c r="V13" s="6">
        <f t="shared" si="5"/>
        <v>0</v>
      </c>
      <c r="W13" s="41">
        <f>VLOOKUP($A13,RI!$G:$AH,13,0)</f>
        <v>4</v>
      </c>
      <c r="X13" s="41">
        <f>VLOOKUP($A13,RI!$G:$AH,26,0)</f>
        <v>4</v>
      </c>
      <c r="Y13" s="6">
        <f t="shared" si="6"/>
        <v>0</v>
      </c>
      <c r="Z13" s="41">
        <f>VLOOKUP($A13,RI!$G:$AH,14,0)</f>
        <v>0</v>
      </c>
      <c r="AA13" s="41">
        <f>VLOOKUP($A13,RI!$G:$AH,27,0)</f>
        <v>0</v>
      </c>
      <c r="AB13" s="6">
        <f t="shared" si="7"/>
        <v>0</v>
      </c>
      <c r="AC13" s="41">
        <f>VLOOKUP($A13,RI!$G:$AH,15,0)</f>
        <v>1</v>
      </c>
      <c r="AD13" s="41">
        <f>VLOOKUP($A13,RI!$G:$AH,28,0)</f>
        <v>1</v>
      </c>
      <c r="AE13" s="6">
        <f t="shared" si="8"/>
        <v>0</v>
      </c>
    </row>
    <row r="14" spans="1:31" ht="24.75" thickTop="1" thickBot="1" x14ac:dyDescent="0.25">
      <c r="A14" s="13" t="s">
        <v>153</v>
      </c>
      <c r="B14" s="4" t="s">
        <v>20</v>
      </c>
      <c r="C14" s="4">
        <f>VLOOKUP($A14,RI!$A:$AB,3,0)</f>
        <v>121</v>
      </c>
      <c r="D14" s="4">
        <f>VLOOKUP($A14,RI!$A:$AB,4,0)</f>
        <v>123</v>
      </c>
      <c r="E14" s="6">
        <f t="shared" si="0"/>
        <v>-2</v>
      </c>
      <c r="F14" s="3">
        <v>11</v>
      </c>
      <c r="G14" s="3" t="s">
        <v>202</v>
      </c>
      <c r="H14" s="41">
        <f>VLOOKUP(A14,RI!$G:$AH,6,0)</f>
        <v>2.8</v>
      </c>
      <c r="I14" s="41">
        <f>VLOOKUP($A14,RI!$G:$AH,19,0)</f>
        <v>2.8</v>
      </c>
      <c r="J14" s="6">
        <f t="shared" si="1"/>
        <v>0</v>
      </c>
      <c r="K14" s="41">
        <f>VLOOKUP($A14,RI!$G:$AH,7,0)</f>
        <v>22</v>
      </c>
      <c r="L14" s="41">
        <f>VLOOKUP($A14,RI!$G:$AH,20,0)</f>
        <v>22</v>
      </c>
      <c r="M14" s="6">
        <f t="shared" si="2"/>
        <v>0</v>
      </c>
      <c r="N14" s="41">
        <f>VLOOKUP($A14,RI!$G:$AH,8,0)</f>
        <v>30.2</v>
      </c>
      <c r="O14" s="41">
        <f>VLOOKUP($A14,RI!$G:$AH,21,0)</f>
        <v>30</v>
      </c>
      <c r="P14" s="6">
        <f t="shared" si="3"/>
        <v>0.19999999999999929</v>
      </c>
      <c r="Q14" s="41">
        <f>VLOOKUP($A14,RI!$G:$AH,10,0)</f>
        <v>7</v>
      </c>
      <c r="R14" s="41">
        <f>VLOOKUP($A14,RI!$G:$AH,23,0)</f>
        <v>7</v>
      </c>
      <c r="S14" s="6">
        <f t="shared" si="4"/>
        <v>0</v>
      </c>
      <c r="T14" s="41">
        <f>VLOOKUP($A14,RI!$G:$AH,12,0)</f>
        <v>2</v>
      </c>
      <c r="U14" s="41">
        <f>VLOOKUP($A14,RI!$G:$AH,25,0)</f>
        <v>2</v>
      </c>
      <c r="V14" s="6">
        <f t="shared" si="5"/>
        <v>0</v>
      </c>
      <c r="W14" s="41">
        <f>VLOOKUP($A14,RI!$G:$AH,13,0)</f>
        <v>4</v>
      </c>
      <c r="X14" s="41">
        <f>VLOOKUP($A14,RI!$G:$AH,26,0)</f>
        <v>4</v>
      </c>
      <c r="Y14" s="6">
        <f t="shared" si="6"/>
        <v>0</v>
      </c>
      <c r="Z14" s="41">
        <f>VLOOKUP($A14,RI!$G:$AH,14,0)</f>
        <v>0</v>
      </c>
      <c r="AA14" s="41">
        <f>VLOOKUP($A14,RI!$G:$AH,27,0)</f>
        <v>0</v>
      </c>
      <c r="AB14" s="6">
        <f t="shared" si="7"/>
        <v>0</v>
      </c>
      <c r="AC14" s="41">
        <f>VLOOKUP($A14,RI!$G:$AH,15,0)</f>
        <v>1</v>
      </c>
      <c r="AD14" s="41">
        <f>VLOOKUP($A14,RI!$G:$AH,28,0)</f>
        <v>1</v>
      </c>
      <c r="AE14" s="6">
        <f t="shared" si="8"/>
        <v>0</v>
      </c>
    </row>
    <row r="15" spans="1:31" ht="24.75" thickTop="1" thickBot="1" x14ac:dyDescent="0.25">
      <c r="A15" s="13" t="s">
        <v>132</v>
      </c>
      <c r="B15" s="4" t="s">
        <v>32</v>
      </c>
      <c r="C15" s="4">
        <f>VLOOKUP($A15,RI!$A:$AB,3,0)</f>
        <v>151</v>
      </c>
      <c r="D15" s="4">
        <f>VLOOKUP($A15,RI!$A:$AB,4,0)</f>
        <v>151</v>
      </c>
      <c r="E15" s="6">
        <f t="shared" si="0"/>
        <v>0</v>
      </c>
      <c r="F15" s="3">
        <v>12</v>
      </c>
      <c r="G15" s="3" t="s">
        <v>33</v>
      </c>
      <c r="H15" s="41">
        <f>VLOOKUP(A15,RI!$G:$AH,6,0)</f>
        <v>3</v>
      </c>
      <c r="I15" s="41">
        <f>VLOOKUP($A15,RI!$G:$AH,19,0)</f>
        <v>3</v>
      </c>
      <c r="J15" s="6">
        <f t="shared" si="1"/>
        <v>0</v>
      </c>
      <c r="K15" s="41">
        <f>VLOOKUP($A15,RI!$G:$AH,7,0)</f>
        <v>15</v>
      </c>
      <c r="L15" s="41">
        <f>VLOOKUP($A15,RI!$G:$AH,20,0)</f>
        <v>15</v>
      </c>
      <c r="M15" s="6">
        <f t="shared" si="2"/>
        <v>0</v>
      </c>
      <c r="N15" s="41">
        <f>VLOOKUP($A15,RI!$G:$AH,8,0)</f>
        <v>31.7</v>
      </c>
      <c r="O15" s="41">
        <f>VLOOKUP($A15,RI!$G:$AH,21,0)</f>
        <v>30.8</v>
      </c>
      <c r="P15" s="6">
        <f t="shared" si="3"/>
        <v>0.89999999999999858</v>
      </c>
      <c r="Q15" s="41">
        <f>VLOOKUP($A15,RI!$G:$AH,10,0)</f>
        <v>4</v>
      </c>
      <c r="R15" s="41">
        <f>VLOOKUP($A15,RI!$G:$AH,23,0)</f>
        <v>4</v>
      </c>
      <c r="S15" s="6">
        <f t="shared" si="4"/>
        <v>0</v>
      </c>
      <c r="T15" s="41">
        <f>VLOOKUP($A15,RI!$G:$AH,12,0)</f>
        <v>2</v>
      </c>
      <c r="U15" s="41">
        <f>VLOOKUP($A15,RI!$G:$AH,25,0)</f>
        <v>2</v>
      </c>
      <c r="V15" s="6">
        <f t="shared" si="5"/>
        <v>0</v>
      </c>
      <c r="W15" s="41">
        <f>VLOOKUP($A15,RI!$G:$AH,13,0)</f>
        <v>2</v>
      </c>
      <c r="X15" s="41">
        <f>VLOOKUP($A15,RI!$G:$AH,26,0)</f>
        <v>2</v>
      </c>
      <c r="Y15" s="6">
        <f t="shared" si="6"/>
        <v>0</v>
      </c>
      <c r="Z15" s="41">
        <f>VLOOKUP($A15,RI!$G:$AH,14,0)</f>
        <v>0</v>
      </c>
      <c r="AA15" s="41">
        <f>VLOOKUP($A15,RI!$G:$AH,27,0)</f>
        <v>0</v>
      </c>
      <c r="AB15" s="6">
        <f t="shared" si="7"/>
        <v>0</v>
      </c>
      <c r="AC15" s="41">
        <f>VLOOKUP($A15,RI!$G:$AH,15,0)</f>
        <v>0</v>
      </c>
      <c r="AD15" s="41">
        <f>VLOOKUP($A15,RI!$G:$AH,28,0)</f>
        <v>0</v>
      </c>
      <c r="AE15" s="6">
        <f t="shared" si="8"/>
        <v>0</v>
      </c>
    </row>
    <row r="16" spans="1:31" ht="24.75" thickTop="1" thickBot="1" x14ac:dyDescent="0.25">
      <c r="A16" s="13" t="s">
        <v>167</v>
      </c>
      <c r="B16" s="4" t="s">
        <v>40</v>
      </c>
      <c r="C16" s="4">
        <f>VLOOKUP($A16,RI!$A:$AB,3,0)</f>
        <v>118</v>
      </c>
      <c r="D16" s="4">
        <f>VLOOKUP($A16,RI!$A:$AB,4,0)</f>
        <v>152</v>
      </c>
      <c r="E16" s="6">
        <f t="shared" si="0"/>
        <v>-34</v>
      </c>
      <c r="F16" s="3">
        <v>13</v>
      </c>
      <c r="G16" s="3" t="s">
        <v>41</v>
      </c>
      <c r="H16" s="41">
        <f>VLOOKUP(A16,RI!$G:$AH,6,0)</f>
        <v>2</v>
      </c>
      <c r="I16" s="41">
        <f>VLOOKUP($A16,RI!$G:$AH,19,0)</f>
        <v>2</v>
      </c>
      <c r="J16" s="6">
        <f t="shared" si="1"/>
        <v>0</v>
      </c>
      <c r="K16" s="41">
        <f>VLOOKUP($A16,RI!$G:$AH,7,0)</f>
        <v>20</v>
      </c>
      <c r="L16" s="41">
        <f>VLOOKUP($A16,RI!$G:$AH,20,0)</f>
        <v>20</v>
      </c>
      <c r="M16" s="6">
        <f t="shared" si="2"/>
        <v>0</v>
      </c>
      <c r="N16" s="41">
        <f>VLOOKUP($A16,RI!$G:$AH,8,0)</f>
        <v>31.3</v>
      </c>
      <c r="O16" s="41">
        <f>VLOOKUP($A16,RI!$G:$AH,21,0)</f>
        <v>30.2</v>
      </c>
      <c r="P16" s="6">
        <f t="shared" si="3"/>
        <v>1.1000000000000014</v>
      </c>
      <c r="Q16" s="41">
        <f>VLOOKUP($A16,RI!$G:$AH,10,0)</f>
        <v>7</v>
      </c>
      <c r="R16" s="41">
        <f>VLOOKUP($A16,RI!$G:$AH,23,0)</f>
        <v>4</v>
      </c>
      <c r="S16" s="6">
        <f t="shared" si="4"/>
        <v>3</v>
      </c>
      <c r="T16" s="41">
        <f>VLOOKUP($A16,RI!$G:$AH,12,0)</f>
        <v>2</v>
      </c>
      <c r="U16" s="41">
        <f>VLOOKUP($A16,RI!$G:$AH,25,0)</f>
        <v>2</v>
      </c>
      <c r="V16" s="6">
        <f t="shared" si="5"/>
        <v>0</v>
      </c>
      <c r="W16" s="41">
        <f>VLOOKUP($A16,RI!$G:$AH,13,0)</f>
        <v>4</v>
      </c>
      <c r="X16" s="41">
        <f>VLOOKUP($A16,RI!$G:$AH,26,0)</f>
        <v>2</v>
      </c>
      <c r="Y16" s="6">
        <f t="shared" si="6"/>
        <v>2</v>
      </c>
      <c r="Z16" s="41">
        <f>VLOOKUP($A16,RI!$G:$AH,14,0)</f>
        <v>0</v>
      </c>
      <c r="AA16" s="41">
        <f>VLOOKUP($A16,RI!$G:$AH,27,0)</f>
        <v>0</v>
      </c>
      <c r="AB16" s="6">
        <f t="shared" si="7"/>
        <v>0</v>
      </c>
      <c r="AC16" s="41">
        <f>VLOOKUP($A16,RI!$G:$AH,15,0)</f>
        <v>1</v>
      </c>
      <c r="AD16" s="41">
        <f>VLOOKUP($A16,RI!$G:$AH,28,0)</f>
        <v>0</v>
      </c>
      <c r="AE16" s="6">
        <f t="shared" si="8"/>
        <v>1</v>
      </c>
    </row>
    <row r="17" spans="1:31" ht="24.75" thickTop="1" thickBot="1" x14ac:dyDescent="0.25">
      <c r="A17" s="13" t="s">
        <v>171</v>
      </c>
      <c r="B17" s="4" t="s">
        <v>191</v>
      </c>
      <c r="C17" s="4">
        <f>VLOOKUP($A17,RI!$A:$AB,3,0)</f>
        <v>164</v>
      </c>
      <c r="D17" s="4">
        <f>VLOOKUP($A17,RI!$A:$AB,4,0)</f>
        <v>158</v>
      </c>
      <c r="E17" s="6">
        <f t="shared" si="0"/>
        <v>6</v>
      </c>
      <c r="F17" s="3">
        <v>14</v>
      </c>
      <c r="G17" s="3" t="s">
        <v>44</v>
      </c>
      <c r="H17" s="41">
        <f>VLOOKUP(A17,RI!$G:$AH,6,0)</f>
        <v>4.0999999999999996</v>
      </c>
      <c r="I17" s="41">
        <f>VLOOKUP($A17,RI!$G:$AH,19,0)</f>
        <v>4.0999999999999996</v>
      </c>
      <c r="J17" s="6">
        <f t="shared" si="1"/>
        <v>0</v>
      </c>
      <c r="K17" s="41">
        <f>VLOOKUP($A17,RI!$G:$AH,7,0)</f>
        <v>16</v>
      </c>
      <c r="L17" s="41">
        <f>VLOOKUP($A17,RI!$G:$AH,20,0)</f>
        <v>16</v>
      </c>
      <c r="M17" s="6">
        <f t="shared" si="2"/>
        <v>0</v>
      </c>
      <c r="N17" s="41">
        <f>VLOOKUP($A17,RI!$G:$AH,8,0)</f>
        <v>10.199999999999999</v>
      </c>
      <c r="O17" s="41">
        <f>VLOOKUP($A17,RI!$G:$AH,21,0)</f>
        <v>21.1</v>
      </c>
      <c r="P17" s="6">
        <f t="shared" si="3"/>
        <v>-10.900000000000002</v>
      </c>
      <c r="Q17" s="41">
        <f>VLOOKUP($A17,RI!$G:$AH,10,0)</f>
        <v>5</v>
      </c>
      <c r="R17" s="41">
        <f>VLOOKUP($A17,RI!$G:$AH,23,0)</f>
        <v>5</v>
      </c>
      <c r="S17" s="6">
        <f t="shared" si="4"/>
        <v>0</v>
      </c>
      <c r="T17" s="41">
        <f>VLOOKUP($A17,RI!$G:$AH,12,0)</f>
        <v>2</v>
      </c>
      <c r="U17" s="41">
        <f>VLOOKUP($A17,RI!$G:$AH,25,0)</f>
        <v>2</v>
      </c>
      <c r="V17" s="6">
        <f t="shared" si="5"/>
        <v>0</v>
      </c>
      <c r="W17" s="41">
        <f>VLOOKUP($A17,RI!$G:$AH,13,0)</f>
        <v>2</v>
      </c>
      <c r="X17" s="41">
        <f>VLOOKUP($A17,RI!$G:$AH,26,0)</f>
        <v>2</v>
      </c>
      <c r="Y17" s="6">
        <f t="shared" si="6"/>
        <v>0</v>
      </c>
      <c r="Z17" s="41">
        <f>VLOOKUP($A17,RI!$G:$AH,14,0)</f>
        <v>0</v>
      </c>
      <c r="AA17" s="41">
        <f>VLOOKUP($A17,RI!$G:$AH,27,0)</f>
        <v>0</v>
      </c>
      <c r="AB17" s="6">
        <f t="shared" si="7"/>
        <v>0</v>
      </c>
      <c r="AC17" s="41">
        <f>VLOOKUP($A17,RI!$G:$AH,15,0)</f>
        <v>1</v>
      </c>
      <c r="AD17" s="41">
        <f>VLOOKUP($A17,RI!$G:$AH,28,0)</f>
        <v>1</v>
      </c>
      <c r="AE17" s="6">
        <f t="shared" si="8"/>
        <v>0</v>
      </c>
    </row>
    <row r="18" spans="1:31" ht="24.75" thickTop="1" thickBot="1" x14ac:dyDescent="0.25">
      <c r="A18" s="13" t="s">
        <v>187</v>
      </c>
      <c r="B18" s="4" t="s">
        <v>47</v>
      </c>
      <c r="C18" s="4">
        <f>VLOOKUP($A18,RI!$A:$AB,3,0)</f>
        <v>158</v>
      </c>
      <c r="D18" s="4">
        <f>VLOOKUP($A18,RI!$A:$AB,4,0)</f>
        <v>159</v>
      </c>
      <c r="E18" s="6">
        <f t="shared" si="0"/>
        <v>-1</v>
      </c>
      <c r="F18" s="3">
        <v>15</v>
      </c>
      <c r="G18" s="3" t="s">
        <v>48</v>
      </c>
      <c r="H18" s="41">
        <f>VLOOKUP(A18,RI!$G:$AH,6,0)</f>
        <v>3</v>
      </c>
      <c r="I18" s="41">
        <f>VLOOKUP($A18,RI!$G:$AH,19,0)</f>
        <v>3</v>
      </c>
      <c r="J18" s="6">
        <f t="shared" si="1"/>
        <v>0</v>
      </c>
      <c r="K18" s="41">
        <f>VLOOKUP($A18,RI!$G:$AH,7,0)</f>
        <v>15</v>
      </c>
      <c r="L18" s="41">
        <f>VLOOKUP($A18,RI!$G:$AH,20,0)</f>
        <v>15</v>
      </c>
      <c r="M18" s="6">
        <f t="shared" si="2"/>
        <v>0</v>
      </c>
      <c r="N18" s="41">
        <f>VLOOKUP($A18,RI!$G:$AH,8,0)</f>
        <v>19.100000000000001</v>
      </c>
      <c r="O18" s="41">
        <f>VLOOKUP($A18,RI!$G:$AH,21,0)</f>
        <v>21</v>
      </c>
      <c r="P18" s="6">
        <f t="shared" si="3"/>
        <v>-1.8999999999999986</v>
      </c>
      <c r="Q18" s="41">
        <f>VLOOKUP($A18,RI!$G:$AH,10,0)</f>
        <v>5</v>
      </c>
      <c r="R18" s="41">
        <f>VLOOKUP($A18,RI!$G:$AH,23,0)</f>
        <v>5</v>
      </c>
      <c r="S18" s="6">
        <f t="shared" si="4"/>
        <v>0</v>
      </c>
      <c r="T18" s="41">
        <f>VLOOKUP($A18,RI!$G:$AH,12,0)</f>
        <v>2</v>
      </c>
      <c r="U18" s="41">
        <f>VLOOKUP($A18,RI!$G:$AH,25,0)</f>
        <v>2</v>
      </c>
      <c r="V18" s="6">
        <f t="shared" si="5"/>
        <v>0</v>
      </c>
      <c r="W18" s="41">
        <f>VLOOKUP($A18,RI!$G:$AH,13,0)</f>
        <v>2</v>
      </c>
      <c r="X18" s="41">
        <f>VLOOKUP($A18,RI!$G:$AH,26,0)</f>
        <v>2</v>
      </c>
      <c r="Y18" s="6">
        <f t="shared" si="6"/>
        <v>0</v>
      </c>
      <c r="Z18" s="41">
        <f>VLOOKUP($A18,RI!$G:$AH,14,0)</f>
        <v>0</v>
      </c>
      <c r="AA18" s="41">
        <f>VLOOKUP($A18,RI!$G:$AH,27,0)</f>
        <v>0</v>
      </c>
      <c r="AB18" s="6">
        <f t="shared" si="7"/>
        <v>0</v>
      </c>
      <c r="AC18" s="41">
        <f>VLOOKUP($A18,RI!$G:$AH,15,0)</f>
        <v>1</v>
      </c>
      <c r="AD18" s="41">
        <f>VLOOKUP($A18,RI!$G:$AH,28,0)</f>
        <v>1</v>
      </c>
      <c r="AE18" s="6">
        <f t="shared" si="8"/>
        <v>0</v>
      </c>
    </row>
    <row r="19" spans="1:31" ht="24.75" thickTop="1" thickBot="1" x14ac:dyDescent="0.25">
      <c r="A19" s="13" t="s">
        <v>98</v>
      </c>
      <c r="B19" s="4" t="s">
        <v>38</v>
      </c>
      <c r="C19" s="4">
        <f>VLOOKUP($A19,RI!$A:$AB,3,0)</f>
        <v>172</v>
      </c>
      <c r="D19" s="4">
        <f>VLOOKUP($A19,RI!$A:$AB,4,0)</f>
        <v>168</v>
      </c>
      <c r="E19" s="6">
        <f t="shared" si="0"/>
        <v>4</v>
      </c>
      <c r="F19" s="3">
        <v>16</v>
      </c>
      <c r="G19" s="3" t="s">
        <v>39</v>
      </c>
      <c r="H19" s="41" t="str">
        <f>VLOOKUP(A19,RI!$G:$AH,6,0)</f>
        <v>No Practice</v>
      </c>
      <c r="I19" s="41" t="str">
        <f>VLOOKUP($A19,RI!$G:$AH,19,0)</f>
        <v>No Practice</v>
      </c>
      <c r="J19" s="6"/>
      <c r="K19" s="41" t="str">
        <f>VLOOKUP($A19,RI!$G:$AH,7,0)</f>
        <v>No Practice</v>
      </c>
      <c r="L19" s="41" t="str">
        <f>VLOOKUP($A19,RI!$G:$AH,20,0)</f>
        <v>No Practice</v>
      </c>
      <c r="M19" s="6"/>
      <c r="N19" s="41">
        <f>VLOOKUP($A19,RI!$G:$AH,8,0)</f>
        <v>0</v>
      </c>
      <c r="O19" s="41">
        <f>VLOOKUP($A19,RI!$G:$AH,21,0)</f>
        <v>0</v>
      </c>
      <c r="P19" s="6">
        <f t="shared" si="3"/>
        <v>0</v>
      </c>
      <c r="Q19" s="41">
        <f>VLOOKUP($A19,RI!$G:$AH,10,0)</f>
        <v>0</v>
      </c>
      <c r="R19" s="41">
        <f>VLOOKUP($A19,RI!$G:$AH,23,0)</f>
        <v>0</v>
      </c>
      <c r="S19" s="6">
        <f t="shared" si="4"/>
        <v>0</v>
      </c>
      <c r="T19" s="41">
        <f>VLOOKUP($A19,RI!$G:$AH,12,0)</f>
        <v>2</v>
      </c>
      <c r="U19" s="41">
        <f>VLOOKUP($A19,RI!$G:$AH,25,0)</f>
        <v>2</v>
      </c>
      <c r="V19" s="6">
        <f t="shared" si="5"/>
        <v>0</v>
      </c>
      <c r="W19" s="41">
        <f>VLOOKUP($A19,RI!$G:$AH,13,0)</f>
        <v>5.5</v>
      </c>
      <c r="X19" s="41">
        <f>VLOOKUP($A19,RI!$G:$AH,26,0)</f>
        <v>5.5</v>
      </c>
      <c r="Y19" s="6">
        <f t="shared" si="6"/>
        <v>0</v>
      </c>
      <c r="Z19" s="41">
        <f>VLOOKUP($A19,RI!$G:$AH,14,0)</f>
        <v>0.5</v>
      </c>
      <c r="AA19" s="41">
        <f>VLOOKUP($A19,RI!$G:$AH,27,0)</f>
        <v>0.5</v>
      </c>
      <c r="AB19" s="6">
        <f t="shared" si="7"/>
        <v>0</v>
      </c>
      <c r="AC19" s="41">
        <f>VLOOKUP($A19,RI!$G:$AH,15,0)</f>
        <v>1</v>
      </c>
      <c r="AD19" s="41">
        <f>VLOOKUP($A19,RI!$G:$AH,28,0)</f>
        <v>1</v>
      </c>
      <c r="AE19" s="6">
        <f t="shared" si="8"/>
        <v>0</v>
      </c>
    </row>
    <row r="20" spans="1:31" ht="24.75" thickTop="1" thickBot="1" x14ac:dyDescent="0.25">
      <c r="A20" s="13" t="s">
        <v>115</v>
      </c>
      <c r="B20" s="4" t="s">
        <v>42</v>
      </c>
      <c r="C20" s="4">
        <f>VLOOKUP($A20,RI!$A:$AB,3,0)</f>
        <v>179</v>
      </c>
      <c r="D20" s="4">
        <f>VLOOKUP($A20,RI!$A:$AB,4,0)</f>
        <v>168</v>
      </c>
      <c r="E20" s="6">
        <f t="shared" si="0"/>
        <v>11</v>
      </c>
      <c r="F20" s="3">
        <v>17</v>
      </c>
      <c r="G20" s="3" t="s">
        <v>43</v>
      </c>
      <c r="H20" s="41" t="str">
        <f>VLOOKUP(A20,RI!$G:$AH,6,0)</f>
        <v>No Practice</v>
      </c>
      <c r="I20" s="41" t="str">
        <f>VLOOKUP($A20,RI!$G:$AH,19,0)</f>
        <v>No Practice</v>
      </c>
      <c r="J20" s="6"/>
      <c r="K20" s="41" t="str">
        <f>VLOOKUP($A20,RI!$G:$AH,7,0)</f>
        <v>No Practice</v>
      </c>
      <c r="L20" s="41" t="str">
        <f>VLOOKUP($A20,RI!$G:$AH,20,0)</f>
        <v>No Practice</v>
      </c>
      <c r="M20" s="6"/>
      <c r="N20" s="41">
        <f>VLOOKUP($A20,RI!$G:$AH,8,0)</f>
        <v>0</v>
      </c>
      <c r="O20" s="41">
        <f>VLOOKUP($A20,RI!$G:$AH,21,0)</f>
        <v>0</v>
      </c>
      <c r="P20" s="6">
        <f t="shared" si="3"/>
        <v>0</v>
      </c>
      <c r="Q20" s="41">
        <f>VLOOKUP($A20,RI!$G:$AH,10,0)</f>
        <v>0</v>
      </c>
      <c r="R20" s="41">
        <f>VLOOKUP($A20,RI!$G:$AH,23,0)</f>
        <v>0</v>
      </c>
      <c r="S20" s="6">
        <f t="shared" si="4"/>
        <v>0</v>
      </c>
      <c r="T20" s="41">
        <f>VLOOKUP($A20,RI!$G:$AH,12,0)</f>
        <v>2</v>
      </c>
      <c r="U20" s="41">
        <f>VLOOKUP($A20,RI!$G:$AH,25,0)</f>
        <v>2</v>
      </c>
      <c r="V20" s="6">
        <f t="shared" si="5"/>
        <v>0</v>
      </c>
      <c r="W20" s="41">
        <f>VLOOKUP($A20,RI!$G:$AH,13,0)</f>
        <v>4</v>
      </c>
      <c r="X20" s="41">
        <f>VLOOKUP($A20,RI!$G:$AH,26,0)</f>
        <v>4</v>
      </c>
      <c r="Y20" s="6">
        <f t="shared" si="6"/>
        <v>0</v>
      </c>
      <c r="Z20" s="41">
        <f>VLOOKUP($A20,RI!$G:$AH,14,0)</f>
        <v>0</v>
      </c>
      <c r="AA20" s="41">
        <f>VLOOKUP($A20,RI!$G:$AH,27,0)</f>
        <v>0</v>
      </c>
      <c r="AB20" s="6">
        <f t="shared" si="7"/>
        <v>0</v>
      </c>
      <c r="AC20" s="41">
        <f>VLOOKUP($A20,RI!$G:$AH,15,0)</f>
        <v>1</v>
      </c>
      <c r="AD20" s="41">
        <f>VLOOKUP($A20,RI!$G:$AH,28,0)</f>
        <v>1</v>
      </c>
      <c r="AE20" s="6">
        <f t="shared" si="8"/>
        <v>0</v>
      </c>
    </row>
    <row r="21" spans="1:31" ht="24.75" thickTop="1" thickBot="1" x14ac:dyDescent="0.25">
      <c r="A21" s="13" t="s">
        <v>138</v>
      </c>
      <c r="B21" s="4" t="s">
        <v>45</v>
      </c>
      <c r="C21" s="4">
        <f>VLOOKUP($A21,RI!$A:$AB,3,0)</f>
        <v>182</v>
      </c>
      <c r="D21" s="4">
        <f>VLOOKUP($A21,RI!$A:$AB,4,0)</f>
        <v>168</v>
      </c>
      <c r="E21" s="6">
        <f t="shared" si="0"/>
        <v>14</v>
      </c>
      <c r="F21" s="3">
        <v>18</v>
      </c>
      <c r="G21" s="3" t="s">
        <v>46</v>
      </c>
      <c r="H21" s="41" t="str">
        <f>VLOOKUP(A21,RI!$G:$AH,6,0)</f>
        <v>No Practice</v>
      </c>
      <c r="I21" s="41" t="str">
        <f>VLOOKUP($A21,RI!$G:$AH,19,0)</f>
        <v>No Practice</v>
      </c>
      <c r="J21" s="6"/>
      <c r="K21" s="41" t="str">
        <f>VLOOKUP($A21,RI!$G:$AH,7,0)</f>
        <v>No Practice</v>
      </c>
      <c r="L21" s="41" t="str">
        <f>VLOOKUP($A21,RI!$G:$AH,20,0)</f>
        <v>No Practice</v>
      </c>
      <c r="M21" s="6"/>
      <c r="N21" s="41">
        <f>VLOOKUP($A21,RI!$G:$AH,8,0)</f>
        <v>0</v>
      </c>
      <c r="O21" s="41">
        <f>VLOOKUP($A21,RI!$G:$AH,21,0)</f>
        <v>0</v>
      </c>
      <c r="P21" s="6">
        <f t="shared" si="3"/>
        <v>0</v>
      </c>
      <c r="Q21" s="41">
        <f>VLOOKUP($A21,RI!$G:$AH,10,0)</f>
        <v>0</v>
      </c>
      <c r="R21" s="41">
        <f>VLOOKUP($A21,RI!$G:$AH,23,0)</f>
        <v>0</v>
      </c>
      <c r="S21" s="6">
        <f t="shared" si="4"/>
        <v>0</v>
      </c>
      <c r="T21" s="41">
        <f>VLOOKUP($A21,RI!$G:$AH,12,0)</f>
        <v>2</v>
      </c>
      <c r="U21" s="41">
        <f>VLOOKUP($A21,RI!$G:$AH,25,0)</f>
        <v>2</v>
      </c>
      <c r="V21" s="6">
        <f t="shared" si="5"/>
        <v>0</v>
      </c>
      <c r="W21" s="41">
        <f>VLOOKUP($A21,RI!$G:$AH,13,0)</f>
        <v>4</v>
      </c>
      <c r="X21" s="41">
        <f>VLOOKUP($A21,RI!$G:$AH,26,0)</f>
        <v>4</v>
      </c>
      <c r="Y21" s="6">
        <f t="shared" si="6"/>
        <v>0</v>
      </c>
      <c r="Z21" s="41">
        <f>VLOOKUP($A21,RI!$G:$AH,14,0)</f>
        <v>0</v>
      </c>
      <c r="AA21" s="41">
        <f>VLOOKUP($A21,RI!$G:$AH,27,0)</f>
        <v>0</v>
      </c>
      <c r="AB21" s="6">
        <f t="shared" si="7"/>
        <v>0</v>
      </c>
      <c r="AC21" s="41">
        <f>VLOOKUP($A21,RI!$G:$AH,15,0)</f>
        <v>1</v>
      </c>
      <c r="AD21" s="41">
        <f>VLOOKUP($A21,RI!$G:$AH,28,0)</f>
        <v>1</v>
      </c>
      <c r="AE21" s="6">
        <f t="shared" si="8"/>
        <v>0</v>
      </c>
    </row>
    <row r="22" spans="1:31" ht="24.75" thickTop="1" thickBot="1" x14ac:dyDescent="0.25">
      <c r="A22" s="13" t="s">
        <v>144</v>
      </c>
      <c r="B22" s="4" t="s">
        <v>34</v>
      </c>
      <c r="C22" s="4">
        <f>VLOOKUP($A22,RI!$A:$AB,3,0)</f>
        <v>183</v>
      </c>
      <c r="D22" s="4">
        <f>VLOOKUP($A22,RI!$A:$AB,4,0)</f>
        <v>168</v>
      </c>
      <c r="E22" s="6">
        <f t="shared" si="0"/>
        <v>15</v>
      </c>
      <c r="F22" s="3">
        <v>19</v>
      </c>
      <c r="G22" s="3" t="s">
        <v>35</v>
      </c>
      <c r="H22" s="41" t="str">
        <f>VLOOKUP(A22,RI!$G:$AH,6,0)</f>
        <v>No Practice</v>
      </c>
      <c r="I22" s="41" t="str">
        <f>VLOOKUP($A22,RI!$G:$AH,19,0)</f>
        <v>No Practice</v>
      </c>
      <c r="J22" s="6"/>
      <c r="K22" s="41" t="str">
        <f>VLOOKUP($A22,RI!$G:$AH,7,0)</f>
        <v>No Practice</v>
      </c>
      <c r="L22" s="41" t="str">
        <f>VLOOKUP($A22,RI!$G:$AH,20,0)</f>
        <v>No Practice</v>
      </c>
      <c r="M22" s="6"/>
      <c r="N22" s="41">
        <f>VLOOKUP($A22,RI!$G:$AH,8,0)</f>
        <v>0</v>
      </c>
      <c r="O22" s="41">
        <f>VLOOKUP($A22,RI!$G:$AH,21,0)</f>
        <v>0</v>
      </c>
      <c r="P22" s="6">
        <f t="shared" si="3"/>
        <v>0</v>
      </c>
      <c r="Q22" s="41">
        <f>VLOOKUP($A22,RI!$G:$AH,10,0)</f>
        <v>0</v>
      </c>
      <c r="R22" s="41">
        <f>VLOOKUP($A22,RI!$G:$AH,23,0)</f>
        <v>0</v>
      </c>
      <c r="S22" s="6">
        <f t="shared" si="4"/>
        <v>0</v>
      </c>
      <c r="T22" s="41">
        <f>VLOOKUP($A22,RI!$G:$AH,12,0)</f>
        <v>2</v>
      </c>
      <c r="U22" s="41">
        <f>VLOOKUP($A22,RI!$G:$AH,25,0)</f>
        <v>2</v>
      </c>
      <c r="V22" s="6">
        <f t="shared" si="5"/>
        <v>0</v>
      </c>
      <c r="W22" s="41">
        <f>VLOOKUP($A22,RI!$G:$AH,13,0)</f>
        <v>4</v>
      </c>
      <c r="X22" s="41">
        <f>VLOOKUP($A22,RI!$G:$AH,26,0)</f>
        <v>4</v>
      </c>
      <c r="Y22" s="6">
        <f t="shared" si="6"/>
        <v>0</v>
      </c>
      <c r="Z22" s="41">
        <f>VLOOKUP($A22,RI!$G:$AH,14,0)</f>
        <v>0</v>
      </c>
      <c r="AA22" s="41">
        <f>VLOOKUP($A22,RI!$G:$AH,27,0)</f>
        <v>0</v>
      </c>
      <c r="AB22" s="6">
        <f t="shared" si="7"/>
        <v>0</v>
      </c>
      <c r="AC22" s="41">
        <f>VLOOKUP($A22,RI!$G:$AH,15,0)</f>
        <v>0</v>
      </c>
      <c r="AD22" s="41">
        <f>VLOOKUP($A22,RI!$G:$AH,28,0)</f>
        <v>0</v>
      </c>
      <c r="AE22" s="6">
        <f t="shared" si="8"/>
        <v>0</v>
      </c>
    </row>
    <row r="23" spans="1:31" ht="24.75" thickTop="1" thickBot="1" x14ac:dyDescent="0.25">
      <c r="A23" s="13" t="s">
        <v>158</v>
      </c>
      <c r="B23" s="4" t="s">
        <v>14</v>
      </c>
      <c r="C23" s="4">
        <f>VLOOKUP($A23,RI!$A:$AB,3,0)</f>
        <v>185</v>
      </c>
      <c r="D23" s="4">
        <f>VLOOKUP($A23,RI!$A:$AB,4,0)</f>
        <v>168</v>
      </c>
      <c r="E23" s="6">
        <f t="shared" si="0"/>
        <v>17</v>
      </c>
      <c r="F23" s="3">
        <v>20</v>
      </c>
      <c r="G23" s="3" t="s">
        <v>207</v>
      </c>
      <c r="H23" s="41" t="str">
        <f>VLOOKUP(A23,RI!$G:$AH,6,0)</f>
        <v>No Practice</v>
      </c>
      <c r="I23" s="41" t="str">
        <f>VLOOKUP($A23,RI!$G:$AH,19,0)</f>
        <v>No Practice</v>
      </c>
      <c r="J23" s="6"/>
      <c r="K23" s="41" t="str">
        <f>VLOOKUP($A23,RI!$G:$AH,7,0)</f>
        <v>No Practice</v>
      </c>
      <c r="L23" s="41" t="str">
        <f>VLOOKUP($A23,RI!$G:$AH,20,0)</f>
        <v>No Practice</v>
      </c>
      <c r="M23" s="6"/>
      <c r="N23" s="41">
        <f>VLOOKUP($A23,RI!$G:$AH,8,0)</f>
        <v>0</v>
      </c>
      <c r="O23" s="41">
        <f>VLOOKUP($A23,RI!$G:$AH,21,0)</f>
        <v>0</v>
      </c>
      <c r="P23" s="6">
        <f t="shared" si="3"/>
        <v>0</v>
      </c>
      <c r="Q23" s="41">
        <f>VLOOKUP($A23,RI!$G:$AH,10,0)</f>
        <v>0</v>
      </c>
      <c r="R23" s="41">
        <f>VLOOKUP($A23,RI!$G:$AH,23,0)</f>
        <v>0</v>
      </c>
      <c r="S23" s="6">
        <f t="shared" si="4"/>
        <v>0</v>
      </c>
      <c r="T23" s="41">
        <f>VLOOKUP($A23,RI!$G:$AH,12,0)</f>
        <v>2</v>
      </c>
      <c r="U23" s="41">
        <f>VLOOKUP($A23,RI!$G:$AH,25,0)</f>
        <v>3</v>
      </c>
      <c r="V23" s="6">
        <f t="shared" si="5"/>
        <v>-1</v>
      </c>
      <c r="W23" s="41">
        <f>VLOOKUP($A23,RI!$G:$AH,13,0)</f>
        <v>0</v>
      </c>
      <c r="X23" s="41">
        <f>VLOOKUP($A23,RI!$G:$AH,26,0)</f>
        <v>3.5</v>
      </c>
      <c r="Y23" s="6">
        <f t="shared" si="6"/>
        <v>-3.5</v>
      </c>
      <c r="Z23" s="41">
        <f>VLOOKUP($A23,RI!$G:$AH,14,0)</f>
        <v>0</v>
      </c>
      <c r="AA23" s="41">
        <f>VLOOKUP($A23,RI!$G:$AH,27,0)</f>
        <v>2</v>
      </c>
      <c r="AB23" s="6">
        <f t="shared" si="7"/>
        <v>-2</v>
      </c>
      <c r="AC23" s="41">
        <f>VLOOKUP($A23,RI!$G:$AH,15,0)</f>
        <v>0</v>
      </c>
      <c r="AD23" s="41">
        <f>VLOOKUP($A23,RI!$G:$AH,28,0)</f>
        <v>2</v>
      </c>
      <c r="AE23" s="6">
        <f t="shared" si="8"/>
        <v>-2</v>
      </c>
    </row>
    <row r="24" spans="1:31" ht="24.75" thickTop="1" thickBot="1" x14ac:dyDescent="0.25">
      <c r="A24" s="13" t="s">
        <v>163</v>
      </c>
      <c r="B24" s="4" t="s">
        <v>49</v>
      </c>
      <c r="C24" s="4">
        <f>VLOOKUP($A24,RI!$A:$AB,3,0)</f>
        <v>186</v>
      </c>
      <c r="D24" s="4">
        <f>VLOOKUP($A24,RI!$A:$AB,4,0)</f>
        <v>168</v>
      </c>
      <c r="E24" s="6">
        <f t="shared" si="0"/>
        <v>18</v>
      </c>
      <c r="F24" s="3">
        <v>21</v>
      </c>
      <c r="G24" s="3" t="s">
        <v>50</v>
      </c>
      <c r="H24" s="41" t="str">
        <f>VLOOKUP(A24,RI!$G:$AH,6,0)</f>
        <v>No Practice</v>
      </c>
      <c r="I24" s="41" t="str">
        <f>VLOOKUP($A24,RI!$G:$AH,19,0)</f>
        <v>No Practice</v>
      </c>
      <c r="J24" s="6"/>
      <c r="K24" s="41" t="str">
        <f>VLOOKUP($A24,RI!$G:$AH,7,0)</f>
        <v>No Practice</v>
      </c>
      <c r="L24" s="41" t="str">
        <f>VLOOKUP($A24,RI!$G:$AH,20,0)</f>
        <v>No Practice</v>
      </c>
      <c r="M24" s="6"/>
      <c r="N24" s="41">
        <f>VLOOKUP($A24,RI!$G:$AH,8,0)</f>
        <v>0</v>
      </c>
      <c r="O24" s="41">
        <f>VLOOKUP($A24,RI!$G:$AH,21,0)</f>
        <v>0</v>
      </c>
      <c r="P24" s="6">
        <f t="shared" si="3"/>
        <v>0</v>
      </c>
      <c r="Q24" s="41">
        <f>VLOOKUP($A24,RI!$G:$AH,10,0)</f>
        <v>0</v>
      </c>
      <c r="R24" s="41">
        <f>VLOOKUP($A24,RI!$G:$AH,23,0)</f>
        <v>0</v>
      </c>
      <c r="S24" s="6">
        <f t="shared" si="4"/>
        <v>0</v>
      </c>
      <c r="T24" s="41">
        <f>VLOOKUP($A24,RI!$G:$AH,12,0)</f>
        <v>0</v>
      </c>
      <c r="U24" s="41">
        <f>VLOOKUP($A24,RI!$G:$AH,25,0)</f>
        <v>0</v>
      </c>
      <c r="V24" s="6">
        <f t="shared" si="5"/>
        <v>0</v>
      </c>
      <c r="W24" s="41">
        <f>VLOOKUP($A24,RI!$G:$AH,13,0)</f>
        <v>0</v>
      </c>
      <c r="X24" s="41">
        <f>VLOOKUP($A24,RI!$G:$AH,26,0)</f>
        <v>0</v>
      </c>
      <c r="Y24" s="6">
        <f t="shared" si="6"/>
        <v>0</v>
      </c>
      <c r="Z24" s="41">
        <f>VLOOKUP($A24,RI!$G:$AH,14,0)</f>
        <v>0</v>
      </c>
      <c r="AA24" s="41">
        <f>VLOOKUP($A24,RI!$G:$AH,27,0)</f>
        <v>0</v>
      </c>
      <c r="AB24" s="6">
        <f t="shared" si="7"/>
        <v>0</v>
      </c>
      <c r="AC24" s="41">
        <f>VLOOKUP($A24,RI!$G:$AH,15,0)</f>
        <v>0</v>
      </c>
      <c r="AD24" s="41">
        <f>VLOOKUP($A24,RI!$G:$AH,28,0)</f>
        <v>0</v>
      </c>
      <c r="AE24" s="6">
        <f t="shared" si="8"/>
        <v>0</v>
      </c>
    </row>
    <row r="25" spans="1:31" ht="24.75" thickTop="1" thickBot="1" x14ac:dyDescent="0.25">
      <c r="A25" s="13" t="s">
        <v>182</v>
      </c>
      <c r="B25" s="4" t="s">
        <v>30</v>
      </c>
      <c r="C25" s="4">
        <f>VLOOKUP($A25,RI!$A:$AB,3,0)</f>
        <v>191</v>
      </c>
      <c r="D25" s="4">
        <f>VLOOKUP($A25,RI!$A:$AB,4,0)</f>
        <v>168</v>
      </c>
      <c r="E25" s="6">
        <f t="shared" si="0"/>
        <v>23</v>
      </c>
      <c r="F25" s="3">
        <v>22</v>
      </c>
      <c r="G25" s="3" t="s">
        <v>31</v>
      </c>
      <c r="H25" s="41" t="str">
        <f>VLOOKUP(A25,RI!$G:$AH,6,0)</f>
        <v>No Practice</v>
      </c>
      <c r="I25" s="41" t="str">
        <f>VLOOKUP($A25,RI!$G:$AH,19,0)</f>
        <v>No Practice</v>
      </c>
      <c r="J25" s="6"/>
      <c r="K25" s="41" t="str">
        <f>VLOOKUP($A25,RI!$G:$AH,7,0)</f>
        <v>No Practice</v>
      </c>
      <c r="L25" s="41" t="str">
        <f>VLOOKUP($A25,RI!$G:$AH,20,0)</f>
        <v>No Practice</v>
      </c>
      <c r="M25" s="6"/>
      <c r="N25" s="41">
        <f>VLOOKUP($A25,RI!$G:$AH,8,0)</f>
        <v>0</v>
      </c>
      <c r="O25" s="41">
        <f>VLOOKUP($A25,RI!$G:$AH,21,0)</f>
        <v>0</v>
      </c>
      <c r="P25" s="6">
        <f t="shared" si="3"/>
        <v>0</v>
      </c>
      <c r="Q25" s="41">
        <f>VLOOKUP($A25,RI!$G:$AH,10,0)</f>
        <v>0</v>
      </c>
      <c r="R25" s="41">
        <f>VLOOKUP($A25,RI!$G:$AH,23,0)</f>
        <v>0</v>
      </c>
      <c r="S25" s="6">
        <f t="shared" si="4"/>
        <v>0</v>
      </c>
      <c r="T25" s="41">
        <f>VLOOKUP($A25,RI!$G:$AH,12,0)</f>
        <v>2</v>
      </c>
      <c r="U25" s="41">
        <f>VLOOKUP($A25,RI!$G:$AH,25,0)</f>
        <v>2</v>
      </c>
      <c r="V25" s="6">
        <f t="shared" si="5"/>
        <v>0</v>
      </c>
      <c r="W25" s="41">
        <f>VLOOKUP($A25,RI!$G:$AH,13,0)</f>
        <v>2</v>
      </c>
      <c r="X25" s="41">
        <f>VLOOKUP($A25,RI!$G:$AH,26,0)</f>
        <v>2</v>
      </c>
      <c r="Y25" s="6">
        <f t="shared" si="6"/>
        <v>0</v>
      </c>
      <c r="Z25" s="41">
        <f>VLOOKUP($A25,RI!$G:$AH,14,0)</f>
        <v>0</v>
      </c>
      <c r="AA25" s="41">
        <f>VLOOKUP($A25,RI!$G:$AH,27,0)</f>
        <v>0</v>
      </c>
      <c r="AB25" s="6">
        <f t="shared" si="7"/>
        <v>0</v>
      </c>
      <c r="AC25" s="41">
        <f>VLOOKUP($A25,RI!$G:$AH,15,0)</f>
        <v>1</v>
      </c>
      <c r="AD25" s="41">
        <f>VLOOKUP($A25,RI!$G:$AH,28,0)</f>
        <v>1</v>
      </c>
      <c r="AE25" s="6">
        <f t="shared" si="8"/>
        <v>0</v>
      </c>
    </row>
    <row r="26" spans="1:31" ht="21.75" thickTop="1" thickBot="1" x14ac:dyDescent="0.25">
      <c r="B26" s="7" t="s">
        <v>51</v>
      </c>
      <c r="C26" s="8">
        <f>AVERAGE(C4:C25)</f>
        <v>131.13636363636363</v>
      </c>
      <c r="D26" s="8">
        <f>AVERAGE(D4:D25)</f>
        <v>125.18181818181819</v>
      </c>
      <c r="E26" s="8">
        <f>AVERAGE(E4:E25)</f>
        <v>5.9545454545454541</v>
      </c>
      <c r="F26" s="7"/>
      <c r="G26" s="9" t="s">
        <v>52</v>
      </c>
      <c r="H26" s="43">
        <f t="shared" ref="H26:AB26" si="9">AVERAGE(H4:H25)</f>
        <v>2.7800000000000002</v>
      </c>
      <c r="I26" s="43">
        <f t="shared" si="9"/>
        <v>2.7266666666666666</v>
      </c>
      <c r="J26" s="43">
        <f t="shared" si="9"/>
        <v>5.3333333333333323E-2</v>
      </c>
      <c r="K26" s="43">
        <f t="shared" si="9"/>
        <v>14.633333333333333</v>
      </c>
      <c r="L26" s="43">
        <f t="shared" si="9"/>
        <v>14.633333333333333</v>
      </c>
      <c r="M26" s="43">
        <f t="shared" si="9"/>
        <v>0</v>
      </c>
      <c r="N26" s="43">
        <f t="shared" si="9"/>
        <v>22.077272727272728</v>
      </c>
      <c r="O26" s="43">
        <f t="shared" si="9"/>
        <v>22.763636363636365</v>
      </c>
      <c r="P26" s="43">
        <f t="shared" si="9"/>
        <v>-0.68636363636363662</v>
      </c>
      <c r="Q26" s="43">
        <f t="shared" si="9"/>
        <v>5.2272727272727275</v>
      </c>
      <c r="R26" s="43">
        <f t="shared" si="9"/>
        <v>5.4545454545454541</v>
      </c>
      <c r="S26" s="43">
        <f t="shared" si="9"/>
        <v>-0.22727272727272727</v>
      </c>
      <c r="T26" s="43">
        <f t="shared" si="9"/>
        <v>2.0227272727272729</v>
      </c>
      <c r="U26" s="43">
        <f t="shared" si="9"/>
        <v>2.1363636363636362</v>
      </c>
      <c r="V26" s="43">
        <f t="shared" si="9"/>
        <v>-0.11363636363636363</v>
      </c>
      <c r="W26" s="43">
        <f t="shared" si="9"/>
        <v>3.4545454545454546</v>
      </c>
      <c r="X26" s="43">
        <f t="shared" si="9"/>
        <v>3.7045454545454546</v>
      </c>
      <c r="Y26" s="43">
        <f t="shared" si="9"/>
        <v>-0.25</v>
      </c>
      <c r="Z26" s="43">
        <f t="shared" si="9"/>
        <v>0.34090909090909088</v>
      </c>
      <c r="AA26" s="43">
        <f t="shared" si="9"/>
        <v>0.54545454545454541</v>
      </c>
      <c r="AB26" s="43">
        <f t="shared" si="9"/>
        <v>-0.20454545454545456</v>
      </c>
      <c r="AC26" s="43">
        <f t="shared" ref="AC26:AE26" si="10">AVERAGE(AC4:AC25)</f>
        <v>1.0454545454545454</v>
      </c>
      <c r="AD26" s="43">
        <f t="shared" si="10"/>
        <v>1.0909090909090908</v>
      </c>
      <c r="AE26" s="43">
        <f t="shared" si="10"/>
        <v>-4.5454545454545456E-2</v>
      </c>
    </row>
    <row r="27" spans="1:31" ht="15" thickTop="1" x14ac:dyDescent="0.2"/>
  </sheetData>
  <mergeCells count="12">
    <mergeCell ref="Z1:AB2"/>
    <mergeCell ref="AC1:AE2"/>
    <mergeCell ref="K1:M2"/>
    <mergeCell ref="N1:P2"/>
    <mergeCell ref="Q1:S2"/>
    <mergeCell ref="T1:V2"/>
    <mergeCell ref="W1:Y2"/>
    <mergeCell ref="B1:G1"/>
    <mergeCell ref="B2:B3"/>
    <mergeCell ref="C2:D2"/>
    <mergeCell ref="G2:G3"/>
    <mergeCell ref="H1:J2"/>
  </mergeCells>
  <conditionalFormatting sqref="D4:D25">
    <cfRule type="colorScale" priority="1">
      <colorScale>
        <cfvo type="min"/>
        <cfvo type="num" val="95"/>
        <cfvo type="max"/>
        <color rgb="FF00B050"/>
        <color rgb="FFFFEB84"/>
        <color rgb="FFFF0000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opLeftCell="X1" workbookViewId="0">
      <selection activeCell="X17" sqref="X17"/>
    </sheetView>
  </sheetViews>
  <sheetFormatPr defaultRowHeight="14.25" x14ac:dyDescent="0.2"/>
  <cols>
    <col min="1" max="1" width="12.75" bestFit="1" customWidth="1"/>
    <col min="2" max="5" width="28.625" style="11" bestFit="1" customWidth="1"/>
    <col min="6" max="6" width="37.625" style="11" bestFit="1" customWidth="1"/>
    <col min="7" max="7" width="32.125" style="11" bestFit="1" customWidth="1"/>
    <col min="8" max="8" width="34.625" style="11" bestFit="1" customWidth="1"/>
    <col min="9" max="9" width="26.375" style="11" bestFit="1" customWidth="1"/>
    <col min="10" max="10" width="32.125" style="11" bestFit="1" customWidth="1"/>
    <col min="11" max="11" width="34.625" style="11" bestFit="1" customWidth="1"/>
    <col min="12" max="12" width="26.375" style="11" bestFit="1" customWidth="1"/>
    <col min="13" max="13" width="33.875" style="11" bestFit="1" customWidth="1"/>
    <col min="14" max="14" width="1.875" style="11" bestFit="1" customWidth="1"/>
    <col min="15" max="15" width="21.75" style="11" bestFit="1" customWidth="1"/>
    <col min="16" max="16" width="24.75" style="11" bestFit="1" customWidth="1"/>
    <col min="17" max="17" width="17.625" style="11" bestFit="1" customWidth="1"/>
    <col min="18" max="18" width="21.75" style="11" bestFit="1" customWidth="1"/>
    <col min="19" max="19" width="24.75" style="11" bestFit="1" customWidth="1"/>
    <col min="20" max="20" width="17.625" style="11" bestFit="1" customWidth="1"/>
    <col min="21" max="21" width="25" style="11" bestFit="1" customWidth="1"/>
    <col min="22" max="22" width="10.125" style="11" customWidth="1"/>
    <col min="23" max="23" width="37.625" style="11" bestFit="1" customWidth="1"/>
    <col min="24" max="24" width="40.375" style="11" bestFit="1" customWidth="1"/>
    <col min="25" max="25" width="34.875" style="11" bestFit="1" customWidth="1"/>
    <col min="26" max="26" width="37.625" style="11" bestFit="1" customWidth="1"/>
    <col min="27" max="27" width="40.375" style="11" bestFit="1" customWidth="1"/>
    <col min="28" max="28" width="34.875" style="11" bestFit="1" customWidth="1"/>
    <col min="29" max="29" width="42.75" style="11" bestFit="1" customWidth="1"/>
    <col min="30" max="30" width="6" style="11" customWidth="1"/>
    <col min="31" max="32" width="50.125" style="11" bestFit="1" customWidth="1"/>
    <col min="33" max="33" width="60.125" style="11" bestFit="1" customWidth="1"/>
    <col min="34" max="34" width="5.75" style="11" customWidth="1"/>
  </cols>
  <sheetData>
    <row r="1" spans="1:34" s="15" customFormat="1" x14ac:dyDescent="0.2">
      <c r="A1" s="16">
        <v>1</v>
      </c>
      <c r="B1" s="16">
        <f>1+A1</f>
        <v>2</v>
      </c>
      <c r="C1" s="16">
        <f t="shared" ref="C1:AH1" si="0">1+B1</f>
        <v>3</v>
      </c>
      <c r="D1" s="16">
        <f t="shared" si="0"/>
        <v>4</v>
      </c>
      <c r="E1" s="16">
        <f t="shared" si="0"/>
        <v>5</v>
      </c>
      <c r="F1" s="16">
        <f t="shared" si="0"/>
        <v>6</v>
      </c>
      <c r="G1" s="16">
        <f t="shared" si="0"/>
        <v>7</v>
      </c>
      <c r="H1" s="16">
        <f t="shared" si="0"/>
        <v>8</v>
      </c>
      <c r="I1" s="16">
        <f t="shared" si="0"/>
        <v>9</v>
      </c>
      <c r="J1" s="16">
        <f t="shared" si="0"/>
        <v>10</v>
      </c>
      <c r="K1" s="16">
        <f t="shared" si="0"/>
        <v>11</v>
      </c>
      <c r="L1" s="16">
        <f t="shared" si="0"/>
        <v>12</v>
      </c>
      <c r="M1" s="16">
        <f t="shared" si="0"/>
        <v>13</v>
      </c>
      <c r="N1" s="16">
        <f t="shared" si="0"/>
        <v>14</v>
      </c>
      <c r="O1" s="16">
        <f t="shared" si="0"/>
        <v>15</v>
      </c>
      <c r="P1" s="16">
        <f t="shared" si="0"/>
        <v>16</v>
      </c>
      <c r="Q1" s="16">
        <f t="shared" si="0"/>
        <v>17</v>
      </c>
      <c r="R1" s="16">
        <f t="shared" si="0"/>
        <v>18</v>
      </c>
      <c r="S1" s="16">
        <f t="shared" si="0"/>
        <v>19</v>
      </c>
      <c r="T1" s="16">
        <f t="shared" si="0"/>
        <v>20</v>
      </c>
      <c r="U1" s="16">
        <f t="shared" si="0"/>
        <v>21</v>
      </c>
      <c r="V1" s="16">
        <f t="shared" si="0"/>
        <v>22</v>
      </c>
      <c r="W1" s="16">
        <f t="shared" si="0"/>
        <v>23</v>
      </c>
      <c r="X1" s="16">
        <f t="shared" si="0"/>
        <v>24</v>
      </c>
      <c r="Y1" s="16">
        <f t="shared" si="0"/>
        <v>25</v>
      </c>
      <c r="Z1" s="16">
        <f t="shared" si="0"/>
        <v>26</v>
      </c>
      <c r="AA1" s="16">
        <f t="shared" si="0"/>
        <v>27</v>
      </c>
      <c r="AB1" s="16">
        <f t="shared" si="0"/>
        <v>28</v>
      </c>
      <c r="AC1" s="16">
        <f t="shared" si="0"/>
        <v>29</v>
      </c>
      <c r="AD1" s="16">
        <f t="shared" si="0"/>
        <v>30</v>
      </c>
      <c r="AE1" s="16">
        <f t="shared" si="0"/>
        <v>31</v>
      </c>
      <c r="AF1" s="16">
        <f t="shared" si="0"/>
        <v>32</v>
      </c>
      <c r="AG1" s="16">
        <f t="shared" si="0"/>
        <v>33</v>
      </c>
      <c r="AH1" s="16">
        <f t="shared" si="0"/>
        <v>34</v>
      </c>
    </row>
    <row r="2" spans="1:34" ht="28.5" x14ac:dyDescent="0.2">
      <c r="A2" s="12" t="s">
        <v>53</v>
      </c>
      <c r="B2" s="12" t="s">
        <v>1</v>
      </c>
      <c r="C2" s="12"/>
      <c r="D2" s="12" t="s">
        <v>54</v>
      </c>
      <c r="E2" s="12" t="s">
        <v>55</v>
      </c>
      <c r="F2" s="12" t="s">
        <v>56</v>
      </c>
      <c r="G2" s="12" t="s">
        <v>57</v>
      </c>
      <c r="H2" s="12" t="s">
        <v>58</v>
      </c>
      <c r="I2" s="12" t="s">
        <v>59</v>
      </c>
      <c r="J2" s="12" t="s">
        <v>60</v>
      </c>
      <c r="K2" s="12" t="s">
        <v>61</v>
      </c>
      <c r="L2" s="12" t="s">
        <v>62</v>
      </c>
      <c r="M2" s="12" t="s">
        <v>63</v>
      </c>
      <c r="N2" s="12"/>
      <c r="O2" s="12" t="s">
        <v>64</v>
      </c>
      <c r="P2" s="12" t="s">
        <v>65</v>
      </c>
      <c r="Q2" s="12" t="s">
        <v>66</v>
      </c>
      <c r="R2" s="12" t="s">
        <v>67</v>
      </c>
      <c r="S2" s="12" t="s">
        <v>68</v>
      </c>
      <c r="T2" s="12" t="s">
        <v>69</v>
      </c>
      <c r="U2" s="12" t="s">
        <v>70</v>
      </c>
      <c r="V2" s="12"/>
      <c r="W2" s="12" t="s">
        <v>71</v>
      </c>
      <c r="X2" s="12" t="s">
        <v>72</v>
      </c>
      <c r="Y2" s="12" t="s">
        <v>73</v>
      </c>
      <c r="Z2" s="12" t="s">
        <v>74</v>
      </c>
      <c r="AA2" s="12" t="s">
        <v>75</v>
      </c>
      <c r="AB2" s="12" t="s">
        <v>76</v>
      </c>
      <c r="AC2" s="12" t="s">
        <v>77</v>
      </c>
      <c r="AD2" s="12"/>
      <c r="AE2" s="12" t="s">
        <v>78</v>
      </c>
      <c r="AF2" s="12" t="s">
        <v>79</v>
      </c>
      <c r="AG2" s="22" t="s">
        <v>80</v>
      </c>
      <c r="AH2" s="12"/>
    </row>
    <row r="3" spans="1:34" x14ac:dyDescent="0.2">
      <c r="A3" s="13" t="s">
        <v>178</v>
      </c>
      <c r="B3" s="12" t="s">
        <v>8</v>
      </c>
      <c r="C3" s="12" t="s">
        <v>9</v>
      </c>
      <c r="D3" s="12">
        <v>22</v>
      </c>
      <c r="E3" s="12">
        <v>17</v>
      </c>
      <c r="F3" s="12">
        <v>5</v>
      </c>
      <c r="G3" s="12" t="s">
        <v>82</v>
      </c>
      <c r="H3" s="12" t="s">
        <v>82</v>
      </c>
      <c r="I3" s="12">
        <v>12</v>
      </c>
      <c r="J3" s="12" t="s">
        <v>82</v>
      </c>
      <c r="K3" s="12" t="s">
        <v>82</v>
      </c>
      <c r="L3" s="12">
        <v>12</v>
      </c>
      <c r="M3" s="12">
        <v>0</v>
      </c>
      <c r="N3" s="12" t="s">
        <v>83</v>
      </c>
      <c r="O3" s="12" t="s">
        <v>84</v>
      </c>
      <c r="P3" s="12" t="s">
        <v>84</v>
      </c>
      <c r="Q3" s="12">
        <v>18</v>
      </c>
      <c r="R3" s="12" t="s">
        <v>84</v>
      </c>
      <c r="S3" s="12" t="s">
        <v>84</v>
      </c>
      <c r="T3" s="12">
        <v>18</v>
      </c>
      <c r="U3" s="12">
        <v>0</v>
      </c>
      <c r="V3" s="12" t="s">
        <v>83</v>
      </c>
      <c r="W3" s="25" t="s">
        <v>85</v>
      </c>
      <c r="X3" s="25" t="s">
        <v>85</v>
      </c>
      <c r="Y3" s="25">
        <v>11.8</v>
      </c>
      <c r="Z3" s="25" t="s">
        <v>86</v>
      </c>
      <c r="AA3" s="25" t="s">
        <v>86</v>
      </c>
      <c r="AB3" s="25">
        <v>11.3</v>
      </c>
      <c r="AC3" s="25">
        <v>-0.5</v>
      </c>
      <c r="AD3" s="25" t="s">
        <v>87</v>
      </c>
      <c r="AE3" s="25" t="s">
        <v>88</v>
      </c>
      <c r="AF3" s="25" t="s">
        <v>88</v>
      </c>
      <c r="AG3" s="25">
        <v>0</v>
      </c>
      <c r="AH3" s="12" t="s">
        <v>83</v>
      </c>
    </row>
    <row r="4" spans="1:34" x14ac:dyDescent="0.2">
      <c r="A4" s="13" t="s">
        <v>176</v>
      </c>
      <c r="B4" s="12" t="s">
        <v>22</v>
      </c>
      <c r="C4" s="12" t="s">
        <v>23</v>
      </c>
      <c r="D4" s="12">
        <v>74</v>
      </c>
      <c r="E4" s="12">
        <v>19</v>
      </c>
      <c r="F4" s="12">
        <v>55</v>
      </c>
      <c r="G4" s="12" t="s">
        <v>90</v>
      </c>
      <c r="H4" s="12" t="s">
        <v>91</v>
      </c>
      <c r="I4" s="12">
        <v>6.5</v>
      </c>
      <c r="J4" s="12" t="s">
        <v>90</v>
      </c>
      <c r="K4" s="12" t="s">
        <v>91</v>
      </c>
      <c r="L4" s="12">
        <v>6.5</v>
      </c>
      <c r="M4" s="12">
        <v>0</v>
      </c>
      <c r="N4" s="12" t="s">
        <v>83</v>
      </c>
      <c r="O4" s="12" t="s">
        <v>92</v>
      </c>
      <c r="P4" s="12" t="s">
        <v>93</v>
      </c>
      <c r="Q4" s="12">
        <v>8.5</v>
      </c>
      <c r="R4" s="12" t="s">
        <v>92</v>
      </c>
      <c r="S4" s="12" t="s">
        <v>93</v>
      </c>
      <c r="T4" s="12">
        <v>8.5</v>
      </c>
      <c r="U4" s="12">
        <v>0</v>
      </c>
      <c r="V4" s="12" t="s">
        <v>83</v>
      </c>
      <c r="W4" s="25" t="s">
        <v>94</v>
      </c>
      <c r="X4" s="25" t="s">
        <v>94</v>
      </c>
      <c r="Y4" s="25">
        <v>1.1000000000000001</v>
      </c>
      <c r="Z4" s="25" t="s">
        <v>95</v>
      </c>
      <c r="AA4" s="25" t="s">
        <v>95</v>
      </c>
      <c r="AB4" s="25">
        <v>1</v>
      </c>
      <c r="AC4" s="25">
        <v>-0.10000000000000009</v>
      </c>
      <c r="AD4" s="25" t="s">
        <v>87</v>
      </c>
      <c r="AE4" s="25" t="s">
        <v>96</v>
      </c>
      <c r="AF4" s="25" t="s">
        <v>97</v>
      </c>
      <c r="AG4" s="25">
        <v>-0.20000000000000018</v>
      </c>
      <c r="AH4" s="12" t="s">
        <v>87</v>
      </c>
    </row>
    <row r="5" spans="1:34" x14ac:dyDescent="0.2">
      <c r="A5" s="13" t="s">
        <v>151</v>
      </c>
      <c r="B5" s="12" t="s">
        <v>16</v>
      </c>
      <c r="C5" s="12" t="s">
        <v>17</v>
      </c>
      <c r="D5" s="12">
        <v>24</v>
      </c>
      <c r="E5" s="12">
        <v>32</v>
      </c>
      <c r="F5" s="12">
        <v>-8</v>
      </c>
      <c r="G5" s="12" t="s">
        <v>93</v>
      </c>
      <c r="H5" s="12" t="s">
        <v>93</v>
      </c>
      <c r="I5" s="12">
        <v>9</v>
      </c>
      <c r="J5" s="12" t="s">
        <v>93</v>
      </c>
      <c r="K5" s="12" t="s">
        <v>93</v>
      </c>
      <c r="L5" s="12">
        <v>9</v>
      </c>
      <c r="M5" s="12">
        <v>0</v>
      </c>
      <c r="N5" s="12" t="s">
        <v>83</v>
      </c>
      <c r="O5" s="12" t="s">
        <v>99</v>
      </c>
      <c r="P5" s="12" t="s">
        <v>99</v>
      </c>
      <c r="Q5" s="12">
        <v>16</v>
      </c>
      <c r="R5" s="12" t="s">
        <v>99</v>
      </c>
      <c r="S5" s="12" t="s">
        <v>99</v>
      </c>
      <c r="T5" s="12">
        <v>16</v>
      </c>
      <c r="U5" s="12">
        <v>0</v>
      </c>
      <c r="V5" s="12" t="s">
        <v>83</v>
      </c>
      <c r="W5" s="25" t="s">
        <v>100</v>
      </c>
      <c r="X5" s="25" t="s">
        <v>100</v>
      </c>
      <c r="Y5" s="25">
        <v>82.5</v>
      </c>
      <c r="Z5" s="25" t="s">
        <v>101</v>
      </c>
      <c r="AA5" s="25" t="s">
        <v>101</v>
      </c>
      <c r="AB5" s="25">
        <v>54.2</v>
      </c>
      <c r="AC5" s="25">
        <v>-28.299999999999997</v>
      </c>
      <c r="AD5" s="25" t="s">
        <v>87</v>
      </c>
      <c r="AE5" s="25" t="s">
        <v>102</v>
      </c>
      <c r="AF5" s="25" t="s">
        <v>103</v>
      </c>
      <c r="AG5" s="25">
        <v>-11.3</v>
      </c>
      <c r="AH5" s="12" t="s">
        <v>87</v>
      </c>
    </row>
    <row r="6" spans="1:34" x14ac:dyDescent="0.2">
      <c r="A6" s="13" t="s">
        <v>158</v>
      </c>
      <c r="B6" s="12" t="s">
        <v>14</v>
      </c>
      <c r="C6" s="12" t="s">
        <v>15</v>
      </c>
      <c r="D6" s="12">
        <v>139</v>
      </c>
      <c r="E6" s="12">
        <v>38</v>
      </c>
      <c r="F6" s="12">
        <v>101</v>
      </c>
      <c r="G6" s="12" t="s">
        <v>90</v>
      </c>
      <c r="H6" s="12" t="s">
        <v>90</v>
      </c>
      <c r="I6" s="12">
        <v>6</v>
      </c>
      <c r="J6" s="12" t="s">
        <v>90</v>
      </c>
      <c r="K6" s="12" t="s">
        <v>90</v>
      </c>
      <c r="L6" s="12">
        <v>6</v>
      </c>
      <c r="M6" s="12">
        <v>0</v>
      </c>
      <c r="N6" s="12" t="s">
        <v>83</v>
      </c>
      <c r="O6" s="12" t="s">
        <v>105</v>
      </c>
      <c r="P6" s="12" t="s">
        <v>105</v>
      </c>
      <c r="Q6" s="12">
        <v>14</v>
      </c>
      <c r="R6" s="12" t="s">
        <v>105</v>
      </c>
      <c r="S6" s="12" t="s">
        <v>105</v>
      </c>
      <c r="T6" s="12">
        <v>14</v>
      </c>
      <c r="U6" s="12">
        <v>0</v>
      </c>
      <c r="V6" s="12" t="s">
        <v>83</v>
      </c>
      <c r="W6" s="25" t="s">
        <v>106</v>
      </c>
      <c r="X6" s="25" t="s">
        <v>106</v>
      </c>
      <c r="Y6" s="25">
        <v>41.9</v>
      </c>
      <c r="Z6" s="25" t="s">
        <v>107</v>
      </c>
      <c r="AA6" s="25" t="s">
        <v>107</v>
      </c>
      <c r="AB6" s="25">
        <v>39.700000000000003</v>
      </c>
      <c r="AC6" s="25">
        <v>-2.1999999999999957</v>
      </c>
      <c r="AD6" s="25" t="s">
        <v>87</v>
      </c>
      <c r="AE6" s="25" t="s">
        <v>88</v>
      </c>
      <c r="AF6" s="25" t="s">
        <v>88</v>
      </c>
      <c r="AG6" s="25">
        <v>0</v>
      </c>
      <c r="AH6" s="12" t="s">
        <v>83</v>
      </c>
    </row>
    <row r="7" spans="1:34" x14ac:dyDescent="0.2">
      <c r="A7" s="13" t="s">
        <v>148</v>
      </c>
      <c r="B7" s="12" t="s">
        <v>12</v>
      </c>
      <c r="C7" s="12" t="s">
        <v>13</v>
      </c>
      <c r="D7" s="12">
        <v>33</v>
      </c>
      <c r="E7" s="12">
        <v>43</v>
      </c>
      <c r="F7" s="12">
        <v>-10</v>
      </c>
      <c r="G7" s="12" t="s">
        <v>90</v>
      </c>
      <c r="H7" s="12" t="s">
        <v>91</v>
      </c>
      <c r="I7" s="12">
        <v>6.5</v>
      </c>
      <c r="J7" s="12" t="s">
        <v>109</v>
      </c>
      <c r="K7" s="12" t="s">
        <v>90</v>
      </c>
      <c r="L7" s="12">
        <v>5.5</v>
      </c>
      <c r="M7" s="12">
        <v>-1</v>
      </c>
      <c r="N7" s="12" t="s">
        <v>87</v>
      </c>
      <c r="O7" s="12" t="s">
        <v>110</v>
      </c>
      <c r="P7" s="12" t="s">
        <v>82</v>
      </c>
      <c r="Q7" s="12">
        <v>11.5</v>
      </c>
      <c r="R7" s="12" t="s">
        <v>82</v>
      </c>
      <c r="S7" s="12" t="s">
        <v>111</v>
      </c>
      <c r="T7" s="12">
        <v>12.5</v>
      </c>
      <c r="U7" s="12">
        <v>1</v>
      </c>
      <c r="V7" s="12" t="s">
        <v>112</v>
      </c>
      <c r="W7" s="25" t="s">
        <v>113</v>
      </c>
      <c r="X7" s="25" t="s">
        <v>113</v>
      </c>
      <c r="Y7" s="25">
        <v>42.6</v>
      </c>
      <c r="Z7" s="25" t="s">
        <v>114</v>
      </c>
      <c r="AA7" s="25" t="s">
        <v>114</v>
      </c>
      <c r="AB7" s="25">
        <v>20.3</v>
      </c>
      <c r="AC7" s="25">
        <v>-22.3</v>
      </c>
      <c r="AD7" s="25" t="s">
        <v>87</v>
      </c>
      <c r="AE7" s="25" t="s">
        <v>88</v>
      </c>
      <c r="AF7" s="25" t="s">
        <v>88</v>
      </c>
      <c r="AG7" s="25">
        <v>0</v>
      </c>
      <c r="AH7" s="12" t="s">
        <v>83</v>
      </c>
    </row>
    <row r="8" spans="1:34" x14ac:dyDescent="0.2">
      <c r="A8" s="13" t="s">
        <v>144</v>
      </c>
      <c r="B8" s="12" t="s">
        <v>34</v>
      </c>
      <c r="C8" s="12" t="s">
        <v>35</v>
      </c>
      <c r="D8" s="12">
        <v>44</v>
      </c>
      <c r="E8" s="12">
        <v>49</v>
      </c>
      <c r="F8" s="12">
        <v>-5</v>
      </c>
      <c r="G8" s="12" t="s">
        <v>92</v>
      </c>
      <c r="H8" s="12" t="s">
        <v>93</v>
      </c>
      <c r="I8" s="12">
        <v>8.5</v>
      </c>
      <c r="J8" s="12" t="s">
        <v>92</v>
      </c>
      <c r="K8" s="12" t="s">
        <v>93</v>
      </c>
      <c r="L8" s="12">
        <v>8.5</v>
      </c>
      <c r="M8" s="12">
        <v>0</v>
      </c>
      <c r="N8" s="12" t="s">
        <v>83</v>
      </c>
      <c r="O8" s="12" t="s">
        <v>116</v>
      </c>
      <c r="P8" s="12" t="s">
        <v>117</v>
      </c>
      <c r="Q8" s="12">
        <v>26.5</v>
      </c>
      <c r="R8" s="12" t="s">
        <v>116</v>
      </c>
      <c r="S8" s="12" t="s">
        <v>117</v>
      </c>
      <c r="T8" s="12">
        <v>26.5</v>
      </c>
      <c r="U8" s="12">
        <v>0</v>
      </c>
      <c r="V8" s="12" t="s">
        <v>83</v>
      </c>
      <c r="W8" s="25" t="s">
        <v>118</v>
      </c>
      <c r="X8" s="25" t="s">
        <v>118</v>
      </c>
      <c r="Y8" s="25">
        <v>38.799999999999997</v>
      </c>
      <c r="Z8" s="25" t="s">
        <v>119</v>
      </c>
      <c r="AA8" s="25" t="s">
        <v>119</v>
      </c>
      <c r="AB8" s="25">
        <v>34.200000000000003</v>
      </c>
      <c r="AC8" s="25">
        <v>-4.5999999999999943</v>
      </c>
      <c r="AD8" s="25" t="s">
        <v>87</v>
      </c>
      <c r="AE8" s="25" t="s">
        <v>120</v>
      </c>
      <c r="AF8" s="25" t="s">
        <v>121</v>
      </c>
      <c r="AG8" s="25">
        <v>-2.0000000000000018</v>
      </c>
      <c r="AH8" s="12" t="s">
        <v>87</v>
      </c>
    </row>
    <row r="9" spans="1:34" x14ac:dyDescent="0.2">
      <c r="A9" s="13" t="s">
        <v>89</v>
      </c>
      <c r="B9" s="12" t="s">
        <v>10</v>
      </c>
      <c r="C9" s="12" t="s">
        <v>11</v>
      </c>
      <c r="D9" s="12">
        <v>64</v>
      </c>
      <c r="E9" s="12">
        <v>67</v>
      </c>
      <c r="F9" s="12">
        <v>-3</v>
      </c>
      <c r="G9" s="12" t="s">
        <v>91</v>
      </c>
      <c r="H9" s="12" t="s">
        <v>92</v>
      </c>
      <c r="I9" s="12">
        <v>7.5</v>
      </c>
      <c r="J9" s="12" t="s">
        <v>91</v>
      </c>
      <c r="K9" s="12" t="s">
        <v>92</v>
      </c>
      <c r="L9" s="12">
        <v>7.5</v>
      </c>
      <c r="M9" s="12">
        <v>0</v>
      </c>
      <c r="N9" s="12" t="s">
        <v>83</v>
      </c>
      <c r="O9" s="12" t="s">
        <v>82</v>
      </c>
      <c r="P9" s="12" t="s">
        <v>111</v>
      </c>
      <c r="Q9" s="12">
        <v>12.5</v>
      </c>
      <c r="R9" s="12" t="s">
        <v>82</v>
      </c>
      <c r="S9" s="12" t="s">
        <v>111</v>
      </c>
      <c r="T9" s="12">
        <v>12.5</v>
      </c>
      <c r="U9" s="12">
        <v>0</v>
      </c>
      <c r="V9" s="12" t="s">
        <v>83</v>
      </c>
      <c r="W9" s="25" t="s">
        <v>123</v>
      </c>
      <c r="X9" s="25" t="s">
        <v>123</v>
      </c>
      <c r="Y9" s="25">
        <v>23.9</v>
      </c>
      <c r="Z9" s="25" t="s">
        <v>124</v>
      </c>
      <c r="AA9" s="25" t="s">
        <v>124</v>
      </c>
      <c r="AB9" s="25">
        <v>23.3</v>
      </c>
      <c r="AC9" s="25">
        <v>-0.59999999999999787</v>
      </c>
      <c r="AD9" s="25" t="s">
        <v>87</v>
      </c>
      <c r="AE9" s="25">
        <v>0.1</v>
      </c>
      <c r="AF9" s="25">
        <v>0.1</v>
      </c>
      <c r="AG9" s="25">
        <v>0</v>
      </c>
      <c r="AH9" s="12" t="s">
        <v>83</v>
      </c>
    </row>
    <row r="10" spans="1:34" x14ac:dyDescent="0.2">
      <c r="A10" s="13" t="s">
        <v>125</v>
      </c>
      <c r="B10" s="12" t="s">
        <v>24</v>
      </c>
      <c r="C10" s="12" t="s">
        <v>25</v>
      </c>
      <c r="D10" s="12">
        <v>133</v>
      </c>
      <c r="E10" s="12">
        <v>82</v>
      </c>
      <c r="F10" s="12">
        <v>51</v>
      </c>
      <c r="G10" s="12" t="s">
        <v>91</v>
      </c>
      <c r="H10" s="12" t="s">
        <v>92</v>
      </c>
      <c r="I10" s="12">
        <v>7.5</v>
      </c>
      <c r="J10" s="12" t="s">
        <v>109</v>
      </c>
      <c r="K10" s="12" t="s">
        <v>90</v>
      </c>
      <c r="L10" s="12">
        <v>5.5</v>
      </c>
      <c r="M10" s="12">
        <v>-2</v>
      </c>
      <c r="N10" s="12" t="s">
        <v>87</v>
      </c>
      <c r="O10" s="12" t="s">
        <v>126</v>
      </c>
      <c r="P10" s="12" t="s">
        <v>127</v>
      </c>
      <c r="Q10" s="12">
        <v>35.5</v>
      </c>
      <c r="R10" s="12" t="s">
        <v>128</v>
      </c>
      <c r="S10" s="12" t="s">
        <v>129</v>
      </c>
      <c r="T10" s="12">
        <v>19.5</v>
      </c>
      <c r="U10" s="12">
        <v>-16</v>
      </c>
      <c r="V10" s="12" t="s">
        <v>87</v>
      </c>
      <c r="W10" s="25">
        <v>2</v>
      </c>
      <c r="X10" s="25" t="s">
        <v>130</v>
      </c>
      <c r="Y10" s="25">
        <v>2</v>
      </c>
      <c r="Z10" s="25" t="s">
        <v>131</v>
      </c>
      <c r="AA10" s="25" t="s">
        <v>131</v>
      </c>
      <c r="AB10" s="25">
        <v>1.7</v>
      </c>
      <c r="AC10" s="25">
        <v>-0.30000000000000004</v>
      </c>
      <c r="AD10" s="25" t="s">
        <v>87</v>
      </c>
      <c r="AE10" s="25" t="s">
        <v>88</v>
      </c>
      <c r="AF10" s="25" t="s">
        <v>88</v>
      </c>
      <c r="AG10" s="25">
        <v>0</v>
      </c>
      <c r="AH10" s="12" t="s">
        <v>83</v>
      </c>
    </row>
    <row r="11" spans="1:34" x14ac:dyDescent="0.2">
      <c r="A11" s="13" t="s">
        <v>108</v>
      </c>
      <c r="B11" s="12" t="s">
        <v>28</v>
      </c>
      <c r="C11" s="12" t="s">
        <v>29</v>
      </c>
      <c r="D11" s="12">
        <v>111</v>
      </c>
      <c r="E11" s="12">
        <v>90</v>
      </c>
      <c r="F11" s="12">
        <v>21</v>
      </c>
      <c r="G11" s="12" t="s">
        <v>92</v>
      </c>
      <c r="H11" s="12" t="s">
        <v>92</v>
      </c>
      <c r="I11" s="12">
        <v>8</v>
      </c>
      <c r="J11" s="12" t="s">
        <v>92</v>
      </c>
      <c r="K11" s="12" t="s">
        <v>92</v>
      </c>
      <c r="L11" s="12">
        <v>8</v>
      </c>
      <c r="M11" s="12">
        <v>0</v>
      </c>
      <c r="N11" s="12" t="s">
        <v>83</v>
      </c>
      <c r="O11" s="12" t="s">
        <v>133</v>
      </c>
      <c r="P11" s="12" t="s">
        <v>133</v>
      </c>
      <c r="Q11" s="12">
        <v>15</v>
      </c>
      <c r="R11" s="12" t="s">
        <v>133</v>
      </c>
      <c r="S11" s="12" t="s">
        <v>133</v>
      </c>
      <c r="T11" s="12">
        <v>15</v>
      </c>
      <c r="U11" s="12">
        <v>0</v>
      </c>
      <c r="V11" s="12" t="s">
        <v>83</v>
      </c>
      <c r="W11" s="25" t="s">
        <v>134</v>
      </c>
      <c r="X11" s="25" t="s">
        <v>134</v>
      </c>
      <c r="Y11" s="25">
        <v>40</v>
      </c>
      <c r="Z11" s="25" t="s">
        <v>135</v>
      </c>
      <c r="AA11" s="25" t="s">
        <v>135</v>
      </c>
      <c r="AB11" s="25">
        <v>42.3</v>
      </c>
      <c r="AC11" s="25">
        <v>2.2999999999999972</v>
      </c>
      <c r="AD11" s="25" t="s">
        <v>112</v>
      </c>
      <c r="AE11" s="25" t="s">
        <v>136</v>
      </c>
      <c r="AF11" s="25" t="s">
        <v>137</v>
      </c>
      <c r="AG11" s="25">
        <v>2.6000000000000014</v>
      </c>
      <c r="AH11" s="12" t="s">
        <v>112</v>
      </c>
    </row>
    <row r="12" spans="1:34" x14ac:dyDescent="0.2">
      <c r="A12" s="13" t="s">
        <v>153</v>
      </c>
      <c r="B12" s="12" t="s">
        <v>20</v>
      </c>
      <c r="C12" s="12" t="s">
        <v>21</v>
      </c>
      <c r="D12" s="12">
        <v>94</v>
      </c>
      <c r="E12" s="12">
        <v>108</v>
      </c>
      <c r="F12" s="12">
        <v>-14</v>
      </c>
      <c r="G12" s="12" t="s">
        <v>139</v>
      </c>
      <c r="H12" s="12" t="s">
        <v>139</v>
      </c>
      <c r="I12" s="12">
        <v>10</v>
      </c>
      <c r="J12" s="12" t="s">
        <v>139</v>
      </c>
      <c r="K12" s="12" t="s">
        <v>139</v>
      </c>
      <c r="L12" s="12">
        <v>10</v>
      </c>
      <c r="M12" s="12">
        <v>0</v>
      </c>
      <c r="N12" s="12" t="s">
        <v>83</v>
      </c>
      <c r="O12" s="12" t="s">
        <v>126</v>
      </c>
      <c r="P12" s="12" t="s">
        <v>126</v>
      </c>
      <c r="Q12" s="12">
        <v>35</v>
      </c>
      <c r="R12" s="12" t="s">
        <v>126</v>
      </c>
      <c r="S12" s="12" t="s">
        <v>126</v>
      </c>
      <c r="T12" s="12">
        <v>35</v>
      </c>
      <c r="U12" s="12">
        <v>0</v>
      </c>
      <c r="V12" s="12" t="s">
        <v>83</v>
      </c>
      <c r="W12" s="25" t="s">
        <v>140</v>
      </c>
      <c r="X12" s="25" t="s">
        <v>140</v>
      </c>
      <c r="Y12" s="25">
        <v>23</v>
      </c>
      <c r="Z12" s="25" t="s">
        <v>141</v>
      </c>
      <c r="AA12" s="25" t="s">
        <v>141</v>
      </c>
      <c r="AB12" s="25">
        <v>24.6</v>
      </c>
      <c r="AC12" s="25">
        <v>1.6000000000000014</v>
      </c>
      <c r="AD12" s="25" t="s">
        <v>112</v>
      </c>
      <c r="AE12" s="25" t="s">
        <v>142</v>
      </c>
      <c r="AF12" s="25" t="s">
        <v>143</v>
      </c>
      <c r="AG12" s="25">
        <v>3.3999999999999986</v>
      </c>
      <c r="AH12" s="12" t="s">
        <v>112</v>
      </c>
    </row>
    <row r="13" spans="1:34" x14ac:dyDescent="0.2">
      <c r="A13" s="13" t="s">
        <v>122</v>
      </c>
      <c r="B13" s="12" t="s">
        <v>18</v>
      </c>
      <c r="C13" s="12" t="s">
        <v>19</v>
      </c>
      <c r="D13" s="12">
        <v>105</v>
      </c>
      <c r="E13" s="12">
        <v>120</v>
      </c>
      <c r="F13" s="12">
        <v>-15</v>
      </c>
      <c r="G13" s="12" t="s">
        <v>145</v>
      </c>
      <c r="H13" s="12" t="s">
        <v>145</v>
      </c>
      <c r="I13" s="12">
        <v>4</v>
      </c>
      <c r="J13" s="12" t="s">
        <v>145</v>
      </c>
      <c r="K13" s="12" t="s">
        <v>145</v>
      </c>
      <c r="L13" s="12">
        <v>4</v>
      </c>
      <c r="M13" s="12">
        <v>0</v>
      </c>
      <c r="N13" s="12" t="s">
        <v>83</v>
      </c>
      <c r="O13" s="12" t="s">
        <v>90</v>
      </c>
      <c r="P13" s="12" t="s">
        <v>90</v>
      </c>
      <c r="Q13" s="12">
        <v>6</v>
      </c>
      <c r="R13" s="12" t="s">
        <v>90</v>
      </c>
      <c r="S13" s="12" t="s">
        <v>90</v>
      </c>
      <c r="T13" s="12">
        <v>6</v>
      </c>
      <c r="U13" s="12">
        <v>0</v>
      </c>
      <c r="V13" s="12" t="s">
        <v>83</v>
      </c>
      <c r="W13" s="25" t="s">
        <v>146</v>
      </c>
      <c r="X13" s="25" t="s">
        <v>146</v>
      </c>
      <c r="Y13" s="25">
        <v>16.2</v>
      </c>
      <c r="Z13" s="25" t="s">
        <v>147</v>
      </c>
      <c r="AA13" s="25" t="s">
        <v>147</v>
      </c>
      <c r="AB13" s="25">
        <v>15.8</v>
      </c>
      <c r="AC13" s="25">
        <v>-0.39999999999999858</v>
      </c>
      <c r="AD13" s="25" t="s">
        <v>87</v>
      </c>
      <c r="AE13" s="25" t="s">
        <v>88</v>
      </c>
      <c r="AF13" s="25" t="s">
        <v>88</v>
      </c>
      <c r="AG13" s="25">
        <v>0</v>
      </c>
      <c r="AH13" s="12" t="s">
        <v>83</v>
      </c>
    </row>
    <row r="14" spans="1:34" x14ac:dyDescent="0.2">
      <c r="A14" s="13" t="s">
        <v>104</v>
      </c>
      <c r="B14" s="12" t="s">
        <v>26</v>
      </c>
      <c r="C14" s="12" t="s">
        <v>27</v>
      </c>
      <c r="D14" s="12">
        <v>108</v>
      </c>
      <c r="E14" s="12">
        <v>123</v>
      </c>
      <c r="F14" s="12">
        <v>-15</v>
      </c>
      <c r="G14" s="12" t="s">
        <v>145</v>
      </c>
      <c r="H14" s="12" t="s">
        <v>145</v>
      </c>
      <c r="I14" s="12">
        <v>4</v>
      </c>
      <c r="J14" s="12" t="s">
        <v>145</v>
      </c>
      <c r="K14" s="12" t="s">
        <v>145</v>
      </c>
      <c r="L14" s="12">
        <v>4</v>
      </c>
      <c r="M14" s="12">
        <v>0</v>
      </c>
      <c r="N14" s="12" t="s">
        <v>83</v>
      </c>
      <c r="O14" s="12" t="s">
        <v>93</v>
      </c>
      <c r="P14" s="12" t="s">
        <v>93</v>
      </c>
      <c r="Q14" s="12">
        <v>9</v>
      </c>
      <c r="R14" s="12" t="s">
        <v>93</v>
      </c>
      <c r="S14" s="12" t="s">
        <v>93</v>
      </c>
      <c r="T14" s="12">
        <v>9</v>
      </c>
      <c r="U14" s="12">
        <v>0</v>
      </c>
      <c r="V14" s="12" t="s">
        <v>83</v>
      </c>
      <c r="W14" s="25" t="s">
        <v>149</v>
      </c>
      <c r="X14" s="25" t="s">
        <v>149</v>
      </c>
      <c r="Y14" s="25">
        <v>3.7</v>
      </c>
      <c r="Z14" s="25" t="s">
        <v>150</v>
      </c>
      <c r="AA14" s="25" t="s">
        <v>150</v>
      </c>
      <c r="AB14" s="25">
        <v>3.6</v>
      </c>
      <c r="AC14" s="25">
        <v>-0.10000000000000009</v>
      </c>
      <c r="AD14" s="25" t="s">
        <v>87</v>
      </c>
      <c r="AE14" s="25" t="s">
        <v>88</v>
      </c>
      <c r="AF14" s="25" t="s">
        <v>88</v>
      </c>
      <c r="AG14" s="25">
        <v>0</v>
      </c>
      <c r="AH14" s="12" t="s">
        <v>83</v>
      </c>
    </row>
    <row r="15" spans="1:34" x14ac:dyDescent="0.2">
      <c r="A15" s="13" t="s">
        <v>171</v>
      </c>
      <c r="B15" s="12" t="s">
        <v>191</v>
      </c>
      <c r="C15" s="12" t="s">
        <v>44</v>
      </c>
      <c r="D15" s="12">
        <v>135</v>
      </c>
      <c r="E15" s="12">
        <v>143</v>
      </c>
      <c r="F15" s="12">
        <v>-8</v>
      </c>
      <c r="G15" s="12" t="s">
        <v>145</v>
      </c>
      <c r="H15" s="12" t="s">
        <v>109</v>
      </c>
      <c r="I15" s="12">
        <v>4.5</v>
      </c>
      <c r="J15" s="12" t="s">
        <v>145</v>
      </c>
      <c r="K15" s="12" t="s">
        <v>109</v>
      </c>
      <c r="L15" s="12">
        <v>4.5</v>
      </c>
      <c r="M15" s="12">
        <v>0</v>
      </c>
      <c r="N15" s="12" t="s">
        <v>83</v>
      </c>
      <c r="O15" s="12" t="s">
        <v>145</v>
      </c>
      <c r="P15" s="12" t="s">
        <v>109</v>
      </c>
      <c r="Q15" s="12">
        <v>4.5</v>
      </c>
      <c r="R15" s="12" t="s">
        <v>145</v>
      </c>
      <c r="S15" s="12" t="s">
        <v>109</v>
      </c>
      <c r="T15" s="12">
        <v>4.5</v>
      </c>
      <c r="U15" s="12">
        <v>0</v>
      </c>
      <c r="V15" s="12" t="s">
        <v>83</v>
      </c>
      <c r="W15" s="25" t="s">
        <v>152</v>
      </c>
      <c r="X15" s="25" t="s">
        <v>152</v>
      </c>
      <c r="Y15" s="25">
        <v>3.3</v>
      </c>
      <c r="Z15" s="25" t="s">
        <v>96</v>
      </c>
      <c r="AA15" s="25" t="s">
        <v>96</v>
      </c>
      <c r="AB15" s="25">
        <v>3.1</v>
      </c>
      <c r="AC15" s="25">
        <v>-0.19999999999999973</v>
      </c>
      <c r="AD15" s="25" t="s">
        <v>87</v>
      </c>
      <c r="AE15" s="25" t="s">
        <v>88</v>
      </c>
      <c r="AF15" s="25" t="s">
        <v>88</v>
      </c>
      <c r="AG15" s="25">
        <v>0</v>
      </c>
      <c r="AH15" s="12" t="s">
        <v>83</v>
      </c>
    </row>
    <row r="16" spans="1:34" x14ac:dyDescent="0.2">
      <c r="A16" s="13" t="s">
        <v>132</v>
      </c>
      <c r="B16" s="12" t="s">
        <v>32</v>
      </c>
      <c r="C16" s="12" t="s">
        <v>33</v>
      </c>
      <c r="D16" s="12">
        <v>146</v>
      </c>
      <c r="E16" s="12">
        <v>151</v>
      </c>
      <c r="F16" s="12">
        <v>-5</v>
      </c>
      <c r="G16" s="12" t="s">
        <v>92</v>
      </c>
      <c r="H16" s="12" t="s">
        <v>93</v>
      </c>
      <c r="I16" s="12">
        <v>8.5</v>
      </c>
      <c r="J16" s="12" t="s">
        <v>92</v>
      </c>
      <c r="K16" s="12" t="s">
        <v>93</v>
      </c>
      <c r="L16" s="12">
        <v>8.5</v>
      </c>
      <c r="M16" s="12">
        <v>0</v>
      </c>
      <c r="N16" s="12" t="s">
        <v>83</v>
      </c>
      <c r="O16" s="12" t="s">
        <v>154</v>
      </c>
      <c r="P16" s="12" t="s">
        <v>155</v>
      </c>
      <c r="Q16" s="12">
        <v>9</v>
      </c>
      <c r="R16" s="12" t="s">
        <v>154</v>
      </c>
      <c r="S16" s="12" t="s">
        <v>155</v>
      </c>
      <c r="T16" s="12">
        <v>9</v>
      </c>
      <c r="U16" s="12">
        <v>0</v>
      </c>
      <c r="V16" s="12" t="s">
        <v>83</v>
      </c>
      <c r="W16" s="25" t="s">
        <v>156</v>
      </c>
      <c r="X16" s="25" t="s">
        <v>156</v>
      </c>
      <c r="Y16" s="25">
        <v>6.7</v>
      </c>
      <c r="Z16" s="25" t="s">
        <v>157</v>
      </c>
      <c r="AA16" s="25" t="s">
        <v>157</v>
      </c>
      <c r="AB16" s="25">
        <v>6.3</v>
      </c>
      <c r="AC16" s="25">
        <v>-0.40000000000000036</v>
      </c>
      <c r="AD16" s="25" t="s">
        <v>87</v>
      </c>
      <c r="AE16" s="25" t="s">
        <v>88</v>
      </c>
      <c r="AF16" s="25" t="s">
        <v>88</v>
      </c>
      <c r="AG16" s="25">
        <v>0</v>
      </c>
      <c r="AH16" s="12" t="s">
        <v>83</v>
      </c>
    </row>
    <row r="17" spans="1:34" x14ac:dyDescent="0.2">
      <c r="A17" s="13" t="s">
        <v>81</v>
      </c>
      <c r="B17" s="12" t="s">
        <v>36</v>
      </c>
      <c r="C17" s="12" t="s">
        <v>37</v>
      </c>
      <c r="D17" s="12">
        <v>150</v>
      </c>
      <c r="E17" s="12">
        <v>152</v>
      </c>
      <c r="F17" s="12">
        <v>-2</v>
      </c>
      <c r="G17" s="12" t="s">
        <v>139</v>
      </c>
      <c r="H17" s="12" t="s">
        <v>82</v>
      </c>
      <c r="I17" s="12">
        <v>11</v>
      </c>
      <c r="J17" s="12" t="s">
        <v>159</v>
      </c>
      <c r="K17" s="12" t="s">
        <v>145</v>
      </c>
      <c r="L17" s="12">
        <v>3.5</v>
      </c>
      <c r="M17" s="12">
        <v>-7.5</v>
      </c>
      <c r="N17" s="12" t="s">
        <v>87</v>
      </c>
      <c r="O17" s="12" t="s">
        <v>160</v>
      </c>
      <c r="P17" s="12" t="s">
        <v>128</v>
      </c>
      <c r="Q17" s="12">
        <v>18</v>
      </c>
      <c r="R17" s="12" t="s">
        <v>139</v>
      </c>
      <c r="S17" s="12" t="s">
        <v>110</v>
      </c>
      <c r="T17" s="12">
        <v>10.5</v>
      </c>
      <c r="U17" s="12">
        <v>-7.5</v>
      </c>
      <c r="V17" s="12" t="s">
        <v>87</v>
      </c>
      <c r="W17" s="25" t="s">
        <v>161</v>
      </c>
      <c r="X17" s="25" t="s">
        <v>161</v>
      </c>
      <c r="Y17" s="25">
        <v>6.6</v>
      </c>
      <c r="Z17" s="25" t="s">
        <v>162</v>
      </c>
      <c r="AA17" s="25" t="s">
        <v>162</v>
      </c>
      <c r="AB17" s="25">
        <v>5.4</v>
      </c>
      <c r="AC17" s="25">
        <v>-1.1999999999999993</v>
      </c>
      <c r="AD17" s="25" t="s">
        <v>87</v>
      </c>
      <c r="AE17" s="25" t="s">
        <v>88</v>
      </c>
      <c r="AF17" s="25" t="s">
        <v>88</v>
      </c>
      <c r="AG17" s="25">
        <v>0</v>
      </c>
      <c r="AH17" s="12" t="s">
        <v>83</v>
      </c>
    </row>
    <row r="18" spans="1:34" x14ac:dyDescent="0.2">
      <c r="A18" s="13" t="s">
        <v>115</v>
      </c>
      <c r="B18" s="12" t="s">
        <v>42</v>
      </c>
      <c r="C18" s="12" t="s">
        <v>43</v>
      </c>
      <c r="D18" s="12">
        <v>153</v>
      </c>
      <c r="E18" s="12">
        <v>154</v>
      </c>
      <c r="F18" s="12">
        <v>-1</v>
      </c>
      <c r="G18" s="12" t="s">
        <v>93</v>
      </c>
      <c r="H18" s="12" t="s">
        <v>93</v>
      </c>
      <c r="I18" s="12">
        <v>9</v>
      </c>
      <c r="J18" s="12" t="s">
        <v>93</v>
      </c>
      <c r="K18" s="12" t="s">
        <v>93</v>
      </c>
      <c r="L18" s="12">
        <v>9</v>
      </c>
      <c r="M18" s="12">
        <v>0</v>
      </c>
      <c r="N18" s="12" t="s">
        <v>83</v>
      </c>
      <c r="O18" s="12" t="s">
        <v>164</v>
      </c>
      <c r="P18" s="12" t="s">
        <v>164</v>
      </c>
      <c r="Q18" s="12">
        <v>70</v>
      </c>
      <c r="R18" s="12" t="s">
        <v>164</v>
      </c>
      <c r="S18" s="12" t="s">
        <v>164</v>
      </c>
      <c r="T18" s="12">
        <v>70</v>
      </c>
      <c r="U18" s="12">
        <v>0</v>
      </c>
      <c r="V18" s="12" t="s">
        <v>83</v>
      </c>
      <c r="W18" s="25" t="s">
        <v>165</v>
      </c>
      <c r="X18" s="25" t="s">
        <v>165</v>
      </c>
      <c r="Y18" s="25">
        <v>195.2</v>
      </c>
      <c r="Z18" s="25" t="s">
        <v>166</v>
      </c>
      <c r="AA18" s="25" t="s">
        <v>166</v>
      </c>
      <c r="AB18" s="25">
        <v>198.2</v>
      </c>
      <c r="AC18" s="25">
        <v>3</v>
      </c>
      <c r="AD18" s="25" t="s">
        <v>112</v>
      </c>
      <c r="AE18" s="25" t="s">
        <v>88</v>
      </c>
      <c r="AF18" s="25" t="s">
        <v>88</v>
      </c>
      <c r="AG18" s="25">
        <v>0</v>
      </c>
      <c r="AH18" s="12" t="s">
        <v>83</v>
      </c>
    </row>
    <row r="19" spans="1:34" x14ac:dyDescent="0.2">
      <c r="A19" s="13" t="s">
        <v>187</v>
      </c>
      <c r="B19" s="12" t="s">
        <v>47</v>
      </c>
      <c r="C19" s="12" t="s">
        <v>48</v>
      </c>
      <c r="D19" s="12">
        <v>177</v>
      </c>
      <c r="E19" s="12">
        <v>156</v>
      </c>
      <c r="F19" s="12">
        <v>21</v>
      </c>
      <c r="G19" s="12" t="s">
        <v>93</v>
      </c>
      <c r="H19" s="12" t="s">
        <v>139</v>
      </c>
      <c r="I19" s="12">
        <v>9.5</v>
      </c>
      <c r="J19" s="12" t="s">
        <v>93</v>
      </c>
      <c r="K19" s="12" t="s">
        <v>139</v>
      </c>
      <c r="L19" s="12">
        <v>9.5</v>
      </c>
      <c r="M19" s="12">
        <v>0</v>
      </c>
      <c r="N19" s="12" t="s">
        <v>83</v>
      </c>
      <c r="O19" s="12" t="s">
        <v>168</v>
      </c>
      <c r="P19" s="12" t="s">
        <v>126</v>
      </c>
      <c r="Q19" s="12">
        <v>34.5</v>
      </c>
      <c r="R19" s="12" t="s">
        <v>168</v>
      </c>
      <c r="S19" s="12" t="s">
        <v>126</v>
      </c>
      <c r="T19" s="12">
        <v>34.5</v>
      </c>
      <c r="U19" s="12">
        <v>0</v>
      </c>
      <c r="V19" s="12" t="s">
        <v>83</v>
      </c>
      <c r="W19" s="25" t="s">
        <v>169</v>
      </c>
      <c r="X19" s="25" t="s">
        <v>169</v>
      </c>
      <c r="Y19" s="25">
        <v>20.9</v>
      </c>
      <c r="Z19" s="25" t="s">
        <v>170</v>
      </c>
      <c r="AA19" s="25" t="s">
        <v>170</v>
      </c>
      <c r="AB19" s="25">
        <v>17.8</v>
      </c>
      <c r="AC19" s="25">
        <v>-3.0999999999999979</v>
      </c>
      <c r="AD19" s="25" t="s">
        <v>87</v>
      </c>
      <c r="AE19" s="25" t="s">
        <v>88</v>
      </c>
      <c r="AF19" s="25" t="s">
        <v>88</v>
      </c>
      <c r="AG19" s="25">
        <v>0</v>
      </c>
      <c r="AH19" s="12" t="s">
        <v>83</v>
      </c>
    </row>
    <row r="20" spans="1:34" x14ac:dyDescent="0.2">
      <c r="A20" s="13" t="s">
        <v>167</v>
      </c>
      <c r="B20" s="12" t="s">
        <v>40</v>
      </c>
      <c r="C20" s="12" t="s">
        <v>41</v>
      </c>
      <c r="D20" s="12">
        <v>154</v>
      </c>
      <c r="E20" s="12">
        <v>157</v>
      </c>
      <c r="F20" s="12">
        <v>-3</v>
      </c>
      <c r="G20" s="12" t="s">
        <v>91</v>
      </c>
      <c r="H20" s="12" t="s">
        <v>92</v>
      </c>
      <c r="I20" s="12">
        <v>7.5</v>
      </c>
      <c r="J20" s="12" t="s">
        <v>91</v>
      </c>
      <c r="K20" s="12" t="s">
        <v>92</v>
      </c>
      <c r="L20" s="12">
        <v>7.5</v>
      </c>
      <c r="M20" s="12">
        <v>0</v>
      </c>
      <c r="N20" s="12" t="s">
        <v>83</v>
      </c>
      <c r="O20" s="12" t="s">
        <v>133</v>
      </c>
      <c r="P20" s="12" t="s">
        <v>99</v>
      </c>
      <c r="Q20" s="12">
        <v>15.5</v>
      </c>
      <c r="R20" s="12" t="s">
        <v>133</v>
      </c>
      <c r="S20" s="12" t="s">
        <v>99</v>
      </c>
      <c r="T20" s="12">
        <v>15.5</v>
      </c>
      <c r="U20" s="12">
        <v>0</v>
      </c>
      <c r="V20" s="12" t="s">
        <v>83</v>
      </c>
      <c r="W20" s="25" t="s">
        <v>172</v>
      </c>
      <c r="X20" s="25" t="s">
        <v>172</v>
      </c>
      <c r="Y20" s="25">
        <v>7.6</v>
      </c>
      <c r="Z20" s="25" t="s">
        <v>173</v>
      </c>
      <c r="AA20" s="25" t="s">
        <v>173</v>
      </c>
      <c r="AB20" s="25">
        <v>8.1</v>
      </c>
      <c r="AC20" s="25">
        <v>0.5</v>
      </c>
      <c r="AD20" s="25" t="s">
        <v>112</v>
      </c>
      <c r="AE20" s="25" t="s">
        <v>174</v>
      </c>
      <c r="AF20" s="25" t="s">
        <v>175</v>
      </c>
      <c r="AG20" s="25">
        <v>12.599999999999994</v>
      </c>
      <c r="AH20" s="12" t="s">
        <v>112</v>
      </c>
    </row>
    <row r="21" spans="1:34" x14ac:dyDescent="0.2">
      <c r="A21" s="13" t="s">
        <v>98</v>
      </c>
      <c r="B21" s="12" t="s">
        <v>38</v>
      </c>
      <c r="C21" s="12" t="s">
        <v>39</v>
      </c>
      <c r="D21" s="12">
        <v>163</v>
      </c>
      <c r="E21" s="12">
        <v>158</v>
      </c>
      <c r="F21" s="12">
        <v>5</v>
      </c>
      <c r="G21" s="12" t="s">
        <v>91</v>
      </c>
      <c r="H21" s="12" t="s">
        <v>91</v>
      </c>
      <c r="I21" s="12">
        <v>7</v>
      </c>
      <c r="J21" s="12" t="s">
        <v>159</v>
      </c>
      <c r="K21" s="12" t="s">
        <v>159</v>
      </c>
      <c r="L21" s="12">
        <v>3</v>
      </c>
      <c r="M21" s="12">
        <v>-4</v>
      </c>
      <c r="N21" s="12" t="s">
        <v>87</v>
      </c>
      <c r="O21" s="12" t="s">
        <v>93</v>
      </c>
      <c r="P21" s="12" t="s">
        <v>93</v>
      </c>
      <c r="Q21" s="12">
        <v>9</v>
      </c>
      <c r="R21" s="12" t="s">
        <v>93</v>
      </c>
      <c r="S21" s="12" t="s">
        <v>93</v>
      </c>
      <c r="T21" s="12">
        <v>9</v>
      </c>
      <c r="U21" s="12">
        <v>0</v>
      </c>
      <c r="V21" s="12" t="s">
        <v>83</v>
      </c>
      <c r="W21" s="25" t="s">
        <v>177</v>
      </c>
      <c r="X21" s="25" t="s">
        <v>177</v>
      </c>
      <c r="Y21" s="25">
        <v>4.3</v>
      </c>
      <c r="Z21" s="25" t="s">
        <v>97</v>
      </c>
      <c r="AA21" s="25" t="s">
        <v>97</v>
      </c>
      <c r="AB21" s="25">
        <v>2.9</v>
      </c>
      <c r="AC21" s="25">
        <v>-1.4</v>
      </c>
      <c r="AD21" s="25" t="s">
        <v>87</v>
      </c>
      <c r="AE21" s="25" t="s">
        <v>88</v>
      </c>
      <c r="AF21" s="25" t="s">
        <v>88</v>
      </c>
      <c r="AG21" s="25">
        <v>0</v>
      </c>
      <c r="AH21" s="12" t="s">
        <v>83</v>
      </c>
    </row>
    <row r="22" spans="1:34" x14ac:dyDescent="0.2">
      <c r="A22" s="13" t="s">
        <v>138</v>
      </c>
      <c r="B22" s="12" t="s">
        <v>45</v>
      </c>
      <c r="C22" s="12" t="s">
        <v>46</v>
      </c>
      <c r="D22" s="12">
        <v>160</v>
      </c>
      <c r="E22" s="12">
        <v>164</v>
      </c>
      <c r="F22" s="12">
        <v>-4</v>
      </c>
      <c r="G22" s="12" t="s">
        <v>130</v>
      </c>
      <c r="H22" s="12" t="s">
        <v>159</v>
      </c>
      <c r="I22" s="12">
        <v>2.5</v>
      </c>
      <c r="J22" s="12" t="s">
        <v>130</v>
      </c>
      <c r="K22" s="12" t="s">
        <v>159</v>
      </c>
      <c r="L22" s="12">
        <v>2.5</v>
      </c>
      <c r="M22" s="12">
        <v>0</v>
      </c>
      <c r="N22" s="12" t="s">
        <v>83</v>
      </c>
      <c r="O22" s="12" t="s">
        <v>179</v>
      </c>
      <c r="P22" s="12" t="s">
        <v>180</v>
      </c>
      <c r="Q22" s="12">
        <v>4</v>
      </c>
      <c r="R22" s="12" t="s">
        <v>179</v>
      </c>
      <c r="S22" s="12" t="s">
        <v>180</v>
      </c>
      <c r="T22" s="12">
        <v>4</v>
      </c>
      <c r="U22" s="12">
        <v>0</v>
      </c>
      <c r="V22" s="12" t="s">
        <v>83</v>
      </c>
      <c r="W22" s="25" t="s">
        <v>181</v>
      </c>
      <c r="X22" s="25" t="s">
        <v>181</v>
      </c>
      <c r="Y22" s="25">
        <v>22.8</v>
      </c>
      <c r="Z22" s="25" t="s">
        <v>103</v>
      </c>
      <c r="AA22" s="25" t="s">
        <v>103</v>
      </c>
      <c r="AB22" s="25">
        <v>17.2</v>
      </c>
      <c r="AC22" s="25">
        <v>-5.6000000000000014</v>
      </c>
      <c r="AD22" s="25" t="s">
        <v>87</v>
      </c>
      <c r="AE22" s="25" t="s">
        <v>88</v>
      </c>
      <c r="AF22" s="25" t="s">
        <v>88</v>
      </c>
      <c r="AG22" s="25">
        <v>0</v>
      </c>
      <c r="AH22" s="12" t="s">
        <v>83</v>
      </c>
    </row>
    <row r="23" spans="1:34" x14ac:dyDescent="0.2">
      <c r="A23" s="13" t="s">
        <v>182</v>
      </c>
      <c r="B23" s="12" t="s">
        <v>30</v>
      </c>
      <c r="C23" s="12" t="s">
        <v>31</v>
      </c>
      <c r="D23" s="12">
        <v>171</v>
      </c>
      <c r="E23" s="12">
        <v>173</v>
      </c>
      <c r="F23" s="12">
        <v>-2</v>
      </c>
      <c r="G23" s="12" t="s">
        <v>139</v>
      </c>
      <c r="H23" s="12" t="s">
        <v>110</v>
      </c>
      <c r="I23" s="12">
        <v>10.5</v>
      </c>
      <c r="J23" s="12" t="s">
        <v>139</v>
      </c>
      <c r="K23" s="12" t="s">
        <v>110</v>
      </c>
      <c r="L23" s="12">
        <v>10.5</v>
      </c>
      <c r="M23" s="12">
        <v>0</v>
      </c>
      <c r="N23" s="12" t="s">
        <v>83</v>
      </c>
      <c r="O23" s="12" t="s">
        <v>183</v>
      </c>
      <c r="P23" s="12" t="s">
        <v>184</v>
      </c>
      <c r="Q23" s="12">
        <v>43.5</v>
      </c>
      <c r="R23" s="12" t="s">
        <v>183</v>
      </c>
      <c r="S23" s="12" t="s">
        <v>184</v>
      </c>
      <c r="T23" s="12">
        <v>43.5</v>
      </c>
      <c r="U23" s="12">
        <v>0</v>
      </c>
      <c r="V23" s="12" t="s">
        <v>83</v>
      </c>
      <c r="W23" s="25" t="s">
        <v>185</v>
      </c>
      <c r="X23" s="25" t="s">
        <v>185</v>
      </c>
      <c r="Y23" s="25">
        <v>46.8</v>
      </c>
      <c r="Z23" s="25" t="s">
        <v>186</v>
      </c>
      <c r="AA23" s="25" t="s">
        <v>186</v>
      </c>
      <c r="AB23" s="25">
        <v>40.299999999999997</v>
      </c>
      <c r="AC23" s="25">
        <v>-6.5</v>
      </c>
      <c r="AD23" s="25" t="s">
        <v>87</v>
      </c>
      <c r="AE23" s="25" t="s">
        <v>88</v>
      </c>
      <c r="AF23" s="25" t="s">
        <v>88</v>
      </c>
      <c r="AG23" s="25">
        <v>0</v>
      </c>
      <c r="AH23" s="12" t="s">
        <v>83</v>
      </c>
    </row>
    <row r="24" spans="1:34" x14ac:dyDescent="0.2">
      <c r="A24" s="13" t="s">
        <v>163</v>
      </c>
      <c r="B24" s="12" t="s">
        <v>49</v>
      </c>
      <c r="C24" s="12" t="s">
        <v>50</v>
      </c>
      <c r="D24" s="12">
        <v>189</v>
      </c>
      <c r="E24" s="12">
        <v>188</v>
      </c>
      <c r="F24" s="12">
        <v>1</v>
      </c>
      <c r="G24" s="12" t="s">
        <v>90</v>
      </c>
      <c r="H24" s="12" t="s">
        <v>91</v>
      </c>
      <c r="I24" s="12">
        <v>6.5</v>
      </c>
      <c r="J24" s="12" t="s">
        <v>90</v>
      </c>
      <c r="K24" s="12" t="s">
        <v>91</v>
      </c>
      <c r="L24" s="12">
        <v>6.5</v>
      </c>
      <c r="M24" s="12">
        <v>0</v>
      </c>
      <c r="N24" s="12" t="s">
        <v>83</v>
      </c>
      <c r="O24" s="12" t="s">
        <v>134</v>
      </c>
      <c r="P24" s="12" t="s">
        <v>188</v>
      </c>
      <c r="Q24" s="12">
        <v>40.5</v>
      </c>
      <c r="R24" s="12" t="s">
        <v>134</v>
      </c>
      <c r="S24" s="12" t="s">
        <v>188</v>
      </c>
      <c r="T24" s="12">
        <v>40.5</v>
      </c>
      <c r="U24" s="12">
        <v>0</v>
      </c>
      <c r="V24" s="12" t="s">
        <v>83</v>
      </c>
      <c r="W24" s="25" t="s">
        <v>189</v>
      </c>
      <c r="X24" s="25" t="s">
        <v>189</v>
      </c>
      <c r="Y24" s="25">
        <v>118.8</v>
      </c>
      <c r="Z24" s="25" t="s">
        <v>190</v>
      </c>
      <c r="AA24" s="25" t="s">
        <v>190</v>
      </c>
      <c r="AB24" s="25">
        <v>40.200000000000003</v>
      </c>
      <c r="AC24" s="25">
        <v>-78.599999999999994</v>
      </c>
      <c r="AD24" s="25" t="s">
        <v>87</v>
      </c>
      <c r="AE24" s="25" t="s">
        <v>88</v>
      </c>
      <c r="AF24" s="25" t="s">
        <v>88</v>
      </c>
      <c r="AG24" s="25">
        <v>0</v>
      </c>
      <c r="AH24" s="12" t="s">
        <v>83</v>
      </c>
    </row>
  </sheetData>
  <sortState ref="B3:G24">
    <sortCondition ref="E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4"/>
  <sheetViews>
    <sheetView topLeftCell="AB1" workbookViewId="0">
      <selection activeCell="X17" sqref="X17"/>
    </sheetView>
  </sheetViews>
  <sheetFormatPr defaultRowHeight="14.25" x14ac:dyDescent="0.2"/>
  <cols>
    <col min="1" max="1" width="12.75" bestFit="1" customWidth="1"/>
    <col min="2" max="3" width="28.625" style="11" bestFit="1" customWidth="1"/>
    <col min="4" max="4" width="41.25" style="11" bestFit="1" customWidth="1"/>
    <col min="5" max="5" width="28.625" style="11" customWidth="1"/>
    <col min="6" max="6" width="28.625" style="11" bestFit="1" customWidth="1"/>
    <col min="7" max="7" width="37.625" style="11" bestFit="1" customWidth="1"/>
    <col min="8" max="8" width="32.125" style="11" bestFit="1" customWidth="1"/>
    <col min="9" max="9" width="34.625" style="11" bestFit="1" customWidth="1"/>
    <col min="10" max="10" width="26.375" style="11" bestFit="1" customWidth="1"/>
    <col min="11" max="23" width="34.625" style="34" bestFit="1" customWidth="1"/>
    <col min="24" max="24" width="56.875" style="34" bestFit="1" customWidth="1"/>
    <col min="25" max="25" width="47.25" style="40" customWidth="1"/>
    <col min="26" max="44" width="34.625" style="40" bestFit="1" customWidth="1"/>
  </cols>
  <sheetData>
    <row r="1" spans="1:44" x14ac:dyDescent="0.2">
      <c r="A1" s="16">
        <v>1</v>
      </c>
      <c r="B1" s="16">
        <v>2</v>
      </c>
      <c r="C1" s="16">
        <v>3</v>
      </c>
      <c r="D1" s="16">
        <v>4</v>
      </c>
      <c r="E1" s="29"/>
      <c r="F1" s="16">
        <v>1</v>
      </c>
      <c r="G1" s="16">
        <v>2</v>
      </c>
      <c r="H1" s="16">
        <v>3</v>
      </c>
      <c r="I1" s="16">
        <v>4</v>
      </c>
      <c r="J1" s="16">
        <v>5</v>
      </c>
      <c r="K1" s="16">
        <v>6</v>
      </c>
      <c r="L1" s="16">
        <v>7</v>
      </c>
      <c r="M1" s="16">
        <v>8</v>
      </c>
      <c r="N1" s="16">
        <v>9</v>
      </c>
      <c r="O1" s="16">
        <v>10</v>
      </c>
      <c r="P1" s="16">
        <v>11</v>
      </c>
      <c r="Q1" s="16">
        <v>12</v>
      </c>
      <c r="R1" s="16">
        <v>13</v>
      </c>
      <c r="S1" s="16">
        <v>14</v>
      </c>
      <c r="T1" s="16">
        <v>15</v>
      </c>
      <c r="U1" s="16">
        <v>16</v>
      </c>
      <c r="V1" s="16">
        <v>17</v>
      </c>
      <c r="W1" s="16">
        <v>18</v>
      </c>
      <c r="X1" s="16">
        <v>19</v>
      </c>
      <c r="Y1" s="38">
        <v>20</v>
      </c>
      <c r="Z1" s="38">
        <v>21</v>
      </c>
      <c r="AA1" s="38">
        <v>22</v>
      </c>
      <c r="AB1" s="38">
        <v>23</v>
      </c>
      <c r="AC1" s="38">
        <v>24</v>
      </c>
      <c r="AD1" s="38">
        <v>25</v>
      </c>
      <c r="AE1" s="38">
        <v>26</v>
      </c>
      <c r="AF1" s="38">
        <v>27</v>
      </c>
      <c r="AG1" s="38">
        <v>28</v>
      </c>
      <c r="AH1" s="38">
        <v>29</v>
      </c>
      <c r="AI1" s="38">
        <v>30</v>
      </c>
      <c r="AJ1" s="38">
        <v>31</v>
      </c>
      <c r="AK1" s="38">
        <v>32</v>
      </c>
      <c r="AL1" s="38">
        <v>33</v>
      </c>
      <c r="AM1" s="38">
        <v>34</v>
      </c>
      <c r="AN1" s="38">
        <v>35</v>
      </c>
      <c r="AO1" s="38">
        <v>36</v>
      </c>
      <c r="AP1" s="38">
        <v>37</v>
      </c>
      <c r="AQ1" s="38">
        <v>38</v>
      </c>
      <c r="AR1" s="38">
        <v>39</v>
      </c>
    </row>
    <row r="2" spans="1:44" x14ac:dyDescent="0.2">
      <c r="A2" s="12" t="s">
        <v>53</v>
      </c>
      <c r="B2" s="12" t="s">
        <v>1</v>
      </c>
      <c r="C2" s="12" t="s">
        <v>196</v>
      </c>
      <c r="D2" s="12" t="s">
        <v>197</v>
      </c>
      <c r="E2" s="29"/>
      <c r="F2" s="12" t="s">
        <v>53</v>
      </c>
      <c r="G2" s="30" t="s">
        <v>1</v>
      </c>
      <c r="H2" s="30" t="s">
        <v>235</v>
      </c>
      <c r="I2" s="30" t="s">
        <v>236</v>
      </c>
      <c r="J2" s="30" t="s">
        <v>237</v>
      </c>
      <c r="K2" s="31" t="s">
        <v>238</v>
      </c>
      <c r="L2" s="31" t="s">
        <v>239</v>
      </c>
      <c r="M2" s="31" t="s">
        <v>240</v>
      </c>
      <c r="N2" s="31" t="s">
        <v>241</v>
      </c>
      <c r="O2" s="31" t="s">
        <v>242</v>
      </c>
      <c r="P2" s="31" t="s">
        <v>243</v>
      </c>
      <c r="Q2" s="31" t="s">
        <v>244</v>
      </c>
      <c r="R2" s="31" t="s">
        <v>245</v>
      </c>
      <c r="S2" s="31" t="s">
        <v>246</v>
      </c>
      <c r="T2" s="31" t="s">
        <v>247</v>
      </c>
      <c r="U2" s="31" t="s">
        <v>248</v>
      </c>
      <c r="V2" s="31" t="s">
        <v>249</v>
      </c>
      <c r="W2" s="31" t="s">
        <v>250</v>
      </c>
      <c r="X2" s="31" t="s">
        <v>251</v>
      </c>
      <c r="Y2" s="39" t="s">
        <v>235</v>
      </c>
      <c r="Z2" s="39" t="s">
        <v>236</v>
      </c>
      <c r="AA2" s="39" t="s">
        <v>237</v>
      </c>
      <c r="AB2" s="39" t="s">
        <v>238</v>
      </c>
      <c r="AC2" s="39" t="s">
        <v>239</v>
      </c>
      <c r="AD2" s="39" t="s">
        <v>240</v>
      </c>
      <c r="AE2" s="39" t="s">
        <v>241</v>
      </c>
      <c r="AF2" s="39" t="s">
        <v>242</v>
      </c>
      <c r="AG2" s="39" t="s">
        <v>243</v>
      </c>
      <c r="AH2" s="39" t="s">
        <v>244</v>
      </c>
      <c r="AI2" s="39" t="s">
        <v>245</v>
      </c>
      <c r="AJ2" s="39" t="s">
        <v>246</v>
      </c>
      <c r="AK2" s="39" t="s">
        <v>247</v>
      </c>
      <c r="AL2" s="39" t="s">
        <v>248</v>
      </c>
      <c r="AM2" s="39" t="s">
        <v>249</v>
      </c>
      <c r="AN2" s="39" t="s">
        <v>250</v>
      </c>
      <c r="AO2" s="39" t="s">
        <v>251</v>
      </c>
      <c r="AP2" s="39"/>
      <c r="AQ2" s="39"/>
      <c r="AR2" s="39"/>
    </row>
    <row r="3" spans="1:44" x14ac:dyDescent="0.2">
      <c r="A3" s="13" t="s">
        <v>178</v>
      </c>
      <c r="B3" s="12" t="s">
        <v>8</v>
      </c>
      <c r="C3" s="12">
        <v>5</v>
      </c>
      <c r="D3" s="12">
        <v>3</v>
      </c>
      <c r="E3" s="29"/>
      <c r="F3" s="12" t="s">
        <v>332</v>
      </c>
      <c r="G3" s="30" t="s">
        <v>333</v>
      </c>
      <c r="H3" s="32"/>
      <c r="I3" s="31">
        <v>34.536020000000001</v>
      </c>
      <c r="J3" s="32"/>
      <c r="K3" s="31">
        <v>13</v>
      </c>
      <c r="L3" s="31">
        <v>68</v>
      </c>
      <c r="M3" s="31">
        <v>199</v>
      </c>
      <c r="N3" s="31">
        <v>50.144089999999998</v>
      </c>
      <c r="O3" s="31">
        <v>73</v>
      </c>
      <c r="P3" s="31">
        <v>0</v>
      </c>
      <c r="Q3" s="31">
        <v>3</v>
      </c>
      <c r="R3" s="31">
        <v>20</v>
      </c>
      <c r="S3" s="31">
        <v>1</v>
      </c>
      <c r="T3" s="31">
        <v>1</v>
      </c>
      <c r="U3" s="31">
        <v>0</v>
      </c>
      <c r="V3" s="31">
        <v>0</v>
      </c>
      <c r="W3" s="31">
        <v>1</v>
      </c>
      <c r="X3" s="31">
        <v>0</v>
      </c>
      <c r="Y3" s="39">
        <v>183</v>
      </c>
      <c r="Z3" s="39">
        <v>34.536020000000001</v>
      </c>
      <c r="AA3" s="39"/>
      <c r="AB3" s="39">
        <v>13</v>
      </c>
      <c r="AC3" s="39">
        <v>68</v>
      </c>
      <c r="AD3" s="39">
        <v>199</v>
      </c>
      <c r="AE3" s="39">
        <v>50.144089999999998</v>
      </c>
      <c r="AF3" s="39">
        <v>75.599999999999994</v>
      </c>
      <c r="AG3" s="39">
        <v>0</v>
      </c>
      <c r="AH3" s="39">
        <v>3</v>
      </c>
      <c r="AI3" s="39">
        <v>20</v>
      </c>
      <c r="AJ3" s="39">
        <v>1</v>
      </c>
      <c r="AK3" s="39">
        <v>1</v>
      </c>
      <c r="AL3" s="39">
        <v>0</v>
      </c>
      <c r="AM3" s="39">
        <v>0</v>
      </c>
      <c r="AN3" s="39">
        <v>1</v>
      </c>
      <c r="AO3" s="39">
        <v>0</v>
      </c>
      <c r="AP3" s="39"/>
      <c r="AQ3" s="39"/>
      <c r="AR3" s="39"/>
    </row>
    <row r="4" spans="1:44" x14ac:dyDescent="0.2">
      <c r="A4" s="13" t="s">
        <v>153</v>
      </c>
      <c r="B4" s="12" t="s">
        <v>20</v>
      </c>
      <c r="C4" s="12">
        <v>12</v>
      </c>
      <c r="D4" s="12">
        <v>13</v>
      </c>
      <c r="E4" s="29"/>
      <c r="F4" s="12" t="s">
        <v>334</v>
      </c>
      <c r="G4" s="30" t="s">
        <v>335</v>
      </c>
      <c r="H4" s="32"/>
      <c r="I4" s="32">
        <v>52.647340000000007</v>
      </c>
      <c r="J4" s="32"/>
      <c r="K4" s="31">
        <v>19</v>
      </c>
      <c r="L4" s="31">
        <v>44</v>
      </c>
      <c r="M4" s="31">
        <v>324</v>
      </c>
      <c r="N4" s="31">
        <v>14.121040000000001</v>
      </c>
      <c r="O4" s="31">
        <v>6.8</v>
      </c>
      <c r="P4" s="31">
        <v>65.801659999999998</v>
      </c>
      <c r="Q4" s="31">
        <v>13</v>
      </c>
      <c r="R4" s="31">
        <v>86.666669999999996</v>
      </c>
      <c r="S4" s="31">
        <v>2</v>
      </c>
      <c r="T4" s="31">
        <v>1</v>
      </c>
      <c r="U4" s="31">
        <v>2</v>
      </c>
      <c r="V4" s="31">
        <v>3</v>
      </c>
      <c r="W4" s="31">
        <v>2</v>
      </c>
      <c r="X4" s="31">
        <v>3</v>
      </c>
      <c r="Y4" s="39">
        <v>166</v>
      </c>
      <c r="Z4" s="39">
        <v>52.677150000000005</v>
      </c>
      <c r="AA4" s="39"/>
      <c r="AB4" s="39">
        <v>19</v>
      </c>
      <c r="AC4" s="39">
        <v>44</v>
      </c>
      <c r="AD4" s="39">
        <v>324</v>
      </c>
      <c r="AE4" s="39">
        <v>14.121040000000001</v>
      </c>
      <c r="AF4" s="39">
        <v>6.8</v>
      </c>
      <c r="AG4" s="39">
        <v>65.920910000000006</v>
      </c>
      <c r="AH4" s="39">
        <v>13</v>
      </c>
      <c r="AI4" s="39">
        <v>86.666669999999996</v>
      </c>
      <c r="AJ4" s="39">
        <v>2</v>
      </c>
      <c r="AK4" s="39">
        <v>1</v>
      </c>
      <c r="AL4" s="39">
        <v>2</v>
      </c>
      <c r="AM4" s="39">
        <v>3</v>
      </c>
      <c r="AN4" s="39">
        <v>2</v>
      </c>
      <c r="AO4" s="39">
        <v>3</v>
      </c>
      <c r="AP4" s="39"/>
      <c r="AQ4" s="39"/>
      <c r="AR4" s="39"/>
    </row>
    <row r="5" spans="1:44" x14ac:dyDescent="0.2">
      <c r="A5" s="13" t="s">
        <v>148</v>
      </c>
      <c r="B5" s="12" t="s">
        <v>12</v>
      </c>
      <c r="C5" s="12">
        <v>19</v>
      </c>
      <c r="D5" s="12">
        <v>16</v>
      </c>
      <c r="E5" s="29"/>
      <c r="F5" s="12" t="s">
        <v>81</v>
      </c>
      <c r="G5" s="30" t="s">
        <v>36</v>
      </c>
      <c r="H5" s="32"/>
      <c r="I5" s="32">
        <v>64.593230000000005</v>
      </c>
      <c r="J5" s="32"/>
      <c r="K5" s="31">
        <v>19</v>
      </c>
      <c r="L5" s="31">
        <v>44</v>
      </c>
      <c r="M5" s="31">
        <v>131</v>
      </c>
      <c r="N5" s="31">
        <v>69.740629999999996</v>
      </c>
      <c r="O5" s="31">
        <v>7.1</v>
      </c>
      <c r="P5" s="31">
        <v>64.632270000000005</v>
      </c>
      <c r="Q5" s="31">
        <v>12</v>
      </c>
      <c r="R5" s="31">
        <v>80</v>
      </c>
      <c r="S5" s="31">
        <v>2</v>
      </c>
      <c r="T5" s="31">
        <v>1</v>
      </c>
      <c r="U5" s="31">
        <v>2</v>
      </c>
      <c r="V5" s="31">
        <v>3</v>
      </c>
      <c r="W5" s="31">
        <v>2</v>
      </c>
      <c r="X5" s="31">
        <v>2</v>
      </c>
      <c r="Y5" s="39">
        <v>121</v>
      </c>
      <c r="Z5" s="39">
        <v>65.262240000000006</v>
      </c>
      <c r="AA5" s="39"/>
      <c r="AB5" s="39">
        <v>19</v>
      </c>
      <c r="AC5" s="39">
        <v>44</v>
      </c>
      <c r="AD5" s="39">
        <v>131</v>
      </c>
      <c r="AE5" s="39">
        <v>69.740629999999996</v>
      </c>
      <c r="AF5" s="39">
        <v>6.5</v>
      </c>
      <c r="AG5" s="39">
        <v>67.308319999999995</v>
      </c>
      <c r="AH5" s="39">
        <v>12</v>
      </c>
      <c r="AI5" s="39">
        <v>80</v>
      </c>
      <c r="AJ5" s="39">
        <v>2</v>
      </c>
      <c r="AK5" s="39">
        <v>1</v>
      </c>
      <c r="AL5" s="39">
        <v>2</v>
      </c>
      <c r="AM5" s="39">
        <v>3</v>
      </c>
      <c r="AN5" s="39">
        <v>2</v>
      </c>
      <c r="AO5" s="39">
        <v>2</v>
      </c>
      <c r="AP5" s="39"/>
      <c r="AQ5" s="39"/>
      <c r="AR5" s="39"/>
    </row>
    <row r="6" spans="1:44" x14ac:dyDescent="0.2">
      <c r="A6" s="13" t="s">
        <v>89</v>
      </c>
      <c r="B6" s="12" t="s">
        <v>10</v>
      </c>
      <c r="C6" s="12">
        <v>53</v>
      </c>
      <c r="D6" s="12">
        <v>17</v>
      </c>
      <c r="E6" s="29"/>
      <c r="F6" s="12" t="s">
        <v>336</v>
      </c>
      <c r="G6" s="30" t="s">
        <v>337</v>
      </c>
      <c r="H6" s="32"/>
      <c r="I6" s="32">
        <v>64.991770000000002</v>
      </c>
      <c r="J6" s="32"/>
      <c r="K6" s="31">
        <v>12</v>
      </c>
      <c r="L6" s="31">
        <v>72</v>
      </c>
      <c r="M6" s="31">
        <v>184</v>
      </c>
      <c r="N6" s="31">
        <v>54.466859999999997</v>
      </c>
      <c r="O6" s="31">
        <v>1.3</v>
      </c>
      <c r="P6" s="31">
        <v>93.500219999999999</v>
      </c>
      <c r="Q6" s="31">
        <v>6</v>
      </c>
      <c r="R6" s="31">
        <v>40</v>
      </c>
      <c r="S6" s="31">
        <v>1</v>
      </c>
      <c r="T6" s="31">
        <v>1</v>
      </c>
      <c r="U6" s="31">
        <v>0</v>
      </c>
      <c r="V6" s="31">
        <v>2</v>
      </c>
      <c r="W6" s="31">
        <v>1</v>
      </c>
      <c r="X6" s="31">
        <v>1</v>
      </c>
      <c r="Y6" s="39">
        <v>120</v>
      </c>
      <c r="Z6" s="39">
        <v>65.329930000000004</v>
      </c>
      <c r="AA6" s="39"/>
      <c r="AB6" s="39">
        <v>12</v>
      </c>
      <c r="AC6" s="39">
        <v>72</v>
      </c>
      <c r="AD6" s="39">
        <v>184</v>
      </c>
      <c r="AE6" s="39">
        <v>54.466859999999997</v>
      </c>
      <c r="AF6" s="39">
        <v>1</v>
      </c>
      <c r="AG6" s="39">
        <v>94.852879999999999</v>
      </c>
      <c r="AH6" s="39">
        <v>6</v>
      </c>
      <c r="AI6" s="39">
        <v>40</v>
      </c>
      <c r="AJ6" s="39">
        <v>1</v>
      </c>
      <c r="AK6" s="39">
        <v>1</v>
      </c>
      <c r="AL6" s="39">
        <v>0</v>
      </c>
      <c r="AM6" s="39">
        <v>2</v>
      </c>
      <c r="AN6" s="39">
        <v>1</v>
      </c>
      <c r="AO6" s="39">
        <v>1</v>
      </c>
      <c r="AP6" s="39"/>
      <c r="AQ6" s="39"/>
      <c r="AR6" s="39"/>
    </row>
    <row r="7" spans="1:44" x14ac:dyDescent="0.2">
      <c r="A7" s="13" t="s">
        <v>158</v>
      </c>
      <c r="B7" s="12" t="s">
        <v>14</v>
      </c>
      <c r="C7" s="12">
        <v>32</v>
      </c>
      <c r="D7" s="12">
        <v>28</v>
      </c>
      <c r="E7" s="29"/>
      <c r="F7" s="12" t="s">
        <v>338</v>
      </c>
      <c r="G7" s="30" t="s">
        <v>339</v>
      </c>
      <c r="H7" s="32"/>
      <c r="I7" s="32">
        <v>65.586870000000005</v>
      </c>
      <c r="J7" s="32"/>
      <c r="K7" s="31">
        <v>19</v>
      </c>
      <c r="L7" s="31">
        <v>44</v>
      </c>
      <c r="M7" s="31">
        <v>144</v>
      </c>
      <c r="N7" s="31">
        <v>65.994240000000005</v>
      </c>
      <c r="O7" s="31">
        <v>1.5</v>
      </c>
      <c r="P7" s="31">
        <v>92.353260000000006</v>
      </c>
      <c r="Q7" s="31">
        <v>9</v>
      </c>
      <c r="R7" s="31">
        <v>60</v>
      </c>
      <c r="S7" s="31">
        <v>2</v>
      </c>
      <c r="T7" s="31">
        <v>0</v>
      </c>
      <c r="U7" s="31">
        <v>1</v>
      </c>
      <c r="V7" s="31">
        <v>2</v>
      </c>
      <c r="W7" s="31">
        <v>0</v>
      </c>
      <c r="X7" s="31">
        <v>4</v>
      </c>
      <c r="Y7" s="39">
        <v>117</v>
      </c>
      <c r="Z7" s="39">
        <v>65.736450000000005</v>
      </c>
      <c r="AA7" s="39"/>
      <c r="AB7" s="39">
        <v>19</v>
      </c>
      <c r="AC7" s="39">
        <v>44</v>
      </c>
      <c r="AD7" s="39">
        <v>144</v>
      </c>
      <c r="AE7" s="39">
        <v>65.994240000000005</v>
      </c>
      <c r="AF7" s="39">
        <v>1.4</v>
      </c>
      <c r="AG7" s="39">
        <v>92.951570000000004</v>
      </c>
      <c r="AH7" s="39">
        <v>9</v>
      </c>
      <c r="AI7" s="39">
        <v>60</v>
      </c>
      <c r="AJ7" s="39">
        <v>2</v>
      </c>
      <c r="AK7" s="39">
        <v>0</v>
      </c>
      <c r="AL7" s="39">
        <v>1</v>
      </c>
      <c r="AM7" s="39">
        <v>2</v>
      </c>
      <c r="AN7" s="39">
        <v>0</v>
      </c>
      <c r="AO7" s="39">
        <v>4</v>
      </c>
      <c r="AP7" s="39"/>
      <c r="AQ7" s="39"/>
      <c r="AR7" s="39"/>
    </row>
    <row r="8" spans="1:44" x14ac:dyDescent="0.2">
      <c r="A8" s="13" t="s">
        <v>176</v>
      </c>
      <c r="B8" s="12" t="s">
        <v>22</v>
      </c>
      <c r="C8" s="12">
        <v>30</v>
      </c>
      <c r="D8" s="12">
        <v>32</v>
      </c>
      <c r="E8" s="29"/>
      <c r="F8" s="12" t="s">
        <v>340</v>
      </c>
      <c r="G8" s="30" t="s">
        <v>341</v>
      </c>
      <c r="H8" s="32"/>
      <c r="I8" s="32">
        <v>49.268220000000007</v>
      </c>
      <c r="J8" s="32"/>
      <c r="K8" s="31">
        <v>21</v>
      </c>
      <c r="L8" s="31">
        <v>36</v>
      </c>
      <c r="M8" s="31">
        <v>365</v>
      </c>
      <c r="N8" s="31">
        <v>2.3054800000000002</v>
      </c>
      <c r="O8" s="31">
        <v>2.9</v>
      </c>
      <c r="P8" s="31">
        <v>85.434070000000006</v>
      </c>
      <c r="Q8" s="31">
        <v>11</v>
      </c>
      <c r="R8" s="31">
        <v>73.333330000000004</v>
      </c>
      <c r="S8" s="31">
        <v>2</v>
      </c>
      <c r="T8" s="31">
        <v>1</v>
      </c>
      <c r="U8" s="31">
        <v>2</v>
      </c>
      <c r="V8" s="31">
        <v>3</v>
      </c>
      <c r="W8" s="31">
        <v>1</v>
      </c>
      <c r="X8" s="31">
        <v>2</v>
      </c>
      <c r="Y8" s="39">
        <v>155</v>
      </c>
      <c r="Z8" s="39">
        <v>56.440150000000003</v>
      </c>
      <c r="AA8" s="39"/>
      <c r="AB8" s="39">
        <v>17</v>
      </c>
      <c r="AC8" s="39">
        <v>52</v>
      </c>
      <c r="AD8" s="39">
        <v>318</v>
      </c>
      <c r="AE8" s="39">
        <v>15.85014</v>
      </c>
      <c r="AF8" s="39">
        <v>3.1</v>
      </c>
      <c r="AG8" s="39">
        <v>84.577119999999994</v>
      </c>
      <c r="AH8" s="39">
        <v>11</v>
      </c>
      <c r="AI8" s="39">
        <v>73.333330000000004</v>
      </c>
      <c r="AJ8" s="39">
        <v>2</v>
      </c>
      <c r="AK8" s="39">
        <v>1</v>
      </c>
      <c r="AL8" s="39">
        <v>2</v>
      </c>
      <c r="AM8" s="39">
        <v>3</v>
      </c>
      <c r="AN8" s="39">
        <v>1</v>
      </c>
      <c r="AO8" s="39">
        <v>2</v>
      </c>
      <c r="AP8" s="39"/>
      <c r="AQ8" s="39"/>
      <c r="AR8" s="39"/>
    </row>
    <row r="9" spans="1:44" x14ac:dyDescent="0.2">
      <c r="A9" s="13" t="s">
        <v>151</v>
      </c>
      <c r="B9" s="12" t="s">
        <v>16</v>
      </c>
      <c r="C9" s="12">
        <v>42</v>
      </c>
      <c r="D9" s="12">
        <v>47</v>
      </c>
      <c r="E9" s="29"/>
      <c r="F9" s="12" t="s">
        <v>342</v>
      </c>
      <c r="G9" s="30" t="s">
        <v>343</v>
      </c>
      <c r="H9" s="32"/>
      <c r="I9" s="32">
        <v>67.986429999999999</v>
      </c>
      <c r="J9" s="32"/>
      <c r="K9" s="31">
        <v>20</v>
      </c>
      <c r="L9" s="31">
        <v>40</v>
      </c>
      <c r="M9" s="31">
        <v>99</v>
      </c>
      <c r="N9" s="31">
        <v>78.962540000000004</v>
      </c>
      <c r="O9" s="31">
        <v>1.4</v>
      </c>
      <c r="P9" s="31">
        <v>92.983170000000001</v>
      </c>
      <c r="Q9" s="31">
        <v>9</v>
      </c>
      <c r="R9" s="31">
        <v>60</v>
      </c>
      <c r="S9" s="31">
        <v>2</v>
      </c>
      <c r="T9" s="31">
        <v>1</v>
      </c>
      <c r="U9" s="31">
        <v>2</v>
      </c>
      <c r="V9" s="31">
        <v>3</v>
      </c>
      <c r="W9" s="31">
        <v>0</v>
      </c>
      <c r="X9" s="31">
        <v>1</v>
      </c>
      <c r="Y9" s="39">
        <v>62</v>
      </c>
      <c r="Z9" s="39">
        <v>73.053540000000012</v>
      </c>
      <c r="AA9" s="39"/>
      <c r="AB9" s="39">
        <v>20</v>
      </c>
      <c r="AC9" s="39">
        <v>40</v>
      </c>
      <c r="AD9" s="39">
        <v>99</v>
      </c>
      <c r="AE9" s="39">
        <v>78.962540000000004</v>
      </c>
      <c r="AF9" s="39">
        <v>1.3</v>
      </c>
      <c r="AG9" s="39">
        <v>93.251639999999995</v>
      </c>
      <c r="AH9" s="39">
        <v>12</v>
      </c>
      <c r="AI9" s="39">
        <v>80</v>
      </c>
      <c r="AJ9" s="39">
        <v>2</v>
      </c>
      <c r="AK9" s="39">
        <v>1</v>
      </c>
      <c r="AL9" s="39">
        <v>2</v>
      </c>
      <c r="AM9" s="39">
        <v>3</v>
      </c>
      <c r="AN9" s="39">
        <v>0</v>
      </c>
      <c r="AO9" s="39">
        <v>4</v>
      </c>
      <c r="AP9" s="39"/>
      <c r="AQ9" s="39"/>
      <c r="AR9" s="39"/>
    </row>
    <row r="10" spans="1:44" x14ac:dyDescent="0.2">
      <c r="A10" s="13" t="s">
        <v>125</v>
      </c>
      <c r="B10" s="12" t="s">
        <v>24</v>
      </c>
      <c r="C10" s="12">
        <v>127</v>
      </c>
      <c r="D10" s="12">
        <v>68</v>
      </c>
      <c r="E10" s="29"/>
      <c r="F10" s="12" t="s">
        <v>344</v>
      </c>
      <c r="G10" s="30" t="s">
        <v>345</v>
      </c>
      <c r="H10" s="32"/>
      <c r="I10" s="32">
        <v>84.591730000000013</v>
      </c>
      <c r="J10" s="32"/>
      <c r="K10" s="31">
        <v>11</v>
      </c>
      <c r="L10" s="31">
        <v>76</v>
      </c>
      <c r="M10" s="31">
        <v>121</v>
      </c>
      <c r="N10" s="31">
        <v>72.622479999999996</v>
      </c>
      <c r="O10" s="31">
        <v>0.7</v>
      </c>
      <c r="P10" s="31">
        <v>96.411119999999997</v>
      </c>
      <c r="Q10" s="31">
        <v>14</v>
      </c>
      <c r="R10" s="31">
        <v>93.333330000000004</v>
      </c>
      <c r="S10" s="31">
        <v>2</v>
      </c>
      <c r="T10" s="31">
        <v>1</v>
      </c>
      <c r="U10" s="31">
        <v>3</v>
      </c>
      <c r="V10" s="31">
        <v>3</v>
      </c>
      <c r="W10" s="31">
        <v>1</v>
      </c>
      <c r="X10" s="31">
        <v>4</v>
      </c>
      <c r="Y10" s="39">
        <v>11</v>
      </c>
      <c r="Z10" s="39">
        <v>84.742930000000001</v>
      </c>
      <c r="AA10" s="39"/>
      <c r="AB10" s="39">
        <v>11</v>
      </c>
      <c r="AC10" s="39">
        <v>76</v>
      </c>
      <c r="AD10" s="39">
        <v>120.5</v>
      </c>
      <c r="AE10" s="39">
        <v>72.766570000000002</v>
      </c>
      <c r="AF10" s="39">
        <v>0.6</v>
      </c>
      <c r="AG10" s="39">
        <v>96.87182</v>
      </c>
      <c r="AH10" s="39">
        <v>14</v>
      </c>
      <c r="AI10" s="39">
        <v>93.333330000000004</v>
      </c>
      <c r="AJ10" s="39">
        <v>2</v>
      </c>
      <c r="AK10" s="39">
        <v>1</v>
      </c>
      <c r="AL10" s="39">
        <v>3</v>
      </c>
      <c r="AM10" s="39">
        <v>3</v>
      </c>
      <c r="AN10" s="39">
        <v>1</v>
      </c>
      <c r="AO10" s="39">
        <v>4</v>
      </c>
      <c r="AP10" s="39"/>
      <c r="AQ10" s="39"/>
      <c r="AR10" s="39"/>
    </row>
    <row r="11" spans="1:44" x14ac:dyDescent="0.2">
      <c r="A11" s="13" t="s">
        <v>108</v>
      </c>
      <c r="B11" s="12" t="s">
        <v>198</v>
      </c>
      <c r="C11" s="12">
        <v>74</v>
      </c>
      <c r="D11" s="12">
        <v>74</v>
      </c>
      <c r="E11" s="29"/>
      <c r="F11" s="12" t="s">
        <v>346</v>
      </c>
      <c r="G11" s="30" t="s">
        <v>347</v>
      </c>
      <c r="H11" s="32"/>
      <c r="I11" s="32">
        <v>75.079599999999999</v>
      </c>
      <c r="J11" s="32"/>
      <c r="K11" s="31">
        <v>11</v>
      </c>
      <c r="L11" s="31">
        <v>76</v>
      </c>
      <c r="M11" s="31">
        <v>222</v>
      </c>
      <c r="N11" s="31">
        <v>43.51585</v>
      </c>
      <c r="O11" s="31">
        <v>1.2</v>
      </c>
      <c r="P11" s="31">
        <v>94.135900000000007</v>
      </c>
      <c r="Q11" s="31">
        <v>13</v>
      </c>
      <c r="R11" s="31">
        <v>86.666669999999996</v>
      </c>
      <c r="S11" s="31">
        <v>2</v>
      </c>
      <c r="T11" s="31">
        <v>0</v>
      </c>
      <c r="U11" s="31">
        <v>2</v>
      </c>
      <c r="V11" s="31">
        <v>3</v>
      </c>
      <c r="W11" s="31">
        <v>2</v>
      </c>
      <c r="X11" s="31">
        <v>4</v>
      </c>
      <c r="Y11" s="39">
        <v>49</v>
      </c>
      <c r="Z11" s="39">
        <v>75.125579999999999</v>
      </c>
      <c r="AA11" s="39"/>
      <c r="AB11" s="39">
        <v>11</v>
      </c>
      <c r="AC11" s="39">
        <v>76</v>
      </c>
      <c r="AD11" s="39">
        <v>222</v>
      </c>
      <c r="AE11" s="39">
        <v>43.51585</v>
      </c>
      <c r="AF11" s="39">
        <v>1.1000000000000001</v>
      </c>
      <c r="AG11" s="39">
        <v>94.319820000000007</v>
      </c>
      <c r="AH11" s="39">
        <v>13</v>
      </c>
      <c r="AI11" s="39">
        <v>86.666669999999996</v>
      </c>
      <c r="AJ11" s="39">
        <v>2</v>
      </c>
      <c r="AK11" s="39">
        <v>0</v>
      </c>
      <c r="AL11" s="39">
        <v>2</v>
      </c>
      <c r="AM11" s="39">
        <v>3</v>
      </c>
      <c r="AN11" s="39">
        <v>2</v>
      </c>
      <c r="AO11" s="39">
        <v>4</v>
      </c>
      <c r="AP11" s="39"/>
      <c r="AQ11" s="39"/>
      <c r="AR11" s="39"/>
    </row>
    <row r="12" spans="1:44" x14ac:dyDescent="0.2">
      <c r="A12" s="13" t="s">
        <v>104</v>
      </c>
      <c r="B12" s="12" t="s">
        <v>26</v>
      </c>
      <c r="C12" s="12">
        <v>83</v>
      </c>
      <c r="D12" s="12">
        <v>87</v>
      </c>
      <c r="E12" s="29"/>
      <c r="F12" s="12" t="s">
        <v>348</v>
      </c>
      <c r="G12" s="30" t="s">
        <v>349</v>
      </c>
      <c r="H12" s="32"/>
      <c r="I12" s="32">
        <v>73.105470000000011</v>
      </c>
      <c r="J12" s="32"/>
      <c r="K12" s="31">
        <v>18</v>
      </c>
      <c r="L12" s="31">
        <v>48</v>
      </c>
      <c r="M12" s="31">
        <v>116</v>
      </c>
      <c r="N12" s="31">
        <v>74.063400000000001</v>
      </c>
      <c r="O12" s="31">
        <v>1.9</v>
      </c>
      <c r="P12" s="31">
        <v>90.35848</v>
      </c>
      <c r="Q12" s="31">
        <v>12</v>
      </c>
      <c r="R12" s="31">
        <v>80</v>
      </c>
      <c r="S12" s="31">
        <v>2</v>
      </c>
      <c r="T12" s="31">
        <v>1</v>
      </c>
      <c r="U12" s="31">
        <v>2</v>
      </c>
      <c r="V12" s="31">
        <v>3</v>
      </c>
      <c r="W12" s="31">
        <v>0</v>
      </c>
      <c r="X12" s="31">
        <v>4</v>
      </c>
      <c r="Y12" s="39">
        <v>59</v>
      </c>
      <c r="Z12" s="39">
        <v>73.357849999999999</v>
      </c>
      <c r="AA12" s="39"/>
      <c r="AB12" s="39">
        <v>18</v>
      </c>
      <c r="AC12" s="39">
        <v>48</v>
      </c>
      <c r="AD12" s="39">
        <v>116</v>
      </c>
      <c r="AE12" s="39">
        <v>74.063400000000001</v>
      </c>
      <c r="AF12" s="39">
        <v>1.7</v>
      </c>
      <c r="AG12" s="39">
        <v>91.367980000000003</v>
      </c>
      <c r="AH12" s="39">
        <v>12</v>
      </c>
      <c r="AI12" s="39">
        <v>80</v>
      </c>
      <c r="AJ12" s="39">
        <v>2</v>
      </c>
      <c r="AK12" s="39">
        <v>1</v>
      </c>
      <c r="AL12" s="39">
        <v>2</v>
      </c>
      <c r="AM12" s="39">
        <v>3</v>
      </c>
      <c r="AN12" s="39">
        <v>0</v>
      </c>
      <c r="AO12" s="39">
        <v>4</v>
      </c>
      <c r="AP12" s="39"/>
      <c r="AQ12" s="39"/>
      <c r="AR12" s="39"/>
    </row>
    <row r="13" spans="1:44" x14ac:dyDescent="0.2">
      <c r="A13" s="13" t="s">
        <v>98</v>
      </c>
      <c r="B13" s="12" t="s">
        <v>38</v>
      </c>
      <c r="C13" s="12">
        <v>102</v>
      </c>
      <c r="D13" s="12">
        <v>101</v>
      </c>
      <c r="E13" s="29"/>
      <c r="F13" s="12" t="s">
        <v>350</v>
      </c>
      <c r="G13" s="30" t="s">
        <v>351</v>
      </c>
      <c r="H13" s="32"/>
      <c r="I13" s="32">
        <v>70.893440000000012</v>
      </c>
      <c r="J13" s="32"/>
      <c r="K13" s="31">
        <v>17</v>
      </c>
      <c r="L13" s="31">
        <v>52</v>
      </c>
      <c r="M13" s="31">
        <v>180</v>
      </c>
      <c r="N13" s="31">
        <v>55.619599999999998</v>
      </c>
      <c r="O13" s="31">
        <v>0.8</v>
      </c>
      <c r="P13" s="31">
        <v>95.954179999999994</v>
      </c>
      <c r="Q13" s="31">
        <v>12</v>
      </c>
      <c r="R13" s="31">
        <v>80</v>
      </c>
      <c r="S13" s="31">
        <v>2</v>
      </c>
      <c r="T13" s="31">
        <v>1</v>
      </c>
      <c r="U13" s="31">
        <v>2</v>
      </c>
      <c r="V13" s="31">
        <v>3</v>
      </c>
      <c r="W13" s="31">
        <v>0</v>
      </c>
      <c r="X13" s="31">
        <v>4</v>
      </c>
      <c r="Y13" s="39">
        <v>77</v>
      </c>
      <c r="Z13" s="39">
        <v>70.901890000000009</v>
      </c>
      <c r="AA13" s="39"/>
      <c r="AB13" s="39">
        <v>17</v>
      </c>
      <c r="AC13" s="39">
        <v>52</v>
      </c>
      <c r="AD13" s="39">
        <v>180</v>
      </c>
      <c r="AE13" s="39">
        <v>55.619599999999998</v>
      </c>
      <c r="AF13" s="39">
        <v>0.8</v>
      </c>
      <c r="AG13" s="39">
        <v>95.987960000000001</v>
      </c>
      <c r="AH13" s="39">
        <v>12</v>
      </c>
      <c r="AI13" s="39">
        <v>80</v>
      </c>
      <c r="AJ13" s="39">
        <v>2</v>
      </c>
      <c r="AK13" s="39">
        <v>1</v>
      </c>
      <c r="AL13" s="39">
        <v>2</v>
      </c>
      <c r="AM13" s="39">
        <v>3</v>
      </c>
      <c r="AN13" s="39">
        <v>0</v>
      </c>
      <c r="AO13" s="39">
        <v>4</v>
      </c>
      <c r="AP13" s="39"/>
      <c r="AQ13" s="39"/>
      <c r="AR13" s="39"/>
    </row>
    <row r="14" spans="1:44" x14ac:dyDescent="0.2">
      <c r="A14" s="13" t="s">
        <v>115</v>
      </c>
      <c r="B14" s="12" t="s">
        <v>42</v>
      </c>
      <c r="C14" s="12">
        <v>98</v>
      </c>
      <c r="D14" s="12">
        <v>103</v>
      </c>
      <c r="E14" s="29"/>
      <c r="F14" s="12" t="s">
        <v>89</v>
      </c>
      <c r="G14" s="30" t="s">
        <v>10</v>
      </c>
      <c r="H14" s="32"/>
      <c r="I14" s="32">
        <v>73.403170000000003</v>
      </c>
      <c r="J14" s="32"/>
      <c r="K14" s="31">
        <v>11</v>
      </c>
      <c r="L14" s="31">
        <v>76</v>
      </c>
      <c r="M14" s="31">
        <v>174</v>
      </c>
      <c r="N14" s="31">
        <v>57.348700000000001</v>
      </c>
      <c r="O14" s="31">
        <v>3.9</v>
      </c>
      <c r="P14" s="31">
        <v>80.263990000000007</v>
      </c>
      <c r="Q14" s="31">
        <v>12</v>
      </c>
      <c r="R14" s="31">
        <v>80</v>
      </c>
      <c r="S14" s="31">
        <v>2</v>
      </c>
      <c r="T14" s="31">
        <v>1</v>
      </c>
      <c r="U14" s="31">
        <v>2</v>
      </c>
      <c r="V14" s="31">
        <v>3</v>
      </c>
      <c r="W14" s="31">
        <v>1</v>
      </c>
      <c r="X14" s="31">
        <v>3</v>
      </c>
      <c r="Y14" s="39">
        <v>17</v>
      </c>
      <c r="Z14" s="39">
        <v>83.127870000000001</v>
      </c>
      <c r="AA14" s="39"/>
      <c r="AB14" s="39">
        <v>9</v>
      </c>
      <c r="AC14" s="39">
        <v>84</v>
      </c>
      <c r="AD14" s="39">
        <v>71</v>
      </c>
      <c r="AE14" s="39">
        <v>87.031700000000001</v>
      </c>
      <c r="AF14" s="39">
        <v>3.7</v>
      </c>
      <c r="AG14" s="39">
        <v>81.479770000000002</v>
      </c>
      <c r="AH14" s="39">
        <v>12</v>
      </c>
      <c r="AI14" s="39">
        <v>80</v>
      </c>
      <c r="AJ14" s="39">
        <v>2</v>
      </c>
      <c r="AK14" s="39">
        <v>1</v>
      </c>
      <c r="AL14" s="39">
        <v>2</v>
      </c>
      <c r="AM14" s="39">
        <v>3</v>
      </c>
      <c r="AN14" s="39">
        <v>1</v>
      </c>
      <c r="AO14" s="39">
        <v>3</v>
      </c>
      <c r="AP14" s="39"/>
      <c r="AQ14" s="39"/>
      <c r="AR14" s="39"/>
    </row>
    <row r="15" spans="1:44" x14ac:dyDescent="0.2">
      <c r="A15" s="13" t="s">
        <v>144</v>
      </c>
      <c r="B15" s="12" t="s">
        <v>34</v>
      </c>
      <c r="C15" s="12">
        <v>103</v>
      </c>
      <c r="D15" s="12">
        <v>109</v>
      </c>
      <c r="E15" s="29"/>
      <c r="F15" s="12" t="s">
        <v>352</v>
      </c>
      <c r="G15" s="30" t="s">
        <v>353</v>
      </c>
      <c r="H15" s="32"/>
      <c r="I15" s="32">
        <v>60.816800000000008</v>
      </c>
      <c r="J15" s="32"/>
      <c r="K15" s="31">
        <v>15.78</v>
      </c>
      <c r="L15" s="31">
        <v>56.88</v>
      </c>
      <c r="M15" s="31">
        <v>273.52</v>
      </c>
      <c r="N15" s="31">
        <v>28.668589999999998</v>
      </c>
      <c r="O15" s="31">
        <v>1.8</v>
      </c>
      <c r="P15" s="31">
        <v>91.051950000000005</v>
      </c>
      <c r="Q15" s="31">
        <v>10</v>
      </c>
      <c r="R15" s="31">
        <v>66.666669999999996</v>
      </c>
      <c r="S15" s="31">
        <v>2</v>
      </c>
      <c r="T15" s="31">
        <v>1</v>
      </c>
      <c r="U15" s="31">
        <v>2</v>
      </c>
      <c r="V15" s="31">
        <v>3</v>
      </c>
      <c r="W15" s="31">
        <v>0</v>
      </c>
      <c r="X15" s="31">
        <v>2</v>
      </c>
      <c r="Y15" s="39">
        <v>135</v>
      </c>
      <c r="Z15" s="39">
        <v>61.053400000000003</v>
      </c>
      <c r="AA15" s="39"/>
      <c r="AB15" s="39">
        <v>15.78</v>
      </c>
      <c r="AC15" s="39">
        <v>56.88</v>
      </c>
      <c r="AD15" s="39">
        <v>273.52</v>
      </c>
      <c r="AE15" s="39">
        <v>28.668589999999998</v>
      </c>
      <c r="AF15" s="39">
        <v>1.6</v>
      </c>
      <c r="AG15" s="39">
        <v>91.998350000000002</v>
      </c>
      <c r="AH15" s="39">
        <v>10</v>
      </c>
      <c r="AI15" s="39">
        <v>66.666669999999996</v>
      </c>
      <c r="AJ15" s="39">
        <v>2</v>
      </c>
      <c r="AK15" s="39">
        <v>1</v>
      </c>
      <c r="AL15" s="39">
        <v>2</v>
      </c>
      <c r="AM15" s="39">
        <v>3</v>
      </c>
      <c r="AN15" s="39">
        <v>0</v>
      </c>
      <c r="AO15" s="39">
        <v>2</v>
      </c>
      <c r="AP15" s="39"/>
      <c r="AQ15" s="39"/>
      <c r="AR15" s="39"/>
    </row>
    <row r="16" spans="1:44" x14ac:dyDescent="0.2">
      <c r="A16" s="13" t="s">
        <v>81</v>
      </c>
      <c r="B16" s="12" t="s">
        <v>36</v>
      </c>
      <c r="C16" s="12">
        <v>117</v>
      </c>
      <c r="D16" s="12">
        <v>121</v>
      </c>
      <c r="E16" s="29"/>
      <c r="F16" s="12" t="s">
        <v>354</v>
      </c>
      <c r="G16" s="30" t="s">
        <v>355</v>
      </c>
      <c r="H16" s="32"/>
      <c r="I16" s="32">
        <v>56.639230000000005</v>
      </c>
      <c r="J16" s="32"/>
      <c r="K16" s="31">
        <v>9</v>
      </c>
      <c r="L16" s="31">
        <v>84</v>
      </c>
      <c r="M16" s="31">
        <v>377</v>
      </c>
      <c r="N16" s="31">
        <v>0</v>
      </c>
      <c r="O16" s="31">
        <v>0.2</v>
      </c>
      <c r="P16" s="31">
        <v>99.223579999999998</v>
      </c>
      <c r="Q16" s="31">
        <v>6.5</v>
      </c>
      <c r="R16" s="31">
        <v>43.333329999999997</v>
      </c>
      <c r="S16" s="31">
        <v>2</v>
      </c>
      <c r="T16" s="31">
        <v>0</v>
      </c>
      <c r="U16" s="31">
        <v>0</v>
      </c>
      <c r="V16" s="31">
        <v>3</v>
      </c>
      <c r="W16" s="31">
        <v>0.5</v>
      </c>
      <c r="X16" s="31">
        <v>1</v>
      </c>
      <c r="Y16" s="39">
        <v>153</v>
      </c>
      <c r="Z16" s="39">
        <v>56.638290000000005</v>
      </c>
      <c r="AA16" s="39"/>
      <c r="AB16" s="39">
        <v>9</v>
      </c>
      <c r="AC16" s="39">
        <v>84</v>
      </c>
      <c r="AD16" s="39">
        <v>377</v>
      </c>
      <c r="AE16" s="39">
        <v>0</v>
      </c>
      <c r="AF16" s="39">
        <v>0.2</v>
      </c>
      <c r="AG16" s="39">
        <v>99.219819999999999</v>
      </c>
      <c r="AH16" s="39">
        <v>6.5</v>
      </c>
      <c r="AI16" s="39">
        <v>43.333329999999997</v>
      </c>
      <c r="AJ16" s="39">
        <v>2</v>
      </c>
      <c r="AK16" s="39">
        <v>0</v>
      </c>
      <c r="AL16" s="39">
        <v>0</v>
      </c>
      <c r="AM16" s="39">
        <v>3</v>
      </c>
      <c r="AN16" s="39">
        <v>0.5</v>
      </c>
      <c r="AO16" s="39">
        <v>1</v>
      </c>
      <c r="AP16" s="39"/>
      <c r="AQ16" s="39"/>
      <c r="AR16" s="39"/>
    </row>
    <row r="17" spans="1:44" x14ac:dyDescent="0.2">
      <c r="A17" s="13" t="s">
        <v>167</v>
      </c>
      <c r="B17" s="12" t="s">
        <v>40</v>
      </c>
      <c r="C17" s="12">
        <v>122</v>
      </c>
      <c r="D17" s="12">
        <v>124</v>
      </c>
      <c r="E17" s="29"/>
      <c r="F17" s="12" t="s">
        <v>356</v>
      </c>
      <c r="G17" s="30" t="s">
        <v>357</v>
      </c>
      <c r="H17" s="32"/>
      <c r="I17" s="32">
        <v>74.775080000000003</v>
      </c>
      <c r="J17" s="32"/>
      <c r="K17" s="31">
        <v>15</v>
      </c>
      <c r="L17" s="31">
        <v>60</v>
      </c>
      <c r="M17" s="31">
        <v>160</v>
      </c>
      <c r="N17" s="31">
        <v>61.383290000000002</v>
      </c>
      <c r="O17" s="31">
        <v>1.8</v>
      </c>
      <c r="P17" s="31">
        <v>91.050380000000004</v>
      </c>
      <c r="Q17" s="31">
        <v>13</v>
      </c>
      <c r="R17" s="31">
        <v>86.666669999999996</v>
      </c>
      <c r="S17" s="31">
        <v>2</v>
      </c>
      <c r="T17" s="31">
        <v>1</v>
      </c>
      <c r="U17" s="31">
        <v>2</v>
      </c>
      <c r="V17" s="31">
        <v>3</v>
      </c>
      <c r="W17" s="31">
        <v>1</v>
      </c>
      <c r="X17" s="31">
        <v>4</v>
      </c>
      <c r="Y17" s="39">
        <v>48</v>
      </c>
      <c r="Z17" s="39">
        <v>75.176560000000009</v>
      </c>
      <c r="AA17" s="39"/>
      <c r="AB17" s="39">
        <v>15</v>
      </c>
      <c r="AC17" s="39">
        <v>60</v>
      </c>
      <c r="AD17" s="39">
        <v>158</v>
      </c>
      <c r="AE17" s="39">
        <v>61.959650000000003</v>
      </c>
      <c r="AF17" s="39">
        <v>1.6</v>
      </c>
      <c r="AG17" s="39">
        <v>92.079939999999993</v>
      </c>
      <c r="AH17" s="39">
        <v>13</v>
      </c>
      <c r="AI17" s="39">
        <v>86.666669999999996</v>
      </c>
      <c r="AJ17" s="39">
        <v>2</v>
      </c>
      <c r="AK17" s="39">
        <v>1</v>
      </c>
      <c r="AL17" s="39">
        <v>2</v>
      </c>
      <c r="AM17" s="39">
        <v>3</v>
      </c>
      <c r="AN17" s="39">
        <v>1</v>
      </c>
      <c r="AO17" s="39">
        <v>4</v>
      </c>
      <c r="AP17" s="39"/>
      <c r="AQ17" s="39"/>
      <c r="AR17" s="39"/>
    </row>
    <row r="18" spans="1:44" x14ac:dyDescent="0.2">
      <c r="A18" s="13" t="s">
        <v>122</v>
      </c>
      <c r="B18" s="12" t="s">
        <v>18</v>
      </c>
      <c r="C18" s="12">
        <v>135</v>
      </c>
      <c r="D18" s="12">
        <v>138</v>
      </c>
      <c r="E18" s="29"/>
      <c r="F18" s="12" t="s">
        <v>358</v>
      </c>
      <c r="G18" s="30" t="s">
        <v>359</v>
      </c>
      <c r="H18" s="32"/>
      <c r="I18" s="32">
        <v>75.416970000000006</v>
      </c>
      <c r="J18" s="32"/>
      <c r="K18" s="31">
        <v>10</v>
      </c>
      <c r="L18" s="31">
        <v>80</v>
      </c>
      <c r="M18" s="31">
        <v>212</v>
      </c>
      <c r="N18" s="31">
        <v>46.397689999999997</v>
      </c>
      <c r="O18" s="31">
        <v>0.9</v>
      </c>
      <c r="P18" s="31">
        <v>95.270189999999999</v>
      </c>
      <c r="Q18" s="31">
        <v>12</v>
      </c>
      <c r="R18" s="31">
        <v>80</v>
      </c>
      <c r="S18" s="31">
        <v>2</v>
      </c>
      <c r="T18" s="31">
        <v>1</v>
      </c>
      <c r="U18" s="31">
        <v>2</v>
      </c>
      <c r="V18" s="31">
        <v>3</v>
      </c>
      <c r="W18" s="31">
        <v>2</v>
      </c>
      <c r="X18" s="31">
        <v>2</v>
      </c>
      <c r="Y18" s="39">
        <v>45</v>
      </c>
      <c r="Z18" s="39">
        <v>75.452580000000012</v>
      </c>
      <c r="AA18" s="39"/>
      <c r="AB18" s="39">
        <v>10</v>
      </c>
      <c r="AC18" s="39">
        <v>80</v>
      </c>
      <c r="AD18" s="39">
        <v>212</v>
      </c>
      <c r="AE18" s="39">
        <v>46.397689999999997</v>
      </c>
      <c r="AF18" s="39">
        <v>0.9</v>
      </c>
      <c r="AG18" s="39">
        <v>95.412620000000004</v>
      </c>
      <c r="AH18" s="39">
        <v>12</v>
      </c>
      <c r="AI18" s="39">
        <v>80</v>
      </c>
      <c r="AJ18" s="39">
        <v>2</v>
      </c>
      <c r="AK18" s="39">
        <v>1</v>
      </c>
      <c r="AL18" s="39">
        <v>2</v>
      </c>
      <c r="AM18" s="39">
        <v>3</v>
      </c>
      <c r="AN18" s="39">
        <v>2</v>
      </c>
      <c r="AO18" s="39">
        <v>2</v>
      </c>
      <c r="AP18" s="39"/>
      <c r="AQ18" s="39"/>
      <c r="AR18" s="39"/>
    </row>
    <row r="19" spans="1:44" x14ac:dyDescent="0.2">
      <c r="A19" s="13" t="s">
        <v>182</v>
      </c>
      <c r="B19" s="12" t="s">
        <v>200</v>
      </c>
      <c r="C19" s="12">
        <v>151</v>
      </c>
      <c r="D19" s="12">
        <v>148</v>
      </c>
      <c r="E19" s="29"/>
      <c r="F19" s="12" t="s">
        <v>360</v>
      </c>
      <c r="G19" s="30" t="s">
        <v>361</v>
      </c>
      <c r="H19" s="32"/>
      <c r="I19" s="32">
        <v>64.16031000000001</v>
      </c>
      <c r="J19" s="32"/>
      <c r="K19" s="31">
        <v>16</v>
      </c>
      <c r="L19" s="31">
        <v>56</v>
      </c>
      <c r="M19" s="31">
        <v>142</v>
      </c>
      <c r="N19" s="31">
        <v>66.570610000000002</v>
      </c>
      <c r="O19" s="31">
        <v>2.5</v>
      </c>
      <c r="P19" s="31">
        <v>87.403970000000001</v>
      </c>
      <c r="Q19" s="31">
        <v>7</v>
      </c>
      <c r="R19" s="31">
        <v>46.666670000000003</v>
      </c>
      <c r="S19" s="31">
        <v>2</v>
      </c>
      <c r="T19" s="31">
        <v>1</v>
      </c>
      <c r="U19" s="31">
        <v>0</v>
      </c>
      <c r="V19" s="31">
        <v>3</v>
      </c>
      <c r="W19" s="31">
        <v>0</v>
      </c>
      <c r="X19" s="31">
        <v>1</v>
      </c>
      <c r="Y19" s="39">
        <v>123</v>
      </c>
      <c r="Z19" s="39">
        <v>64.28616000000001</v>
      </c>
      <c r="AA19" s="39"/>
      <c r="AB19" s="39">
        <v>16</v>
      </c>
      <c r="AC19" s="39">
        <v>56</v>
      </c>
      <c r="AD19" s="39">
        <v>142</v>
      </c>
      <c r="AE19" s="39">
        <v>66.570610000000002</v>
      </c>
      <c r="AF19" s="39">
        <v>2.4</v>
      </c>
      <c r="AG19" s="39">
        <v>87.907380000000003</v>
      </c>
      <c r="AH19" s="39">
        <v>7</v>
      </c>
      <c r="AI19" s="39">
        <v>46.666670000000003</v>
      </c>
      <c r="AJ19" s="39">
        <v>2</v>
      </c>
      <c r="AK19" s="39">
        <v>1</v>
      </c>
      <c r="AL19" s="39">
        <v>0</v>
      </c>
      <c r="AM19" s="39">
        <v>3</v>
      </c>
      <c r="AN19" s="39">
        <v>0</v>
      </c>
      <c r="AO19" s="39">
        <v>1</v>
      </c>
      <c r="AP19" s="39"/>
      <c r="AQ19" s="39"/>
      <c r="AR19" s="39"/>
    </row>
    <row r="20" spans="1:44" x14ac:dyDescent="0.2">
      <c r="A20" s="13" t="s">
        <v>132</v>
      </c>
      <c r="B20" s="12" t="s">
        <v>32</v>
      </c>
      <c r="C20" s="12">
        <v>159</v>
      </c>
      <c r="D20" s="12">
        <v>164</v>
      </c>
      <c r="E20" s="29"/>
      <c r="F20" s="12" t="s">
        <v>362</v>
      </c>
      <c r="G20" s="30" t="s">
        <v>363</v>
      </c>
      <c r="H20" s="32"/>
      <c r="I20" s="32">
        <v>70.336370000000002</v>
      </c>
      <c r="J20" s="32"/>
      <c r="K20" s="31">
        <v>14</v>
      </c>
      <c r="L20" s="31">
        <v>64</v>
      </c>
      <c r="M20" s="31">
        <v>88</v>
      </c>
      <c r="N20" s="31">
        <v>82.132559999999998</v>
      </c>
      <c r="O20" s="31">
        <v>5</v>
      </c>
      <c r="P20" s="31">
        <v>75.212900000000005</v>
      </c>
      <c r="Q20" s="31">
        <v>9</v>
      </c>
      <c r="R20" s="31">
        <v>60</v>
      </c>
      <c r="S20" s="31">
        <v>2</v>
      </c>
      <c r="T20" s="31">
        <v>1</v>
      </c>
      <c r="U20" s="31">
        <v>0</v>
      </c>
      <c r="V20" s="31">
        <v>2</v>
      </c>
      <c r="W20" s="31">
        <v>2</v>
      </c>
      <c r="X20" s="31">
        <v>2</v>
      </c>
      <c r="Y20" s="39">
        <v>82</v>
      </c>
      <c r="Z20" s="39">
        <v>70.539370000000005</v>
      </c>
      <c r="AA20" s="39"/>
      <c r="AB20" s="39">
        <v>14</v>
      </c>
      <c r="AC20" s="39">
        <v>64</v>
      </c>
      <c r="AD20" s="39">
        <v>88</v>
      </c>
      <c r="AE20" s="39">
        <v>82.132559999999998</v>
      </c>
      <c r="AF20" s="39">
        <v>4.8</v>
      </c>
      <c r="AG20" s="39">
        <v>76.024919999999995</v>
      </c>
      <c r="AH20" s="39">
        <v>9</v>
      </c>
      <c r="AI20" s="39">
        <v>60</v>
      </c>
      <c r="AJ20" s="39">
        <v>2</v>
      </c>
      <c r="AK20" s="39">
        <v>1</v>
      </c>
      <c r="AL20" s="39">
        <v>0</v>
      </c>
      <c r="AM20" s="39">
        <v>2</v>
      </c>
      <c r="AN20" s="39">
        <v>2</v>
      </c>
      <c r="AO20" s="39">
        <v>2</v>
      </c>
      <c r="AP20" s="39"/>
      <c r="AQ20" s="39"/>
      <c r="AR20" s="39"/>
    </row>
    <row r="21" spans="1:44" x14ac:dyDescent="0.2">
      <c r="A21" s="13" t="s">
        <v>138</v>
      </c>
      <c r="B21" s="12" t="s">
        <v>45</v>
      </c>
      <c r="C21" s="12">
        <v>188</v>
      </c>
      <c r="D21" s="12">
        <v>186</v>
      </c>
      <c r="E21" s="29"/>
      <c r="F21" s="12" t="s">
        <v>364</v>
      </c>
      <c r="G21" s="30" t="s">
        <v>365</v>
      </c>
      <c r="H21" s="32"/>
      <c r="I21" s="32">
        <v>68.845150000000004</v>
      </c>
      <c r="J21" s="32"/>
      <c r="K21" s="31">
        <v>21</v>
      </c>
      <c r="L21" s="31">
        <v>36</v>
      </c>
      <c r="M21" s="31">
        <v>150</v>
      </c>
      <c r="N21" s="31">
        <v>64.265129999999999</v>
      </c>
      <c r="O21" s="31">
        <v>1</v>
      </c>
      <c r="P21" s="31">
        <v>95.115480000000005</v>
      </c>
      <c r="Q21" s="31">
        <v>12</v>
      </c>
      <c r="R21" s="31">
        <v>80</v>
      </c>
      <c r="S21" s="31">
        <v>2</v>
      </c>
      <c r="T21" s="31">
        <v>1</v>
      </c>
      <c r="U21" s="31">
        <v>2</v>
      </c>
      <c r="V21" s="31">
        <v>3</v>
      </c>
      <c r="W21" s="31">
        <v>0</v>
      </c>
      <c r="X21" s="31">
        <v>4</v>
      </c>
      <c r="Y21" s="39">
        <v>91</v>
      </c>
      <c r="Z21" s="39">
        <v>68.936070000000001</v>
      </c>
      <c r="AA21" s="39"/>
      <c r="AB21" s="39">
        <v>21</v>
      </c>
      <c r="AC21" s="39">
        <v>36</v>
      </c>
      <c r="AD21" s="39">
        <v>150</v>
      </c>
      <c r="AE21" s="39">
        <v>64.265129999999999</v>
      </c>
      <c r="AF21" s="39">
        <v>0.9</v>
      </c>
      <c r="AG21" s="39">
        <v>95.479140000000001</v>
      </c>
      <c r="AH21" s="39">
        <v>12</v>
      </c>
      <c r="AI21" s="39">
        <v>80</v>
      </c>
      <c r="AJ21" s="39">
        <v>2</v>
      </c>
      <c r="AK21" s="39">
        <v>1</v>
      </c>
      <c r="AL21" s="39">
        <v>2</v>
      </c>
      <c r="AM21" s="39">
        <v>3</v>
      </c>
      <c r="AN21" s="39">
        <v>0</v>
      </c>
      <c r="AO21" s="39">
        <v>4</v>
      </c>
      <c r="AP21" s="39"/>
      <c r="AQ21" s="39"/>
      <c r="AR21" s="39"/>
    </row>
    <row r="22" spans="1:44" x14ac:dyDescent="0.2">
      <c r="A22" s="13" t="s">
        <v>163</v>
      </c>
      <c r="B22" s="12" t="s">
        <v>49</v>
      </c>
      <c r="C22" s="12">
        <v>189</v>
      </c>
      <c r="D22" s="12">
        <v>186</v>
      </c>
      <c r="E22" s="29"/>
      <c r="F22" s="12" t="s">
        <v>366</v>
      </c>
      <c r="G22" s="30" t="s">
        <v>367</v>
      </c>
      <c r="H22" s="32"/>
      <c r="I22" s="32">
        <v>59.957380000000008</v>
      </c>
      <c r="J22" s="32"/>
      <c r="K22" s="31">
        <v>15</v>
      </c>
      <c r="L22" s="31">
        <v>60</v>
      </c>
      <c r="M22" s="31">
        <v>235</v>
      </c>
      <c r="N22" s="31">
        <v>39.769449999999999</v>
      </c>
      <c r="O22" s="31">
        <v>1.3</v>
      </c>
      <c r="P22" s="31">
        <v>93.3934</v>
      </c>
      <c r="Q22" s="31">
        <v>7</v>
      </c>
      <c r="R22" s="31">
        <v>46.666670000000003</v>
      </c>
      <c r="S22" s="31">
        <v>1</v>
      </c>
      <c r="T22" s="31">
        <v>1</v>
      </c>
      <c r="U22" s="31">
        <v>2</v>
      </c>
      <c r="V22" s="31">
        <v>2</v>
      </c>
      <c r="W22" s="31">
        <v>1</v>
      </c>
      <c r="X22" s="31">
        <v>0</v>
      </c>
      <c r="Y22" s="39">
        <v>139</v>
      </c>
      <c r="Z22" s="39">
        <v>60.038040000000002</v>
      </c>
      <c r="AA22" s="39"/>
      <c r="AB22" s="39">
        <v>15</v>
      </c>
      <c r="AC22" s="39">
        <v>60</v>
      </c>
      <c r="AD22" s="39">
        <v>235</v>
      </c>
      <c r="AE22" s="39">
        <v>39.769449999999999</v>
      </c>
      <c r="AF22" s="39">
        <v>1.3</v>
      </c>
      <c r="AG22" s="39">
        <v>93.716059999999999</v>
      </c>
      <c r="AH22" s="39">
        <v>7</v>
      </c>
      <c r="AI22" s="39">
        <v>46.666670000000003</v>
      </c>
      <c r="AJ22" s="39">
        <v>1</v>
      </c>
      <c r="AK22" s="39">
        <v>1</v>
      </c>
      <c r="AL22" s="39">
        <v>2</v>
      </c>
      <c r="AM22" s="39">
        <v>2</v>
      </c>
      <c r="AN22" s="39">
        <v>1</v>
      </c>
      <c r="AO22" s="39">
        <v>0</v>
      </c>
      <c r="AP22" s="39"/>
      <c r="AQ22" s="39"/>
      <c r="AR22" s="39"/>
    </row>
    <row r="23" spans="1:44" x14ac:dyDescent="0.2">
      <c r="A23" s="13" t="s">
        <v>171</v>
      </c>
      <c r="B23" s="12" t="s">
        <v>199</v>
      </c>
      <c r="C23" s="12">
        <v>190</v>
      </c>
      <c r="D23" s="12">
        <v>186</v>
      </c>
      <c r="E23" s="29"/>
      <c r="F23" s="12" t="s">
        <v>368</v>
      </c>
      <c r="G23" s="30" t="s">
        <v>369</v>
      </c>
      <c r="H23" s="32"/>
      <c r="I23" s="32">
        <v>48.571570000000001</v>
      </c>
      <c r="J23" s="32"/>
      <c r="K23" s="31">
        <v>17</v>
      </c>
      <c r="L23" s="31">
        <v>52</v>
      </c>
      <c r="M23" s="31">
        <v>180</v>
      </c>
      <c r="N23" s="31">
        <v>55.619599999999998</v>
      </c>
      <c r="O23" s="31">
        <v>21.6</v>
      </c>
      <c r="P23" s="31">
        <v>0</v>
      </c>
      <c r="Q23" s="31">
        <v>13</v>
      </c>
      <c r="R23" s="31">
        <v>86.666669999999996</v>
      </c>
      <c r="S23" s="31">
        <v>2</v>
      </c>
      <c r="T23" s="31">
        <v>1</v>
      </c>
      <c r="U23" s="31">
        <v>2</v>
      </c>
      <c r="V23" s="31">
        <v>3</v>
      </c>
      <c r="W23" s="31">
        <v>1</v>
      </c>
      <c r="X23" s="31">
        <v>4</v>
      </c>
      <c r="Y23" s="39">
        <v>173</v>
      </c>
      <c r="Z23" s="39">
        <v>48.571570000000001</v>
      </c>
      <c r="AA23" s="39"/>
      <c r="AB23" s="39">
        <v>17</v>
      </c>
      <c r="AC23" s="39">
        <v>52</v>
      </c>
      <c r="AD23" s="39">
        <v>180</v>
      </c>
      <c r="AE23" s="39">
        <v>55.619599999999998</v>
      </c>
      <c r="AF23" s="39">
        <v>20.3</v>
      </c>
      <c r="AG23" s="39">
        <v>0</v>
      </c>
      <c r="AH23" s="39">
        <v>13</v>
      </c>
      <c r="AI23" s="39">
        <v>86.666669999999996</v>
      </c>
      <c r="AJ23" s="39">
        <v>2</v>
      </c>
      <c r="AK23" s="39">
        <v>1</v>
      </c>
      <c r="AL23" s="39">
        <v>2</v>
      </c>
      <c r="AM23" s="39">
        <v>3</v>
      </c>
      <c r="AN23" s="39">
        <v>1</v>
      </c>
      <c r="AO23" s="39">
        <v>4</v>
      </c>
      <c r="AP23" s="39"/>
      <c r="AQ23" s="39"/>
      <c r="AR23" s="39"/>
    </row>
    <row r="24" spans="1:44" x14ac:dyDescent="0.2">
      <c r="A24" s="13" t="s">
        <v>187</v>
      </c>
      <c r="B24" s="12" t="s">
        <v>201</v>
      </c>
      <c r="C24" s="12">
        <v>191</v>
      </c>
      <c r="D24" s="12">
        <v>186</v>
      </c>
      <c r="E24" s="29"/>
      <c r="F24" s="12" t="s">
        <v>370</v>
      </c>
      <c r="G24" s="30" t="s">
        <v>371</v>
      </c>
      <c r="H24" s="32"/>
      <c r="I24" s="32">
        <v>75.556340000000006</v>
      </c>
      <c r="J24" s="32"/>
      <c r="K24" s="31">
        <v>16</v>
      </c>
      <c r="L24" s="31">
        <v>56</v>
      </c>
      <c r="M24" s="31">
        <v>102</v>
      </c>
      <c r="N24" s="31">
        <v>78.097980000000007</v>
      </c>
      <c r="O24" s="31">
        <v>0.4</v>
      </c>
      <c r="P24" s="31">
        <v>98.127380000000002</v>
      </c>
      <c r="Q24" s="31">
        <v>10.5</v>
      </c>
      <c r="R24" s="31">
        <v>70</v>
      </c>
      <c r="S24" s="31">
        <v>1.5</v>
      </c>
      <c r="T24" s="31">
        <v>0</v>
      </c>
      <c r="U24" s="31">
        <v>2</v>
      </c>
      <c r="V24" s="31">
        <v>3</v>
      </c>
      <c r="W24" s="31">
        <v>0</v>
      </c>
      <c r="X24" s="31">
        <v>4</v>
      </c>
      <c r="Y24" s="39">
        <v>44</v>
      </c>
      <c r="Z24" s="39">
        <v>75.582100000000011</v>
      </c>
      <c r="AA24" s="39"/>
      <c r="AB24" s="39">
        <v>16</v>
      </c>
      <c r="AC24" s="39">
        <v>56</v>
      </c>
      <c r="AD24" s="39">
        <v>102</v>
      </c>
      <c r="AE24" s="39">
        <v>78.097980000000007</v>
      </c>
      <c r="AF24" s="39">
        <v>0.4</v>
      </c>
      <c r="AG24" s="39">
        <v>98.230429999999998</v>
      </c>
      <c r="AH24" s="39">
        <v>10.5</v>
      </c>
      <c r="AI24" s="39">
        <v>70</v>
      </c>
      <c r="AJ24" s="39">
        <v>1.5</v>
      </c>
      <c r="AK24" s="39">
        <v>0</v>
      </c>
      <c r="AL24" s="39">
        <v>2</v>
      </c>
      <c r="AM24" s="39">
        <v>3</v>
      </c>
      <c r="AN24" s="39">
        <v>0</v>
      </c>
      <c r="AO24" s="39">
        <v>4</v>
      </c>
      <c r="AP24" s="39"/>
      <c r="AQ24" s="39"/>
      <c r="AR24" s="39"/>
    </row>
    <row r="25" spans="1:44" x14ac:dyDescent="0.2">
      <c r="A25" s="13"/>
      <c r="B25" s="12"/>
      <c r="C25" s="12"/>
      <c r="D25" s="12"/>
      <c r="E25" s="29"/>
      <c r="F25" s="12" t="s">
        <v>372</v>
      </c>
      <c r="G25" s="30" t="s">
        <v>373</v>
      </c>
      <c r="H25" s="32"/>
      <c r="I25" s="32">
        <v>52.097540000000002</v>
      </c>
      <c r="J25" s="32"/>
      <c r="K25" s="31">
        <v>18.61</v>
      </c>
      <c r="L25" s="31">
        <v>45.56</v>
      </c>
      <c r="M25" s="31">
        <v>338.37</v>
      </c>
      <c r="N25" s="31">
        <v>11.913539999999999</v>
      </c>
      <c r="O25" s="31">
        <v>1</v>
      </c>
      <c r="P25" s="31">
        <v>94.983279999999993</v>
      </c>
      <c r="Q25" s="31">
        <v>8.39</v>
      </c>
      <c r="R25" s="31">
        <v>55.933329999999998</v>
      </c>
      <c r="S25" s="31">
        <v>2</v>
      </c>
      <c r="T25" s="31">
        <v>1</v>
      </c>
      <c r="U25" s="31">
        <v>0</v>
      </c>
      <c r="V25" s="31">
        <v>2.39</v>
      </c>
      <c r="W25" s="31">
        <v>1</v>
      </c>
      <c r="X25" s="31">
        <v>2</v>
      </c>
      <c r="Y25" s="39">
        <v>170</v>
      </c>
      <c r="Z25" s="39">
        <v>51.916530000000002</v>
      </c>
      <c r="AA25" s="39"/>
      <c r="AB25" s="39">
        <v>18.61</v>
      </c>
      <c r="AC25" s="39">
        <v>45.56</v>
      </c>
      <c r="AD25" s="39">
        <v>338.37</v>
      </c>
      <c r="AE25" s="39">
        <v>11.913539999999999</v>
      </c>
      <c r="AF25" s="39">
        <v>1.1000000000000001</v>
      </c>
      <c r="AG25" s="39">
        <v>94.259249999999994</v>
      </c>
      <c r="AH25" s="39">
        <v>8.39</v>
      </c>
      <c r="AI25" s="39">
        <v>55.933329999999998</v>
      </c>
      <c r="AJ25" s="39">
        <v>2</v>
      </c>
      <c r="AK25" s="39">
        <v>1</v>
      </c>
      <c r="AL25" s="39">
        <v>0</v>
      </c>
      <c r="AM25" s="39">
        <v>2.39</v>
      </c>
      <c r="AN25" s="39">
        <v>1</v>
      </c>
      <c r="AO25" s="39">
        <v>2</v>
      </c>
      <c r="AP25" s="39"/>
      <c r="AQ25" s="39"/>
      <c r="AR25" s="39"/>
    </row>
    <row r="26" spans="1:44" x14ac:dyDescent="0.2">
      <c r="A26" s="13"/>
      <c r="B26" s="12"/>
      <c r="C26" s="12"/>
      <c r="D26" s="12"/>
      <c r="E26" s="29"/>
      <c r="F26" s="12" t="s">
        <v>374</v>
      </c>
      <c r="G26" s="30" t="s">
        <v>375</v>
      </c>
      <c r="H26" s="32"/>
      <c r="I26" s="32">
        <v>73.492670000000004</v>
      </c>
      <c r="J26" s="32"/>
      <c r="K26" s="31">
        <v>20</v>
      </c>
      <c r="L26" s="31">
        <v>40</v>
      </c>
      <c r="M26" s="31">
        <v>83</v>
      </c>
      <c r="N26" s="31">
        <v>83.573490000000007</v>
      </c>
      <c r="O26" s="31">
        <v>1.9</v>
      </c>
      <c r="P26" s="31">
        <v>90.397180000000006</v>
      </c>
      <c r="Q26" s="31">
        <v>12</v>
      </c>
      <c r="R26" s="31">
        <v>80</v>
      </c>
      <c r="S26" s="31">
        <v>2</v>
      </c>
      <c r="T26" s="31">
        <v>1</v>
      </c>
      <c r="U26" s="31">
        <v>2</v>
      </c>
      <c r="V26" s="31">
        <v>3</v>
      </c>
      <c r="W26" s="31">
        <v>0</v>
      </c>
      <c r="X26" s="31">
        <v>4</v>
      </c>
      <c r="Y26" s="39">
        <v>54</v>
      </c>
      <c r="Z26" s="39">
        <v>73.615480000000005</v>
      </c>
      <c r="AA26" s="39"/>
      <c r="AB26" s="39">
        <v>20</v>
      </c>
      <c r="AC26" s="39">
        <v>40</v>
      </c>
      <c r="AD26" s="39">
        <v>83</v>
      </c>
      <c r="AE26" s="39">
        <v>83.573490000000007</v>
      </c>
      <c r="AF26" s="39">
        <v>1.8</v>
      </c>
      <c r="AG26" s="39">
        <v>90.888419999999996</v>
      </c>
      <c r="AH26" s="39">
        <v>12</v>
      </c>
      <c r="AI26" s="39">
        <v>80</v>
      </c>
      <c r="AJ26" s="39">
        <v>2</v>
      </c>
      <c r="AK26" s="39">
        <v>1</v>
      </c>
      <c r="AL26" s="39">
        <v>2</v>
      </c>
      <c r="AM26" s="39">
        <v>3</v>
      </c>
      <c r="AN26" s="39">
        <v>0</v>
      </c>
      <c r="AO26" s="39">
        <v>4</v>
      </c>
      <c r="AP26" s="39"/>
      <c r="AQ26" s="39"/>
      <c r="AR26" s="39"/>
    </row>
    <row r="27" spans="1:44" x14ac:dyDescent="0.2">
      <c r="A27" s="13"/>
      <c r="B27" s="12"/>
      <c r="C27" s="12"/>
      <c r="D27" s="12"/>
      <c r="E27" s="29"/>
      <c r="F27" s="12" t="s">
        <v>376</v>
      </c>
      <c r="G27" s="30" t="s">
        <v>377</v>
      </c>
      <c r="H27" s="32"/>
      <c r="I27" s="32">
        <v>75.460470000000001</v>
      </c>
      <c r="J27" s="32"/>
      <c r="K27" s="31">
        <v>18</v>
      </c>
      <c r="L27" s="31">
        <v>48</v>
      </c>
      <c r="M27" s="31">
        <v>97</v>
      </c>
      <c r="N27" s="31">
        <v>79.538899999999998</v>
      </c>
      <c r="O27" s="31">
        <v>3.8</v>
      </c>
      <c r="P27" s="31">
        <v>80.969629999999995</v>
      </c>
      <c r="Q27" s="31">
        <v>14</v>
      </c>
      <c r="R27" s="31">
        <v>93.333330000000004</v>
      </c>
      <c r="S27" s="31">
        <v>2</v>
      </c>
      <c r="T27" s="31">
        <v>1</v>
      </c>
      <c r="U27" s="31">
        <v>2</v>
      </c>
      <c r="V27" s="31">
        <v>3</v>
      </c>
      <c r="W27" s="31">
        <v>2</v>
      </c>
      <c r="X27" s="31">
        <v>4</v>
      </c>
      <c r="Y27" s="39">
        <v>43</v>
      </c>
      <c r="Z27" s="39">
        <v>75.926640000000006</v>
      </c>
      <c r="AA27" s="39"/>
      <c r="AB27" s="39">
        <v>18</v>
      </c>
      <c r="AC27" s="39">
        <v>48</v>
      </c>
      <c r="AD27" s="39">
        <v>97</v>
      </c>
      <c r="AE27" s="39">
        <v>79.538899999999998</v>
      </c>
      <c r="AF27" s="39">
        <v>3.4</v>
      </c>
      <c r="AG27" s="39">
        <v>82.834320000000005</v>
      </c>
      <c r="AH27" s="39">
        <v>14</v>
      </c>
      <c r="AI27" s="39">
        <v>93.333330000000004</v>
      </c>
      <c r="AJ27" s="39">
        <v>2</v>
      </c>
      <c r="AK27" s="39">
        <v>1</v>
      </c>
      <c r="AL27" s="39">
        <v>2</v>
      </c>
      <c r="AM27" s="39">
        <v>3</v>
      </c>
      <c r="AN27" s="39">
        <v>2</v>
      </c>
      <c r="AO27" s="39">
        <v>4</v>
      </c>
      <c r="AP27" s="39"/>
      <c r="AQ27" s="39"/>
      <c r="AR27" s="39"/>
    </row>
    <row r="28" spans="1:44" x14ac:dyDescent="0.2">
      <c r="A28" s="13"/>
      <c r="B28" s="12"/>
      <c r="C28" s="12"/>
      <c r="D28" s="12"/>
      <c r="E28" s="29"/>
      <c r="F28" s="12" t="s">
        <v>378</v>
      </c>
      <c r="G28" s="30" t="s">
        <v>379</v>
      </c>
      <c r="H28" s="32"/>
      <c r="I28" s="32">
        <v>68.286900000000003</v>
      </c>
      <c r="J28" s="32"/>
      <c r="K28" s="31">
        <v>15</v>
      </c>
      <c r="L28" s="31">
        <v>60</v>
      </c>
      <c r="M28" s="31">
        <v>121</v>
      </c>
      <c r="N28" s="31">
        <v>72.622479999999996</v>
      </c>
      <c r="O28" s="31">
        <v>7.9</v>
      </c>
      <c r="P28" s="31">
        <v>60.525109999999998</v>
      </c>
      <c r="Q28" s="31">
        <v>12</v>
      </c>
      <c r="R28" s="31">
        <v>80</v>
      </c>
      <c r="S28" s="31">
        <v>1</v>
      </c>
      <c r="T28" s="31">
        <v>1</v>
      </c>
      <c r="U28" s="31">
        <v>2</v>
      </c>
      <c r="V28" s="31">
        <v>3</v>
      </c>
      <c r="W28" s="31">
        <v>2</v>
      </c>
      <c r="X28" s="31">
        <v>3</v>
      </c>
      <c r="Y28" s="39">
        <v>95</v>
      </c>
      <c r="Z28" s="39">
        <v>68.683240000000012</v>
      </c>
      <c r="AA28" s="39"/>
      <c r="AB28" s="39">
        <v>15</v>
      </c>
      <c r="AC28" s="39">
        <v>60</v>
      </c>
      <c r="AD28" s="39">
        <v>121</v>
      </c>
      <c r="AE28" s="39">
        <v>72.622479999999996</v>
      </c>
      <c r="AF28" s="39">
        <v>7.6</v>
      </c>
      <c r="AG28" s="39">
        <v>62.110480000000003</v>
      </c>
      <c r="AH28" s="39">
        <v>12</v>
      </c>
      <c r="AI28" s="39">
        <v>80</v>
      </c>
      <c r="AJ28" s="39">
        <v>1</v>
      </c>
      <c r="AK28" s="39">
        <v>1</v>
      </c>
      <c r="AL28" s="39">
        <v>2</v>
      </c>
      <c r="AM28" s="39">
        <v>3</v>
      </c>
      <c r="AN28" s="39">
        <v>2</v>
      </c>
      <c r="AO28" s="39">
        <v>3</v>
      </c>
      <c r="AP28" s="39"/>
      <c r="AQ28" s="39"/>
      <c r="AR28" s="39"/>
    </row>
    <row r="29" spans="1:44" x14ac:dyDescent="0.2">
      <c r="A29" s="13"/>
      <c r="B29" s="12"/>
      <c r="C29" s="12"/>
      <c r="D29" s="12"/>
      <c r="E29" s="29"/>
      <c r="F29" s="12" t="s">
        <v>380</v>
      </c>
      <c r="G29" s="30" t="s">
        <v>381</v>
      </c>
      <c r="H29" s="32"/>
      <c r="I29" s="32">
        <v>56.807650000000002</v>
      </c>
      <c r="J29" s="32"/>
      <c r="K29" s="31">
        <v>15</v>
      </c>
      <c r="L29" s="31">
        <v>60</v>
      </c>
      <c r="M29" s="31">
        <v>70</v>
      </c>
      <c r="N29" s="31">
        <v>87.319879999999998</v>
      </c>
      <c r="O29" s="31">
        <v>10.7</v>
      </c>
      <c r="P29" s="31">
        <v>46.577379999999998</v>
      </c>
      <c r="Q29" s="31">
        <v>5</v>
      </c>
      <c r="R29" s="31">
        <v>33.333329999999997</v>
      </c>
      <c r="S29" s="31">
        <v>1</v>
      </c>
      <c r="T29" s="31">
        <v>0</v>
      </c>
      <c r="U29" s="31">
        <v>1</v>
      </c>
      <c r="V29" s="31">
        <v>2</v>
      </c>
      <c r="W29" s="31">
        <v>1</v>
      </c>
      <c r="X29" s="31">
        <v>0</v>
      </c>
      <c r="Y29" s="39">
        <v>161</v>
      </c>
      <c r="Z29" s="39">
        <v>55.010070000000006</v>
      </c>
      <c r="AA29" s="39"/>
      <c r="AB29" s="39">
        <v>15</v>
      </c>
      <c r="AC29" s="39">
        <v>60</v>
      </c>
      <c r="AD29" s="39">
        <v>70</v>
      </c>
      <c r="AE29" s="39">
        <v>87.319879999999998</v>
      </c>
      <c r="AF29" s="39">
        <v>12.1</v>
      </c>
      <c r="AG29" s="39">
        <v>39.387050000000002</v>
      </c>
      <c r="AH29" s="39">
        <v>5</v>
      </c>
      <c r="AI29" s="39">
        <v>33.333329999999997</v>
      </c>
      <c r="AJ29" s="39">
        <v>1</v>
      </c>
      <c r="AK29" s="39">
        <v>0</v>
      </c>
      <c r="AL29" s="39">
        <v>1</v>
      </c>
      <c r="AM29" s="39">
        <v>2</v>
      </c>
      <c r="AN29" s="39">
        <v>1</v>
      </c>
      <c r="AO29" s="39">
        <v>0</v>
      </c>
      <c r="AP29" s="39"/>
      <c r="AQ29" s="39"/>
      <c r="AR29" s="39"/>
    </row>
    <row r="30" spans="1:44" x14ac:dyDescent="0.2">
      <c r="A30" s="13"/>
      <c r="B30" s="12"/>
      <c r="C30" s="12"/>
      <c r="D30" s="12"/>
      <c r="E30" s="29"/>
      <c r="F30" s="12" t="s">
        <v>382</v>
      </c>
      <c r="G30" s="30" t="s">
        <v>383</v>
      </c>
      <c r="H30" s="32"/>
      <c r="I30" s="32">
        <v>73.501640000000009</v>
      </c>
      <c r="J30" s="32"/>
      <c r="K30" s="31">
        <v>17</v>
      </c>
      <c r="L30" s="31">
        <v>52</v>
      </c>
      <c r="M30" s="31">
        <v>115</v>
      </c>
      <c r="N30" s="31">
        <v>74.351590000000002</v>
      </c>
      <c r="O30" s="31">
        <v>1.1000000000000001</v>
      </c>
      <c r="P30" s="31">
        <v>94.321659999999994</v>
      </c>
      <c r="Q30" s="31">
        <v>11</v>
      </c>
      <c r="R30" s="31">
        <v>73.333330000000004</v>
      </c>
      <c r="S30" s="31">
        <v>1</v>
      </c>
      <c r="T30" s="31">
        <v>1</v>
      </c>
      <c r="U30" s="31">
        <v>2</v>
      </c>
      <c r="V30" s="31">
        <v>3</v>
      </c>
      <c r="W30" s="31">
        <v>2</v>
      </c>
      <c r="X30" s="31">
        <v>2</v>
      </c>
      <c r="Y30" s="39">
        <v>50</v>
      </c>
      <c r="Z30" s="39">
        <v>74.645510000000002</v>
      </c>
      <c r="AA30" s="39"/>
      <c r="AB30" s="39">
        <v>17</v>
      </c>
      <c r="AC30" s="39">
        <v>52</v>
      </c>
      <c r="AD30" s="39">
        <v>101</v>
      </c>
      <c r="AE30" s="39">
        <v>78.386170000000007</v>
      </c>
      <c r="AF30" s="39">
        <v>1</v>
      </c>
      <c r="AG30" s="39">
        <v>94.862539999999996</v>
      </c>
      <c r="AH30" s="39">
        <v>11</v>
      </c>
      <c r="AI30" s="39">
        <v>73.333330000000004</v>
      </c>
      <c r="AJ30" s="39">
        <v>1</v>
      </c>
      <c r="AK30" s="39">
        <v>1</v>
      </c>
      <c r="AL30" s="39">
        <v>2</v>
      </c>
      <c r="AM30" s="39">
        <v>3</v>
      </c>
      <c r="AN30" s="39">
        <v>2</v>
      </c>
      <c r="AO30" s="39">
        <v>2</v>
      </c>
      <c r="AP30" s="39"/>
      <c r="AQ30" s="39"/>
      <c r="AR30" s="39"/>
    </row>
    <row r="31" spans="1:44" x14ac:dyDescent="0.2">
      <c r="A31" s="13"/>
      <c r="B31" s="12"/>
      <c r="C31" s="12"/>
      <c r="D31" s="12"/>
      <c r="E31" s="29"/>
      <c r="F31" s="12" t="s">
        <v>384</v>
      </c>
      <c r="G31" s="30" t="s">
        <v>385</v>
      </c>
      <c r="H31" s="32"/>
      <c r="I31" s="32">
        <v>44.231390000000005</v>
      </c>
      <c r="J31" s="32"/>
      <c r="K31" s="31">
        <v>20</v>
      </c>
      <c r="L31" s="31">
        <v>40</v>
      </c>
      <c r="M31" s="31">
        <v>652</v>
      </c>
      <c r="N31" s="31">
        <v>0</v>
      </c>
      <c r="O31" s="31">
        <v>3.3</v>
      </c>
      <c r="P31" s="31">
        <v>83.592240000000004</v>
      </c>
      <c r="Q31" s="31">
        <v>8</v>
      </c>
      <c r="R31" s="31">
        <v>53.333329999999997</v>
      </c>
      <c r="S31" s="31">
        <v>2</v>
      </c>
      <c r="T31" s="31">
        <v>1</v>
      </c>
      <c r="U31" s="31">
        <v>2</v>
      </c>
      <c r="V31" s="31">
        <v>2</v>
      </c>
      <c r="W31" s="31">
        <v>0</v>
      </c>
      <c r="X31" s="31">
        <v>1</v>
      </c>
      <c r="Y31" s="39">
        <v>178</v>
      </c>
      <c r="Z31" s="39">
        <v>44.552350000000004</v>
      </c>
      <c r="AA31" s="39"/>
      <c r="AB31" s="39">
        <v>20</v>
      </c>
      <c r="AC31" s="39">
        <v>40</v>
      </c>
      <c r="AD31" s="39">
        <v>652</v>
      </c>
      <c r="AE31" s="39">
        <v>0</v>
      </c>
      <c r="AF31" s="39">
        <v>3</v>
      </c>
      <c r="AG31" s="39">
        <v>84.876069999999999</v>
      </c>
      <c r="AH31" s="39">
        <v>8</v>
      </c>
      <c r="AI31" s="39">
        <v>53.333329999999997</v>
      </c>
      <c r="AJ31" s="39">
        <v>2</v>
      </c>
      <c r="AK31" s="39">
        <v>1</v>
      </c>
      <c r="AL31" s="39">
        <v>2</v>
      </c>
      <c r="AM31" s="39">
        <v>2</v>
      </c>
      <c r="AN31" s="39">
        <v>0</v>
      </c>
      <c r="AO31" s="39">
        <v>1</v>
      </c>
      <c r="AP31" s="39"/>
      <c r="AQ31" s="39"/>
      <c r="AR31" s="39"/>
    </row>
    <row r="32" spans="1:44" x14ac:dyDescent="0.2">
      <c r="A32" s="13"/>
      <c r="B32" s="12"/>
      <c r="C32" s="12"/>
      <c r="D32" s="12"/>
      <c r="E32" s="29"/>
      <c r="F32" s="12" t="s">
        <v>386</v>
      </c>
      <c r="G32" s="30" t="s">
        <v>387</v>
      </c>
      <c r="H32" s="32"/>
      <c r="I32" s="32">
        <v>55.767580000000002</v>
      </c>
      <c r="J32" s="32"/>
      <c r="K32" s="31">
        <v>16</v>
      </c>
      <c r="L32" s="31">
        <v>56</v>
      </c>
      <c r="M32" s="31">
        <v>135</v>
      </c>
      <c r="N32" s="31">
        <v>68.587900000000005</v>
      </c>
      <c r="O32" s="31">
        <v>17.600000000000001</v>
      </c>
      <c r="P32" s="31">
        <v>11.815759999999999</v>
      </c>
      <c r="Q32" s="31">
        <v>13</v>
      </c>
      <c r="R32" s="31">
        <v>86.666669999999996</v>
      </c>
      <c r="S32" s="31">
        <v>2</v>
      </c>
      <c r="T32" s="31">
        <v>1</v>
      </c>
      <c r="U32" s="31">
        <v>2</v>
      </c>
      <c r="V32" s="31">
        <v>2</v>
      </c>
      <c r="W32" s="31">
        <v>2</v>
      </c>
      <c r="X32" s="31">
        <v>4</v>
      </c>
      <c r="Y32" s="39">
        <v>154</v>
      </c>
      <c r="Z32" s="39">
        <v>56.451750000000004</v>
      </c>
      <c r="AA32" s="39"/>
      <c r="AB32" s="39">
        <v>16</v>
      </c>
      <c r="AC32" s="39">
        <v>56</v>
      </c>
      <c r="AD32" s="39">
        <v>126</v>
      </c>
      <c r="AE32" s="39">
        <v>71.181560000000005</v>
      </c>
      <c r="AF32" s="39">
        <v>17.600000000000001</v>
      </c>
      <c r="AG32" s="39">
        <v>11.95876</v>
      </c>
      <c r="AH32" s="39">
        <v>13</v>
      </c>
      <c r="AI32" s="39">
        <v>86.666669999999996</v>
      </c>
      <c r="AJ32" s="39">
        <v>2</v>
      </c>
      <c r="AK32" s="39">
        <v>1</v>
      </c>
      <c r="AL32" s="39">
        <v>2</v>
      </c>
      <c r="AM32" s="39">
        <v>2</v>
      </c>
      <c r="AN32" s="39">
        <v>2</v>
      </c>
      <c r="AO32" s="39">
        <v>4</v>
      </c>
      <c r="AP32" s="39"/>
      <c r="AQ32" s="39"/>
      <c r="AR32" s="39"/>
    </row>
    <row r="33" spans="1:44" x14ac:dyDescent="0.2">
      <c r="A33" s="13"/>
      <c r="B33" s="12"/>
      <c r="C33" s="12"/>
      <c r="D33" s="12"/>
      <c r="E33" s="29"/>
      <c r="F33" s="12" t="s">
        <v>388</v>
      </c>
      <c r="G33" s="30" t="s">
        <v>389</v>
      </c>
      <c r="H33" s="32"/>
      <c r="I33" s="32">
        <v>72.953980000000001</v>
      </c>
      <c r="J33" s="32"/>
      <c r="K33" s="31">
        <v>12</v>
      </c>
      <c r="L33" s="31">
        <v>72</v>
      </c>
      <c r="M33" s="31">
        <v>249</v>
      </c>
      <c r="N33" s="31">
        <v>35.734870000000001</v>
      </c>
      <c r="O33" s="31">
        <v>1.9</v>
      </c>
      <c r="P33" s="31">
        <v>90.747730000000004</v>
      </c>
      <c r="Q33" s="31">
        <v>14</v>
      </c>
      <c r="R33" s="31">
        <v>93.333330000000004</v>
      </c>
      <c r="S33" s="31">
        <v>2</v>
      </c>
      <c r="T33" s="31">
        <v>1</v>
      </c>
      <c r="U33" s="31">
        <v>2</v>
      </c>
      <c r="V33" s="31">
        <v>3</v>
      </c>
      <c r="W33" s="31">
        <v>2</v>
      </c>
      <c r="X33" s="31">
        <v>4</v>
      </c>
      <c r="Y33" s="39">
        <v>64</v>
      </c>
      <c r="Z33" s="39">
        <v>72.982210000000009</v>
      </c>
      <c r="AA33" s="39"/>
      <c r="AB33" s="39">
        <v>12</v>
      </c>
      <c r="AC33" s="39">
        <v>72</v>
      </c>
      <c r="AD33" s="39">
        <v>249</v>
      </c>
      <c r="AE33" s="39">
        <v>35.734870000000001</v>
      </c>
      <c r="AF33" s="39">
        <v>1.8</v>
      </c>
      <c r="AG33" s="39">
        <v>90.86063</v>
      </c>
      <c r="AH33" s="39">
        <v>14</v>
      </c>
      <c r="AI33" s="39">
        <v>93.333330000000004</v>
      </c>
      <c r="AJ33" s="39">
        <v>2</v>
      </c>
      <c r="AK33" s="39">
        <v>1</v>
      </c>
      <c r="AL33" s="39">
        <v>2</v>
      </c>
      <c r="AM33" s="39">
        <v>3</v>
      </c>
      <c r="AN33" s="39">
        <v>2</v>
      </c>
      <c r="AO33" s="39">
        <v>4</v>
      </c>
      <c r="AP33" s="39"/>
      <c r="AQ33" s="39"/>
      <c r="AR33" s="39"/>
    </row>
    <row r="34" spans="1:44" x14ac:dyDescent="0.2">
      <c r="A34" s="13"/>
      <c r="B34" s="12"/>
      <c r="C34" s="12"/>
      <c r="D34" s="12"/>
      <c r="E34" s="29"/>
      <c r="F34" s="12" t="s">
        <v>390</v>
      </c>
      <c r="G34" s="30" t="s">
        <v>391</v>
      </c>
      <c r="H34" s="32"/>
      <c r="I34" s="32">
        <v>34.095100000000002</v>
      </c>
      <c r="J34" s="32"/>
      <c r="K34" s="31">
        <v>17</v>
      </c>
      <c r="L34" s="31">
        <v>52</v>
      </c>
      <c r="M34" s="31">
        <v>219</v>
      </c>
      <c r="N34" s="31">
        <v>44.380400000000002</v>
      </c>
      <c r="O34" s="31">
        <v>26.9</v>
      </c>
      <c r="P34" s="31">
        <v>0</v>
      </c>
      <c r="Q34" s="31">
        <v>6</v>
      </c>
      <c r="R34" s="31">
        <v>40</v>
      </c>
      <c r="S34" s="31">
        <v>0</v>
      </c>
      <c r="T34" s="31">
        <v>1</v>
      </c>
      <c r="U34" s="31">
        <v>1</v>
      </c>
      <c r="V34" s="31">
        <v>2</v>
      </c>
      <c r="W34" s="31">
        <v>0</v>
      </c>
      <c r="X34" s="31">
        <v>2</v>
      </c>
      <c r="Y34" s="39">
        <v>184</v>
      </c>
      <c r="Z34" s="39">
        <v>34.095100000000002</v>
      </c>
      <c r="AA34" s="39"/>
      <c r="AB34" s="39">
        <v>17</v>
      </c>
      <c r="AC34" s="39">
        <v>52</v>
      </c>
      <c r="AD34" s="39">
        <v>219</v>
      </c>
      <c r="AE34" s="39">
        <v>44.380400000000002</v>
      </c>
      <c r="AF34" s="39">
        <v>23.2</v>
      </c>
      <c r="AG34" s="39">
        <v>0</v>
      </c>
      <c r="AH34" s="39">
        <v>6</v>
      </c>
      <c r="AI34" s="39">
        <v>40</v>
      </c>
      <c r="AJ34" s="39">
        <v>0</v>
      </c>
      <c r="AK34" s="39">
        <v>1</v>
      </c>
      <c r="AL34" s="39">
        <v>1</v>
      </c>
      <c r="AM34" s="39">
        <v>2</v>
      </c>
      <c r="AN34" s="39">
        <v>0</v>
      </c>
      <c r="AO34" s="39">
        <v>2</v>
      </c>
      <c r="AP34" s="39"/>
      <c r="AQ34" s="39"/>
      <c r="AR34" s="39"/>
    </row>
    <row r="35" spans="1:44" x14ac:dyDescent="0.2">
      <c r="A35" s="13"/>
      <c r="B35" s="12"/>
      <c r="C35" s="12"/>
      <c r="D35" s="12"/>
      <c r="E35" s="29"/>
      <c r="F35" s="12" t="s">
        <v>392</v>
      </c>
      <c r="G35" s="30" t="s">
        <v>393</v>
      </c>
      <c r="H35" s="32"/>
      <c r="I35" s="32">
        <v>46.770500000000006</v>
      </c>
      <c r="J35" s="32"/>
      <c r="K35" s="31">
        <v>14</v>
      </c>
      <c r="L35" s="31">
        <v>64</v>
      </c>
      <c r="M35" s="31">
        <v>226</v>
      </c>
      <c r="N35" s="31">
        <v>42.363109999999999</v>
      </c>
      <c r="O35" s="31">
        <v>19.2</v>
      </c>
      <c r="P35" s="31">
        <v>4.0522</v>
      </c>
      <c r="Q35" s="31">
        <v>11.5</v>
      </c>
      <c r="R35" s="31">
        <v>76.666669999999996</v>
      </c>
      <c r="S35" s="31">
        <v>1.5</v>
      </c>
      <c r="T35" s="31">
        <v>0</v>
      </c>
      <c r="U35" s="31">
        <v>2</v>
      </c>
      <c r="V35" s="31">
        <v>3</v>
      </c>
      <c r="W35" s="31">
        <v>2</v>
      </c>
      <c r="X35" s="31">
        <v>3</v>
      </c>
      <c r="Y35" s="39">
        <v>174</v>
      </c>
      <c r="Z35" s="39">
        <v>47.237920000000003</v>
      </c>
      <c r="AA35" s="39"/>
      <c r="AB35" s="39">
        <v>14</v>
      </c>
      <c r="AC35" s="39">
        <v>64</v>
      </c>
      <c r="AD35" s="39">
        <v>226</v>
      </c>
      <c r="AE35" s="39">
        <v>42.363109999999999</v>
      </c>
      <c r="AF35" s="39">
        <v>18.8</v>
      </c>
      <c r="AG35" s="39">
        <v>5.9219099999999996</v>
      </c>
      <c r="AH35" s="39">
        <v>11.5</v>
      </c>
      <c r="AI35" s="39">
        <v>76.666669999999996</v>
      </c>
      <c r="AJ35" s="39">
        <v>1.5</v>
      </c>
      <c r="AK35" s="39">
        <v>0</v>
      </c>
      <c r="AL35" s="39">
        <v>2</v>
      </c>
      <c r="AM35" s="39">
        <v>3</v>
      </c>
      <c r="AN35" s="39">
        <v>2</v>
      </c>
      <c r="AO35" s="39">
        <v>3</v>
      </c>
      <c r="AP35" s="39"/>
      <c r="AQ35" s="39"/>
      <c r="AR35" s="39"/>
    </row>
    <row r="36" spans="1:44" x14ac:dyDescent="0.2">
      <c r="A36" s="13"/>
      <c r="B36" s="12"/>
      <c r="C36" s="12"/>
      <c r="D36" s="12"/>
      <c r="E36" s="29"/>
      <c r="F36" s="12" t="s">
        <v>394</v>
      </c>
      <c r="G36" s="30" t="s">
        <v>395</v>
      </c>
      <c r="H36" s="32"/>
      <c r="I36" s="32">
        <v>75.898440000000008</v>
      </c>
      <c r="J36" s="32"/>
      <c r="K36" s="31">
        <v>12</v>
      </c>
      <c r="L36" s="31">
        <v>72</v>
      </c>
      <c r="M36" s="31">
        <v>195</v>
      </c>
      <c r="N36" s="31">
        <v>51.29683</v>
      </c>
      <c r="O36" s="31">
        <v>1.3</v>
      </c>
      <c r="P36" s="31">
        <v>93.630260000000007</v>
      </c>
      <c r="Q36" s="31">
        <v>13</v>
      </c>
      <c r="R36" s="31">
        <v>86.666669999999996</v>
      </c>
      <c r="S36" s="31">
        <v>2</v>
      </c>
      <c r="T36" s="31">
        <v>1</v>
      </c>
      <c r="U36" s="31">
        <v>2</v>
      </c>
      <c r="V36" s="31">
        <v>3</v>
      </c>
      <c r="W36" s="31">
        <v>1</v>
      </c>
      <c r="X36" s="31">
        <v>4</v>
      </c>
      <c r="Y36" s="39">
        <v>41</v>
      </c>
      <c r="Z36" s="39">
        <v>75.934920000000005</v>
      </c>
      <c r="AA36" s="39"/>
      <c r="AB36" s="39">
        <v>12</v>
      </c>
      <c r="AC36" s="39">
        <v>72</v>
      </c>
      <c r="AD36" s="39">
        <v>195</v>
      </c>
      <c r="AE36" s="39">
        <v>51.29683</v>
      </c>
      <c r="AF36" s="39">
        <v>1.2</v>
      </c>
      <c r="AG36" s="39">
        <v>93.776169999999993</v>
      </c>
      <c r="AH36" s="39">
        <v>13</v>
      </c>
      <c r="AI36" s="39">
        <v>86.666669999999996</v>
      </c>
      <c r="AJ36" s="39">
        <v>2</v>
      </c>
      <c r="AK36" s="39">
        <v>1</v>
      </c>
      <c r="AL36" s="39">
        <v>2</v>
      </c>
      <c r="AM36" s="39">
        <v>3</v>
      </c>
      <c r="AN36" s="39">
        <v>1</v>
      </c>
      <c r="AO36" s="39">
        <v>4</v>
      </c>
      <c r="AP36" s="39"/>
      <c r="AQ36" s="39"/>
      <c r="AR36" s="39"/>
    </row>
    <row r="37" spans="1:44" x14ac:dyDescent="0.2">
      <c r="A37" s="13"/>
      <c r="B37" s="12"/>
      <c r="C37" s="12"/>
      <c r="D37" s="12"/>
      <c r="E37" s="29"/>
      <c r="F37" s="12" t="s">
        <v>396</v>
      </c>
      <c r="G37" s="30" t="s">
        <v>397</v>
      </c>
      <c r="H37" s="32"/>
      <c r="I37" s="32">
        <v>65.197360000000003</v>
      </c>
      <c r="J37" s="32"/>
      <c r="K37" s="31">
        <v>20.350000000000001</v>
      </c>
      <c r="L37" s="31">
        <v>38.6</v>
      </c>
      <c r="M37" s="31">
        <v>154.65</v>
      </c>
      <c r="N37" s="31">
        <v>62.925069999999998</v>
      </c>
      <c r="O37" s="31">
        <v>2.9</v>
      </c>
      <c r="P37" s="31">
        <v>85.264380000000003</v>
      </c>
      <c r="Q37" s="31">
        <v>11.1</v>
      </c>
      <c r="R37" s="31">
        <v>74</v>
      </c>
      <c r="S37" s="31">
        <v>2</v>
      </c>
      <c r="T37" s="31">
        <v>1</v>
      </c>
      <c r="U37" s="31">
        <v>2</v>
      </c>
      <c r="V37" s="31">
        <v>3</v>
      </c>
      <c r="W37" s="31">
        <v>2</v>
      </c>
      <c r="X37" s="31">
        <v>1.1000000000000001</v>
      </c>
      <c r="Y37" s="39">
        <v>33</v>
      </c>
      <c r="Z37" s="39">
        <v>77.325150000000008</v>
      </c>
      <c r="AA37" s="39"/>
      <c r="AB37" s="39">
        <v>18</v>
      </c>
      <c r="AC37" s="39">
        <v>48</v>
      </c>
      <c r="AD37" s="39">
        <v>110.875</v>
      </c>
      <c r="AE37" s="39">
        <v>75.540350000000004</v>
      </c>
      <c r="AF37" s="39">
        <v>2.8</v>
      </c>
      <c r="AG37" s="39">
        <v>85.760239999999996</v>
      </c>
      <c r="AH37" s="39">
        <v>15</v>
      </c>
      <c r="AI37" s="39">
        <v>100</v>
      </c>
      <c r="AJ37" s="39">
        <v>2</v>
      </c>
      <c r="AK37" s="39">
        <v>1</v>
      </c>
      <c r="AL37" s="39">
        <v>3</v>
      </c>
      <c r="AM37" s="39">
        <v>3</v>
      </c>
      <c r="AN37" s="39">
        <v>2</v>
      </c>
      <c r="AO37" s="39">
        <v>4</v>
      </c>
      <c r="AP37" s="39"/>
      <c r="AQ37" s="39"/>
      <c r="AR37" s="39"/>
    </row>
    <row r="38" spans="1:44" x14ac:dyDescent="0.2">
      <c r="A38" s="13"/>
      <c r="B38" s="12"/>
      <c r="C38" s="12"/>
      <c r="D38" s="12"/>
      <c r="E38" s="29"/>
      <c r="F38" s="12" t="s">
        <v>398</v>
      </c>
      <c r="G38" s="30" t="s">
        <v>399</v>
      </c>
      <c r="H38" s="32"/>
      <c r="I38" s="32">
        <v>68.768140000000002</v>
      </c>
      <c r="J38" s="32"/>
      <c r="K38" s="31">
        <v>13</v>
      </c>
      <c r="L38" s="31">
        <v>68</v>
      </c>
      <c r="M38" s="31">
        <v>132</v>
      </c>
      <c r="N38" s="31">
        <v>69.452449999999999</v>
      </c>
      <c r="O38" s="31">
        <v>7.1</v>
      </c>
      <c r="P38" s="31">
        <v>64.286779999999993</v>
      </c>
      <c r="Q38" s="31">
        <v>11</v>
      </c>
      <c r="R38" s="31">
        <v>73.333330000000004</v>
      </c>
      <c r="S38" s="31">
        <v>2</v>
      </c>
      <c r="T38" s="31">
        <v>1</v>
      </c>
      <c r="U38" s="31">
        <v>0</v>
      </c>
      <c r="V38" s="31">
        <v>3</v>
      </c>
      <c r="W38" s="31">
        <v>2</v>
      </c>
      <c r="X38" s="31">
        <v>3</v>
      </c>
      <c r="Y38" s="39">
        <v>89</v>
      </c>
      <c r="Z38" s="39">
        <v>69.088509999999999</v>
      </c>
      <c r="AA38" s="39"/>
      <c r="AB38" s="39">
        <v>13</v>
      </c>
      <c r="AC38" s="39">
        <v>68</v>
      </c>
      <c r="AD38" s="39">
        <v>132</v>
      </c>
      <c r="AE38" s="39">
        <v>69.452449999999999</v>
      </c>
      <c r="AF38" s="39">
        <v>6.9</v>
      </c>
      <c r="AG38" s="39">
        <v>65.568250000000006</v>
      </c>
      <c r="AH38" s="39">
        <v>11</v>
      </c>
      <c r="AI38" s="39">
        <v>73.333330000000004</v>
      </c>
      <c r="AJ38" s="39">
        <v>2</v>
      </c>
      <c r="AK38" s="39">
        <v>1</v>
      </c>
      <c r="AL38" s="39">
        <v>0</v>
      </c>
      <c r="AM38" s="39">
        <v>3</v>
      </c>
      <c r="AN38" s="39">
        <v>2</v>
      </c>
      <c r="AO38" s="39">
        <v>3</v>
      </c>
      <c r="AP38" s="39"/>
      <c r="AQ38" s="39"/>
      <c r="AR38" s="39"/>
    </row>
    <row r="39" spans="1:44" x14ac:dyDescent="0.2">
      <c r="A39" s="13"/>
      <c r="B39" s="12"/>
      <c r="C39" s="12"/>
      <c r="D39" s="12"/>
      <c r="E39" s="29"/>
      <c r="F39" s="12" t="s">
        <v>98</v>
      </c>
      <c r="G39" s="30" t="s">
        <v>38</v>
      </c>
      <c r="H39" s="32"/>
      <c r="I39" s="32">
        <v>66.763460000000009</v>
      </c>
      <c r="J39" s="32"/>
      <c r="K39" s="31">
        <v>11</v>
      </c>
      <c r="L39" s="31">
        <v>76</v>
      </c>
      <c r="M39" s="31">
        <v>107</v>
      </c>
      <c r="N39" s="31">
        <v>76.657060000000001</v>
      </c>
      <c r="O39" s="31">
        <v>2.5</v>
      </c>
      <c r="P39" s="31">
        <v>87.730109999999996</v>
      </c>
      <c r="Q39" s="31">
        <v>4</v>
      </c>
      <c r="R39" s="31">
        <v>26.66667</v>
      </c>
      <c r="S39" s="31">
        <v>0</v>
      </c>
      <c r="T39" s="31">
        <v>1</v>
      </c>
      <c r="U39" s="31">
        <v>0</v>
      </c>
      <c r="V39" s="31">
        <v>2</v>
      </c>
      <c r="W39" s="31">
        <v>1</v>
      </c>
      <c r="X39" s="31">
        <v>0</v>
      </c>
      <c r="Y39" s="39">
        <v>101</v>
      </c>
      <c r="Z39" s="39">
        <v>67.976480000000009</v>
      </c>
      <c r="AA39" s="39"/>
      <c r="AB39" s="39">
        <v>11</v>
      </c>
      <c r="AC39" s="39">
        <v>76</v>
      </c>
      <c r="AD39" s="39">
        <v>107</v>
      </c>
      <c r="AE39" s="39">
        <v>76.657060000000001</v>
      </c>
      <c r="AF39" s="39">
        <v>1.5</v>
      </c>
      <c r="AG39" s="39">
        <v>92.582179999999994</v>
      </c>
      <c r="AH39" s="39">
        <v>4</v>
      </c>
      <c r="AI39" s="39">
        <v>26.66667</v>
      </c>
      <c r="AJ39" s="39">
        <v>0</v>
      </c>
      <c r="AK39" s="39">
        <v>1</v>
      </c>
      <c r="AL39" s="39">
        <v>0</v>
      </c>
      <c r="AM39" s="39">
        <v>2</v>
      </c>
      <c r="AN39" s="39">
        <v>1</v>
      </c>
      <c r="AO39" s="39">
        <v>0</v>
      </c>
      <c r="AP39" s="39"/>
      <c r="AQ39" s="39"/>
      <c r="AR39" s="39"/>
    </row>
    <row r="40" spans="1:44" x14ac:dyDescent="0.2">
      <c r="A40" s="13"/>
      <c r="B40" s="12"/>
      <c r="C40" s="12"/>
      <c r="D40" s="12"/>
      <c r="E40" s="29"/>
      <c r="F40" s="12" t="s">
        <v>400</v>
      </c>
      <c r="G40" s="30" t="s">
        <v>401</v>
      </c>
      <c r="H40" s="32"/>
      <c r="I40" s="32">
        <v>52.979370000000003</v>
      </c>
      <c r="J40" s="32"/>
      <c r="K40" s="31">
        <v>13</v>
      </c>
      <c r="L40" s="31">
        <v>68</v>
      </c>
      <c r="M40" s="31">
        <v>122</v>
      </c>
      <c r="N40" s="31">
        <v>72.334289999999996</v>
      </c>
      <c r="O40" s="31">
        <v>15</v>
      </c>
      <c r="P40" s="31">
        <v>24.916530000000002</v>
      </c>
      <c r="Q40" s="31">
        <v>7</v>
      </c>
      <c r="R40" s="31">
        <v>46.666670000000003</v>
      </c>
      <c r="S40" s="31">
        <v>2</v>
      </c>
      <c r="T40" s="31">
        <v>1</v>
      </c>
      <c r="U40" s="31">
        <v>1</v>
      </c>
      <c r="V40" s="31">
        <v>2</v>
      </c>
      <c r="W40" s="31">
        <v>1</v>
      </c>
      <c r="X40" s="31">
        <v>0</v>
      </c>
      <c r="Y40" s="39">
        <v>144</v>
      </c>
      <c r="Z40" s="39">
        <v>59.511690000000002</v>
      </c>
      <c r="AA40" s="39"/>
      <c r="AB40" s="39">
        <v>13</v>
      </c>
      <c r="AC40" s="39">
        <v>68</v>
      </c>
      <c r="AD40" s="39">
        <v>122</v>
      </c>
      <c r="AE40" s="39">
        <v>72.334289999999996</v>
      </c>
      <c r="AF40" s="39">
        <v>13.8</v>
      </c>
      <c r="AG40" s="39">
        <v>31.0458</v>
      </c>
      <c r="AH40" s="39">
        <v>10</v>
      </c>
      <c r="AI40" s="39">
        <v>66.666669999999996</v>
      </c>
      <c r="AJ40" s="39">
        <v>2</v>
      </c>
      <c r="AK40" s="39">
        <v>1</v>
      </c>
      <c r="AL40" s="39">
        <v>2</v>
      </c>
      <c r="AM40" s="39">
        <v>2</v>
      </c>
      <c r="AN40" s="39">
        <v>1</v>
      </c>
      <c r="AO40" s="39">
        <v>2</v>
      </c>
      <c r="AP40" s="39"/>
      <c r="AQ40" s="39"/>
      <c r="AR40" s="39"/>
    </row>
    <row r="41" spans="1:44" x14ac:dyDescent="0.2">
      <c r="A41" s="13"/>
      <c r="B41" s="12"/>
      <c r="C41" s="12"/>
      <c r="D41" s="12"/>
      <c r="E41" s="29"/>
      <c r="F41" s="12" t="s">
        <v>402</v>
      </c>
      <c r="G41" s="30" t="s">
        <v>403</v>
      </c>
      <c r="H41" s="32"/>
      <c r="I41" s="32">
        <v>59.831090000000003</v>
      </c>
      <c r="J41" s="32"/>
      <c r="K41" s="31">
        <v>13</v>
      </c>
      <c r="L41" s="31">
        <v>68</v>
      </c>
      <c r="M41" s="31">
        <v>164</v>
      </c>
      <c r="N41" s="31">
        <v>60.230550000000001</v>
      </c>
      <c r="O41" s="31">
        <v>10.4</v>
      </c>
      <c r="P41" s="31">
        <v>47.760460000000002</v>
      </c>
      <c r="Q41" s="31">
        <v>9.5</v>
      </c>
      <c r="R41" s="31">
        <v>63.333329999999997</v>
      </c>
      <c r="S41" s="31">
        <v>0.5</v>
      </c>
      <c r="T41" s="31">
        <v>1</v>
      </c>
      <c r="U41" s="31">
        <v>2</v>
      </c>
      <c r="V41" s="31">
        <v>2</v>
      </c>
      <c r="W41" s="31">
        <v>2</v>
      </c>
      <c r="X41" s="31">
        <v>2</v>
      </c>
      <c r="Y41" s="39">
        <v>134</v>
      </c>
      <c r="Z41" s="39">
        <v>61.276270000000004</v>
      </c>
      <c r="AA41" s="39"/>
      <c r="AB41" s="39">
        <v>13</v>
      </c>
      <c r="AC41" s="39">
        <v>68</v>
      </c>
      <c r="AD41" s="39">
        <v>164</v>
      </c>
      <c r="AE41" s="39">
        <v>60.230550000000001</v>
      </c>
      <c r="AF41" s="39">
        <v>9.3000000000000007</v>
      </c>
      <c r="AG41" s="39">
        <v>53.54121</v>
      </c>
      <c r="AH41" s="39">
        <v>9.5</v>
      </c>
      <c r="AI41" s="39">
        <v>63.333329999999997</v>
      </c>
      <c r="AJ41" s="39">
        <v>0.5</v>
      </c>
      <c r="AK41" s="39">
        <v>1</v>
      </c>
      <c r="AL41" s="39">
        <v>2</v>
      </c>
      <c r="AM41" s="39">
        <v>2</v>
      </c>
      <c r="AN41" s="39">
        <v>2</v>
      </c>
      <c r="AO41" s="39">
        <v>2</v>
      </c>
      <c r="AP41" s="39"/>
      <c r="AQ41" s="39"/>
      <c r="AR41" s="39"/>
    </row>
    <row r="42" spans="1:44" x14ac:dyDescent="0.2">
      <c r="A42" s="13"/>
      <c r="B42" s="12"/>
      <c r="C42" s="12"/>
      <c r="D42" s="12"/>
      <c r="E42" s="29"/>
      <c r="F42" s="12" t="s">
        <v>404</v>
      </c>
      <c r="G42" s="30" t="s">
        <v>405</v>
      </c>
      <c r="H42" s="32"/>
      <c r="I42" s="32">
        <v>70.763339999999999</v>
      </c>
      <c r="J42" s="32"/>
      <c r="K42" s="31">
        <v>17</v>
      </c>
      <c r="L42" s="31">
        <v>52</v>
      </c>
      <c r="M42" s="31">
        <v>138</v>
      </c>
      <c r="N42" s="31">
        <v>67.723339999999993</v>
      </c>
      <c r="O42" s="31">
        <v>2</v>
      </c>
      <c r="P42" s="31">
        <v>89.996690000000001</v>
      </c>
      <c r="Q42" s="31">
        <v>11</v>
      </c>
      <c r="R42" s="31">
        <v>73.333330000000004</v>
      </c>
      <c r="S42" s="31">
        <v>2</v>
      </c>
      <c r="T42" s="31">
        <v>1</v>
      </c>
      <c r="U42" s="31">
        <v>2</v>
      </c>
      <c r="V42" s="31">
        <v>3</v>
      </c>
      <c r="W42" s="31">
        <v>1</v>
      </c>
      <c r="X42" s="31">
        <v>2</v>
      </c>
      <c r="Y42" s="39">
        <v>78</v>
      </c>
      <c r="Z42" s="39">
        <v>70.797200000000004</v>
      </c>
      <c r="AA42" s="39"/>
      <c r="AB42" s="39">
        <v>17</v>
      </c>
      <c r="AC42" s="39">
        <v>52</v>
      </c>
      <c r="AD42" s="39">
        <v>138</v>
      </c>
      <c r="AE42" s="39">
        <v>67.723339999999993</v>
      </c>
      <c r="AF42" s="39">
        <v>2</v>
      </c>
      <c r="AG42" s="39">
        <v>90.132130000000004</v>
      </c>
      <c r="AH42" s="39">
        <v>11</v>
      </c>
      <c r="AI42" s="39">
        <v>73.333330000000004</v>
      </c>
      <c r="AJ42" s="39">
        <v>2</v>
      </c>
      <c r="AK42" s="39">
        <v>1</v>
      </c>
      <c r="AL42" s="39">
        <v>2</v>
      </c>
      <c r="AM42" s="39">
        <v>3</v>
      </c>
      <c r="AN42" s="39">
        <v>1</v>
      </c>
      <c r="AO42" s="39">
        <v>2</v>
      </c>
      <c r="AP42" s="39"/>
      <c r="AQ42" s="39"/>
      <c r="AR42" s="39"/>
    </row>
    <row r="43" spans="1:44" x14ac:dyDescent="0.2">
      <c r="A43" s="13"/>
      <c r="B43" s="12"/>
      <c r="C43" s="12"/>
      <c r="D43" s="12"/>
      <c r="E43" s="29"/>
      <c r="F43" s="12" t="s">
        <v>406</v>
      </c>
      <c r="G43" s="30" t="s">
        <v>407</v>
      </c>
      <c r="H43" s="32"/>
      <c r="I43" s="32">
        <v>57.499020000000002</v>
      </c>
      <c r="J43" s="32"/>
      <c r="K43" s="31">
        <v>22</v>
      </c>
      <c r="L43" s="31">
        <v>32</v>
      </c>
      <c r="M43" s="31">
        <v>163</v>
      </c>
      <c r="N43" s="31">
        <v>60.518729999999998</v>
      </c>
      <c r="O43" s="31">
        <v>5.8</v>
      </c>
      <c r="P43" s="31">
        <v>70.810689999999994</v>
      </c>
      <c r="Q43" s="31">
        <v>10</v>
      </c>
      <c r="R43" s="31">
        <v>66.666669999999996</v>
      </c>
      <c r="S43" s="31">
        <v>2</v>
      </c>
      <c r="T43" s="31">
        <v>1</v>
      </c>
      <c r="U43" s="31">
        <v>2</v>
      </c>
      <c r="V43" s="31">
        <v>2</v>
      </c>
      <c r="W43" s="31">
        <v>1</v>
      </c>
      <c r="X43" s="31">
        <v>2</v>
      </c>
      <c r="Y43" s="39">
        <v>152</v>
      </c>
      <c r="Z43" s="39">
        <v>57.410580000000003</v>
      </c>
      <c r="AA43" s="39"/>
      <c r="AB43" s="39">
        <v>22</v>
      </c>
      <c r="AC43" s="39">
        <v>32</v>
      </c>
      <c r="AD43" s="39">
        <v>163</v>
      </c>
      <c r="AE43" s="39">
        <v>60.518729999999998</v>
      </c>
      <c r="AF43" s="39">
        <v>5.9</v>
      </c>
      <c r="AG43" s="39">
        <v>70.456919999999997</v>
      </c>
      <c r="AH43" s="39">
        <v>10</v>
      </c>
      <c r="AI43" s="39">
        <v>66.666669999999996</v>
      </c>
      <c r="AJ43" s="39">
        <v>2</v>
      </c>
      <c r="AK43" s="39">
        <v>1</v>
      </c>
      <c r="AL43" s="39">
        <v>2</v>
      </c>
      <c r="AM43" s="39">
        <v>2</v>
      </c>
      <c r="AN43" s="39">
        <v>1</v>
      </c>
      <c r="AO43" s="39">
        <v>2</v>
      </c>
      <c r="AP43" s="39"/>
      <c r="AQ43" s="39"/>
      <c r="AR43" s="39"/>
    </row>
    <row r="44" spans="1:44" x14ac:dyDescent="0.2">
      <c r="A44" s="13"/>
      <c r="B44" s="12"/>
      <c r="C44" s="12"/>
      <c r="D44" s="12"/>
      <c r="E44" s="29"/>
      <c r="F44" s="12" t="s">
        <v>408</v>
      </c>
      <c r="G44" s="30" t="s">
        <v>409</v>
      </c>
      <c r="H44" s="32"/>
      <c r="I44" s="32">
        <v>55.703750000000007</v>
      </c>
      <c r="J44" s="32"/>
      <c r="K44" s="31">
        <v>22</v>
      </c>
      <c r="L44" s="31">
        <v>32</v>
      </c>
      <c r="M44" s="31">
        <v>146</v>
      </c>
      <c r="N44" s="31">
        <v>65.417869999999994</v>
      </c>
      <c r="O44" s="31">
        <v>10.9</v>
      </c>
      <c r="P44" s="31">
        <v>45.397120000000001</v>
      </c>
      <c r="Q44" s="31">
        <v>12</v>
      </c>
      <c r="R44" s="31">
        <v>80</v>
      </c>
      <c r="S44" s="31">
        <v>2</v>
      </c>
      <c r="T44" s="31">
        <v>0</v>
      </c>
      <c r="U44" s="31">
        <v>2</v>
      </c>
      <c r="V44" s="31">
        <v>3</v>
      </c>
      <c r="W44" s="31">
        <v>1</v>
      </c>
      <c r="X44" s="31">
        <v>4</v>
      </c>
      <c r="Y44" s="39">
        <v>150</v>
      </c>
      <c r="Z44" s="39">
        <v>57.820720000000001</v>
      </c>
      <c r="AA44" s="39"/>
      <c r="AB44" s="39">
        <v>22</v>
      </c>
      <c r="AC44" s="39">
        <v>32</v>
      </c>
      <c r="AD44" s="39">
        <v>146</v>
      </c>
      <c r="AE44" s="39">
        <v>65.417869999999994</v>
      </c>
      <c r="AF44" s="39">
        <v>9.1999999999999993</v>
      </c>
      <c r="AG44" s="39">
        <v>53.865020000000001</v>
      </c>
      <c r="AH44" s="39">
        <v>12</v>
      </c>
      <c r="AI44" s="39">
        <v>80</v>
      </c>
      <c r="AJ44" s="39">
        <v>2</v>
      </c>
      <c r="AK44" s="39">
        <v>0</v>
      </c>
      <c r="AL44" s="39">
        <v>2</v>
      </c>
      <c r="AM44" s="39">
        <v>3</v>
      </c>
      <c r="AN44" s="39">
        <v>1</v>
      </c>
      <c r="AO44" s="39">
        <v>4</v>
      </c>
      <c r="AP44" s="39"/>
      <c r="AQ44" s="39"/>
      <c r="AR44" s="39"/>
    </row>
    <row r="45" spans="1:44" x14ac:dyDescent="0.2">
      <c r="A45" s="13"/>
      <c r="B45" s="12"/>
      <c r="C45" s="12"/>
      <c r="D45" s="12"/>
      <c r="E45" s="29"/>
      <c r="F45" s="12" t="s">
        <v>410</v>
      </c>
      <c r="G45" s="30" t="s">
        <v>411</v>
      </c>
      <c r="H45" s="32"/>
      <c r="I45" s="32">
        <v>64.076830000000001</v>
      </c>
      <c r="J45" s="32"/>
      <c r="K45" s="31">
        <v>8</v>
      </c>
      <c r="L45" s="31">
        <v>88</v>
      </c>
      <c r="M45" s="31">
        <v>507</v>
      </c>
      <c r="N45" s="31">
        <v>0</v>
      </c>
      <c r="O45" s="31">
        <v>1</v>
      </c>
      <c r="P45" s="31">
        <v>94.974010000000007</v>
      </c>
      <c r="Q45" s="31">
        <v>11</v>
      </c>
      <c r="R45" s="31">
        <v>73.333330000000004</v>
      </c>
      <c r="S45" s="31">
        <v>1</v>
      </c>
      <c r="T45" s="31">
        <v>1</v>
      </c>
      <c r="U45" s="31">
        <v>2</v>
      </c>
      <c r="V45" s="31">
        <v>3</v>
      </c>
      <c r="W45" s="31">
        <v>0</v>
      </c>
      <c r="X45" s="31">
        <v>4</v>
      </c>
      <c r="Y45" s="39">
        <v>125</v>
      </c>
      <c r="Z45" s="39">
        <v>64.152750000000012</v>
      </c>
      <c r="AA45" s="39"/>
      <c r="AB45" s="39">
        <v>8</v>
      </c>
      <c r="AC45" s="39">
        <v>88</v>
      </c>
      <c r="AD45" s="39">
        <v>507</v>
      </c>
      <c r="AE45" s="39">
        <v>0</v>
      </c>
      <c r="AF45" s="39">
        <v>0.9</v>
      </c>
      <c r="AG45" s="39">
        <v>95.277659999999997</v>
      </c>
      <c r="AH45" s="39">
        <v>11</v>
      </c>
      <c r="AI45" s="39">
        <v>73.333330000000004</v>
      </c>
      <c r="AJ45" s="39">
        <v>1</v>
      </c>
      <c r="AK45" s="39">
        <v>1</v>
      </c>
      <c r="AL45" s="39">
        <v>2</v>
      </c>
      <c r="AM45" s="39">
        <v>3</v>
      </c>
      <c r="AN45" s="39">
        <v>0</v>
      </c>
      <c r="AO45" s="39">
        <v>4</v>
      </c>
      <c r="AP45" s="39"/>
      <c r="AQ45" s="39"/>
      <c r="AR45" s="39"/>
    </row>
    <row r="46" spans="1:44" x14ac:dyDescent="0.2">
      <c r="A46" s="13"/>
      <c r="B46" s="12"/>
      <c r="C46" s="12"/>
      <c r="D46" s="12"/>
      <c r="E46" s="29"/>
      <c r="F46" s="12" t="s">
        <v>412</v>
      </c>
      <c r="G46" s="30" t="s">
        <v>413</v>
      </c>
      <c r="H46" s="32"/>
      <c r="I46" s="32">
        <v>56.195260000000005</v>
      </c>
      <c r="J46" s="32"/>
      <c r="K46" s="31">
        <v>21</v>
      </c>
      <c r="L46" s="31">
        <v>36</v>
      </c>
      <c r="M46" s="31">
        <v>246</v>
      </c>
      <c r="N46" s="31">
        <v>36.599420000000002</v>
      </c>
      <c r="O46" s="31">
        <v>0.2</v>
      </c>
      <c r="P46" s="31">
        <v>98.848299999999995</v>
      </c>
      <c r="Q46" s="31">
        <v>8</v>
      </c>
      <c r="R46" s="31">
        <v>53.333329999999997</v>
      </c>
      <c r="S46" s="31">
        <v>2</v>
      </c>
      <c r="T46" s="31">
        <v>0</v>
      </c>
      <c r="U46" s="31">
        <v>2</v>
      </c>
      <c r="V46" s="31">
        <v>3</v>
      </c>
      <c r="W46" s="31">
        <v>1</v>
      </c>
      <c r="X46" s="31">
        <v>0</v>
      </c>
      <c r="Y46" s="39">
        <v>157</v>
      </c>
      <c r="Z46" s="39">
        <v>56.208090000000006</v>
      </c>
      <c r="AA46" s="39"/>
      <c r="AB46" s="39">
        <v>21</v>
      </c>
      <c r="AC46" s="39">
        <v>36</v>
      </c>
      <c r="AD46" s="39">
        <v>246</v>
      </c>
      <c r="AE46" s="39">
        <v>36.599420000000002</v>
      </c>
      <c r="AF46" s="39">
        <v>0.2</v>
      </c>
      <c r="AG46" s="39">
        <v>98.899609999999996</v>
      </c>
      <c r="AH46" s="39">
        <v>8</v>
      </c>
      <c r="AI46" s="39">
        <v>53.333329999999997</v>
      </c>
      <c r="AJ46" s="39">
        <v>2</v>
      </c>
      <c r="AK46" s="39">
        <v>0</v>
      </c>
      <c r="AL46" s="39">
        <v>2</v>
      </c>
      <c r="AM46" s="39">
        <v>3</v>
      </c>
      <c r="AN46" s="39">
        <v>1</v>
      </c>
      <c r="AO46" s="39">
        <v>0</v>
      </c>
      <c r="AP46" s="39"/>
      <c r="AQ46" s="39"/>
      <c r="AR46" s="39"/>
    </row>
    <row r="47" spans="1:44" x14ac:dyDescent="0.2">
      <c r="A47" s="13"/>
      <c r="B47" s="12"/>
      <c r="C47" s="12"/>
      <c r="D47" s="12"/>
      <c r="E47" s="29"/>
      <c r="F47" s="12" t="s">
        <v>414</v>
      </c>
      <c r="G47" s="30" t="s">
        <v>415</v>
      </c>
      <c r="H47" s="32"/>
      <c r="I47" s="32">
        <v>86.904660000000007</v>
      </c>
      <c r="J47" s="32"/>
      <c r="K47" s="31">
        <v>7</v>
      </c>
      <c r="L47" s="31">
        <v>92</v>
      </c>
      <c r="M47" s="31">
        <v>64</v>
      </c>
      <c r="N47" s="31">
        <v>89.048990000000003</v>
      </c>
      <c r="O47" s="31">
        <v>1.4</v>
      </c>
      <c r="P47" s="31">
        <v>93.236329999999995</v>
      </c>
      <c r="Q47" s="31">
        <v>11</v>
      </c>
      <c r="R47" s="31">
        <v>73.333330000000004</v>
      </c>
      <c r="S47" s="31">
        <v>2</v>
      </c>
      <c r="T47" s="31">
        <v>1</v>
      </c>
      <c r="U47" s="31">
        <v>3</v>
      </c>
      <c r="V47" s="31">
        <v>3</v>
      </c>
      <c r="W47" s="31">
        <v>1</v>
      </c>
      <c r="X47" s="31">
        <v>1</v>
      </c>
      <c r="Y47" s="39">
        <v>4</v>
      </c>
      <c r="Z47" s="39">
        <v>87.879700000000014</v>
      </c>
      <c r="AA47" s="39"/>
      <c r="AB47" s="39">
        <v>7</v>
      </c>
      <c r="AC47" s="39">
        <v>92</v>
      </c>
      <c r="AD47" s="39">
        <v>64</v>
      </c>
      <c r="AE47" s="39">
        <v>89.048990000000003</v>
      </c>
      <c r="AF47" s="39">
        <v>0.6</v>
      </c>
      <c r="AG47" s="39">
        <v>97.136470000000003</v>
      </c>
      <c r="AH47" s="39">
        <v>11</v>
      </c>
      <c r="AI47" s="39">
        <v>73.333330000000004</v>
      </c>
      <c r="AJ47" s="39">
        <v>2</v>
      </c>
      <c r="AK47" s="39">
        <v>1</v>
      </c>
      <c r="AL47" s="39">
        <v>3</v>
      </c>
      <c r="AM47" s="39">
        <v>3</v>
      </c>
      <c r="AN47" s="39">
        <v>1</v>
      </c>
      <c r="AO47" s="39">
        <v>1</v>
      </c>
      <c r="AP47" s="39"/>
      <c r="AQ47" s="39"/>
      <c r="AR47" s="39"/>
    </row>
    <row r="48" spans="1:44" x14ac:dyDescent="0.2">
      <c r="A48" s="13"/>
      <c r="B48" s="12"/>
      <c r="C48" s="12"/>
      <c r="D48" s="12"/>
      <c r="E48" s="29"/>
      <c r="F48" s="12" t="s">
        <v>104</v>
      </c>
      <c r="G48" s="30" t="s">
        <v>26</v>
      </c>
      <c r="H48" s="32"/>
      <c r="I48" s="32">
        <v>69.015940000000001</v>
      </c>
      <c r="J48" s="32"/>
      <c r="K48" s="31">
        <v>16</v>
      </c>
      <c r="L48" s="31">
        <v>56</v>
      </c>
      <c r="M48" s="31">
        <v>146</v>
      </c>
      <c r="N48" s="31">
        <v>65.417869999999994</v>
      </c>
      <c r="O48" s="31">
        <v>5.0999999999999996</v>
      </c>
      <c r="P48" s="31">
        <v>74.645880000000005</v>
      </c>
      <c r="Q48" s="31">
        <v>12</v>
      </c>
      <c r="R48" s="31">
        <v>80</v>
      </c>
      <c r="S48" s="31">
        <v>2</v>
      </c>
      <c r="T48" s="31">
        <v>1</v>
      </c>
      <c r="U48" s="31">
        <v>3</v>
      </c>
      <c r="V48" s="31">
        <v>3</v>
      </c>
      <c r="W48" s="31">
        <v>1</v>
      </c>
      <c r="X48" s="31">
        <v>2</v>
      </c>
      <c r="Y48" s="39">
        <v>87</v>
      </c>
      <c r="Z48" s="39">
        <v>69.404360000000011</v>
      </c>
      <c r="AA48" s="39"/>
      <c r="AB48" s="39">
        <v>16</v>
      </c>
      <c r="AC48" s="39">
        <v>56</v>
      </c>
      <c r="AD48" s="39">
        <v>146</v>
      </c>
      <c r="AE48" s="39">
        <v>65.417869999999994</v>
      </c>
      <c r="AF48" s="39">
        <v>4.8</v>
      </c>
      <c r="AG48" s="39">
        <v>76.199560000000005</v>
      </c>
      <c r="AH48" s="39">
        <v>12</v>
      </c>
      <c r="AI48" s="39">
        <v>80</v>
      </c>
      <c r="AJ48" s="39">
        <v>2</v>
      </c>
      <c r="AK48" s="39">
        <v>1</v>
      </c>
      <c r="AL48" s="39">
        <v>3</v>
      </c>
      <c r="AM48" s="39">
        <v>3</v>
      </c>
      <c r="AN48" s="39">
        <v>1</v>
      </c>
      <c r="AO48" s="39">
        <v>2</v>
      </c>
      <c r="AP48" s="39"/>
      <c r="AQ48" s="39"/>
      <c r="AR48" s="39"/>
    </row>
    <row r="49" spans="1:44" x14ac:dyDescent="0.2">
      <c r="A49" s="13"/>
      <c r="B49" s="12"/>
      <c r="C49" s="12"/>
      <c r="D49" s="12"/>
      <c r="E49" s="29"/>
      <c r="F49" s="12" t="s">
        <v>416</v>
      </c>
      <c r="G49" s="30" t="s">
        <v>417</v>
      </c>
      <c r="H49" s="32"/>
      <c r="I49" s="32">
        <v>70.091580000000008</v>
      </c>
      <c r="J49" s="32"/>
      <c r="K49" s="31">
        <v>11</v>
      </c>
      <c r="L49" s="31">
        <v>76</v>
      </c>
      <c r="M49" s="31">
        <v>191</v>
      </c>
      <c r="N49" s="31">
        <v>52.449570000000001</v>
      </c>
      <c r="O49" s="31">
        <v>0.3</v>
      </c>
      <c r="P49" s="31">
        <v>98.583399999999997</v>
      </c>
      <c r="Q49" s="31">
        <v>8</v>
      </c>
      <c r="R49" s="31">
        <v>53.333329999999997</v>
      </c>
      <c r="S49" s="31">
        <v>2</v>
      </c>
      <c r="T49" s="31">
        <v>1</v>
      </c>
      <c r="U49" s="31">
        <v>1</v>
      </c>
      <c r="V49" s="31">
        <v>2</v>
      </c>
      <c r="W49" s="31">
        <v>0</v>
      </c>
      <c r="X49" s="31">
        <v>2</v>
      </c>
      <c r="Y49" s="39">
        <v>83</v>
      </c>
      <c r="Z49" s="39">
        <v>70.079270000000008</v>
      </c>
      <c r="AA49" s="39"/>
      <c r="AB49" s="39">
        <v>11</v>
      </c>
      <c r="AC49" s="39">
        <v>76</v>
      </c>
      <c r="AD49" s="39">
        <v>191</v>
      </c>
      <c r="AE49" s="39">
        <v>52.449570000000001</v>
      </c>
      <c r="AF49" s="39">
        <v>0.3</v>
      </c>
      <c r="AG49" s="39">
        <v>98.534180000000006</v>
      </c>
      <c r="AH49" s="39">
        <v>8</v>
      </c>
      <c r="AI49" s="39">
        <v>53.333329999999997</v>
      </c>
      <c r="AJ49" s="39">
        <v>2</v>
      </c>
      <c r="AK49" s="39">
        <v>1</v>
      </c>
      <c r="AL49" s="39">
        <v>1</v>
      </c>
      <c r="AM49" s="39">
        <v>2</v>
      </c>
      <c r="AN49" s="39">
        <v>0</v>
      </c>
      <c r="AO49" s="39">
        <v>2</v>
      </c>
      <c r="AP49" s="39"/>
      <c r="AQ49" s="39"/>
      <c r="AR49" s="39"/>
    </row>
    <row r="50" spans="1:44" x14ac:dyDescent="0.2">
      <c r="A50" s="13"/>
      <c r="B50" s="12"/>
      <c r="C50" s="12"/>
      <c r="D50" s="12"/>
      <c r="E50" s="29"/>
      <c r="F50" s="12" t="s">
        <v>418</v>
      </c>
      <c r="G50" s="30" t="s">
        <v>419</v>
      </c>
      <c r="H50" s="32"/>
      <c r="I50" s="32">
        <v>70.41931000000001</v>
      </c>
      <c r="J50" s="32"/>
      <c r="K50" s="31">
        <v>15</v>
      </c>
      <c r="L50" s="31">
        <v>60</v>
      </c>
      <c r="M50" s="31">
        <v>206</v>
      </c>
      <c r="N50" s="31">
        <v>48.126800000000003</v>
      </c>
      <c r="O50" s="31">
        <v>2.6</v>
      </c>
      <c r="P50" s="31">
        <v>86.883759999999995</v>
      </c>
      <c r="Q50" s="31">
        <v>13</v>
      </c>
      <c r="R50" s="31">
        <v>86.666669999999996</v>
      </c>
      <c r="S50" s="31">
        <v>2</v>
      </c>
      <c r="T50" s="31">
        <v>1</v>
      </c>
      <c r="U50" s="31">
        <v>2</v>
      </c>
      <c r="V50" s="31">
        <v>3</v>
      </c>
      <c r="W50" s="31">
        <v>1</v>
      </c>
      <c r="X50" s="31">
        <v>4</v>
      </c>
      <c r="Y50" s="39">
        <v>80</v>
      </c>
      <c r="Z50" s="39">
        <v>70.747220000000013</v>
      </c>
      <c r="AA50" s="39"/>
      <c r="AB50" s="39">
        <v>15</v>
      </c>
      <c r="AC50" s="39">
        <v>60</v>
      </c>
      <c r="AD50" s="39">
        <v>206</v>
      </c>
      <c r="AE50" s="39">
        <v>48.126800000000003</v>
      </c>
      <c r="AF50" s="39">
        <v>2.4</v>
      </c>
      <c r="AG50" s="39">
        <v>88.195430000000002</v>
      </c>
      <c r="AH50" s="39">
        <v>13</v>
      </c>
      <c r="AI50" s="39">
        <v>86.666669999999996</v>
      </c>
      <c r="AJ50" s="39">
        <v>2</v>
      </c>
      <c r="AK50" s="39">
        <v>1</v>
      </c>
      <c r="AL50" s="39">
        <v>2</v>
      </c>
      <c r="AM50" s="39">
        <v>3</v>
      </c>
      <c r="AN50" s="39">
        <v>1</v>
      </c>
      <c r="AO50" s="39">
        <v>4</v>
      </c>
      <c r="AP50" s="39"/>
      <c r="AQ50" s="39"/>
      <c r="AR50" s="39"/>
    </row>
    <row r="51" spans="1:44" x14ac:dyDescent="0.2">
      <c r="A51" s="13"/>
      <c r="B51" s="12"/>
      <c r="C51" s="12"/>
      <c r="D51" s="12"/>
      <c r="E51" s="29"/>
      <c r="F51" s="12" t="s">
        <v>420</v>
      </c>
      <c r="G51" s="30" t="s">
        <v>421</v>
      </c>
      <c r="H51" s="32"/>
      <c r="I51" s="32">
        <v>66.381710000000012</v>
      </c>
      <c r="J51" s="32"/>
      <c r="K51" s="31">
        <v>17</v>
      </c>
      <c r="L51" s="31">
        <v>52</v>
      </c>
      <c r="M51" s="31">
        <v>132</v>
      </c>
      <c r="N51" s="31">
        <v>69.452449999999999</v>
      </c>
      <c r="O51" s="31">
        <v>1.9</v>
      </c>
      <c r="P51" s="31">
        <v>90.741050000000001</v>
      </c>
      <c r="Q51" s="31">
        <v>8</v>
      </c>
      <c r="R51" s="31">
        <v>53.333329999999997</v>
      </c>
      <c r="S51" s="31">
        <v>1</v>
      </c>
      <c r="T51" s="31">
        <v>1</v>
      </c>
      <c r="U51" s="31">
        <v>0</v>
      </c>
      <c r="V51" s="31">
        <v>3</v>
      </c>
      <c r="W51" s="31">
        <v>1</v>
      </c>
      <c r="X51" s="31">
        <v>2</v>
      </c>
      <c r="Y51" s="39">
        <v>114</v>
      </c>
      <c r="Z51" s="39">
        <v>66.418240000000011</v>
      </c>
      <c r="AA51" s="39"/>
      <c r="AB51" s="39">
        <v>17</v>
      </c>
      <c r="AC51" s="39">
        <v>52</v>
      </c>
      <c r="AD51" s="39">
        <v>132</v>
      </c>
      <c r="AE51" s="39">
        <v>69.452449999999999</v>
      </c>
      <c r="AF51" s="39">
        <v>1.8</v>
      </c>
      <c r="AG51" s="39">
        <v>90.887169999999998</v>
      </c>
      <c r="AH51" s="39">
        <v>8</v>
      </c>
      <c r="AI51" s="39">
        <v>53.333329999999997</v>
      </c>
      <c r="AJ51" s="39">
        <v>1</v>
      </c>
      <c r="AK51" s="39">
        <v>1</v>
      </c>
      <c r="AL51" s="39">
        <v>0</v>
      </c>
      <c r="AM51" s="39">
        <v>3</v>
      </c>
      <c r="AN51" s="39">
        <v>1</v>
      </c>
      <c r="AO51" s="39">
        <v>2</v>
      </c>
      <c r="AP51" s="39"/>
      <c r="AQ51" s="39"/>
      <c r="AR51" s="39"/>
    </row>
    <row r="52" spans="1:44" x14ac:dyDescent="0.2">
      <c r="A52" s="13"/>
      <c r="B52" s="12"/>
      <c r="C52" s="12"/>
      <c r="D52" s="12"/>
      <c r="E52" s="29"/>
      <c r="F52" s="12" t="s">
        <v>108</v>
      </c>
      <c r="G52" s="30" t="s">
        <v>198</v>
      </c>
      <c r="H52" s="32"/>
      <c r="I52" s="32">
        <v>70.750050000000002</v>
      </c>
      <c r="J52" s="32"/>
      <c r="K52" s="31">
        <v>20</v>
      </c>
      <c r="L52" s="31">
        <v>40</v>
      </c>
      <c r="M52" s="31">
        <v>173</v>
      </c>
      <c r="N52" s="31">
        <v>57.636890000000001</v>
      </c>
      <c r="O52" s="31">
        <v>1.6</v>
      </c>
      <c r="P52" s="31">
        <v>92.029979999999995</v>
      </c>
      <c r="Q52" s="31">
        <v>14</v>
      </c>
      <c r="R52" s="31">
        <v>93.333330000000004</v>
      </c>
      <c r="S52" s="31">
        <v>2</v>
      </c>
      <c r="T52" s="31">
        <v>1</v>
      </c>
      <c r="U52" s="31">
        <v>2</v>
      </c>
      <c r="V52" s="31">
        <v>3</v>
      </c>
      <c r="W52" s="31">
        <v>2</v>
      </c>
      <c r="X52" s="31">
        <v>4</v>
      </c>
      <c r="Y52" s="39">
        <v>74</v>
      </c>
      <c r="Z52" s="39">
        <v>71.157840000000007</v>
      </c>
      <c r="AA52" s="39"/>
      <c r="AB52" s="39">
        <v>20</v>
      </c>
      <c r="AC52" s="39">
        <v>40</v>
      </c>
      <c r="AD52" s="39">
        <v>173</v>
      </c>
      <c r="AE52" s="39">
        <v>57.636890000000001</v>
      </c>
      <c r="AF52" s="39">
        <v>1.3</v>
      </c>
      <c r="AG52" s="39">
        <v>93.661140000000003</v>
      </c>
      <c r="AH52" s="39">
        <v>14</v>
      </c>
      <c r="AI52" s="39">
        <v>93.333330000000004</v>
      </c>
      <c r="AJ52" s="39">
        <v>2</v>
      </c>
      <c r="AK52" s="39">
        <v>1</v>
      </c>
      <c r="AL52" s="39">
        <v>2</v>
      </c>
      <c r="AM52" s="39">
        <v>3</v>
      </c>
      <c r="AN52" s="39">
        <v>2</v>
      </c>
      <c r="AO52" s="39">
        <v>4</v>
      </c>
      <c r="AP52" s="39"/>
      <c r="AQ52" s="39"/>
      <c r="AR52" s="39"/>
    </row>
    <row r="53" spans="1:44" x14ac:dyDescent="0.2">
      <c r="A53" s="13"/>
      <c r="B53" s="12"/>
      <c r="C53" s="12"/>
      <c r="D53" s="12"/>
      <c r="E53" s="29"/>
      <c r="F53" s="12" t="s">
        <v>422</v>
      </c>
      <c r="G53" s="30" t="s">
        <v>423</v>
      </c>
      <c r="H53" s="32"/>
      <c r="I53" s="32">
        <v>52.693050000000007</v>
      </c>
      <c r="J53" s="32"/>
      <c r="K53" s="31">
        <v>16</v>
      </c>
      <c r="L53" s="31">
        <v>56</v>
      </c>
      <c r="M53" s="31">
        <v>310</v>
      </c>
      <c r="N53" s="31">
        <v>18.155619999999999</v>
      </c>
      <c r="O53" s="31">
        <v>6</v>
      </c>
      <c r="P53" s="31">
        <v>69.949929999999995</v>
      </c>
      <c r="Q53" s="31">
        <v>10</v>
      </c>
      <c r="R53" s="31">
        <v>66.666669999999996</v>
      </c>
      <c r="S53" s="31">
        <v>2</v>
      </c>
      <c r="T53" s="31">
        <v>1</v>
      </c>
      <c r="U53" s="31">
        <v>1</v>
      </c>
      <c r="V53" s="31">
        <v>3</v>
      </c>
      <c r="W53" s="31">
        <v>0</v>
      </c>
      <c r="X53" s="31">
        <v>3</v>
      </c>
      <c r="Y53" s="39">
        <v>168</v>
      </c>
      <c r="Z53" s="39">
        <v>52.346410000000006</v>
      </c>
      <c r="AA53" s="39"/>
      <c r="AB53" s="39">
        <v>16</v>
      </c>
      <c r="AC53" s="39">
        <v>56</v>
      </c>
      <c r="AD53" s="39">
        <v>310</v>
      </c>
      <c r="AE53" s="39">
        <v>18.155619999999999</v>
      </c>
      <c r="AF53" s="39">
        <v>6.3</v>
      </c>
      <c r="AG53" s="39">
        <v>68.563370000000006</v>
      </c>
      <c r="AH53" s="39">
        <v>10</v>
      </c>
      <c r="AI53" s="39">
        <v>66.666669999999996</v>
      </c>
      <c r="AJ53" s="39">
        <v>2</v>
      </c>
      <c r="AK53" s="39">
        <v>1</v>
      </c>
      <c r="AL53" s="39">
        <v>1</v>
      </c>
      <c r="AM53" s="39">
        <v>3</v>
      </c>
      <c r="AN53" s="39">
        <v>0</v>
      </c>
      <c r="AO53" s="39">
        <v>3</v>
      </c>
      <c r="AP53" s="39"/>
      <c r="AQ53" s="39"/>
      <c r="AR53" s="39"/>
    </row>
    <row r="54" spans="1:44" x14ac:dyDescent="0.2">
      <c r="A54" s="13"/>
      <c r="B54" s="12"/>
      <c r="C54" s="12"/>
      <c r="D54" s="12"/>
      <c r="E54" s="29"/>
      <c r="F54" s="12" t="s">
        <v>424</v>
      </c>
      <c r="G54" s="30" t="s">
        <v>425</v>
      </c>
      <c r="H54" s="32"/>
      <c r="I54" s="32">
        <v>55.009520000000002</v>
      </c>
      <c r="J54" s="32"/>
      <c r="K54" s="31">
        <v>13</v>
      </c>
      <c r="L54" s="31">
        <v>68</v>
      </c>
      <c r="M54" s="31">
        <v>144</v>
      </c>
      <c r="N54" s="31">
        <v>65.994240000000005</v>
      </c>
      <c r="O54" s="31">
        <v>4.0999999999999996</v>
      </c>
      <c r="P54" s="31">
        <v>79.377160000000003</v>
      </c>
      <c r="Q54" s="31">
        <v>1</v>
      </c>
      <c r="R54" s="31">
        <v>6.6666699999999999</v>
      </c>
      <c r="S54" s="31">
        <v>0</v>
      </c>
      <c r="T54" s="31">
        <v>0</v>
      </c>
      <c r="U54" s="31">
        <v>0</v>
      </c>
      <c r="V54" s="31">
        <v>0</v>
      </c>
      <c r="W54" s="31">
        <v>1</v>
      </c>
      <c r="X54" s="31">
        <v>0</v>
      </c>
      <c r="Y54" s="39">
        <v>162</v>
      </c>
      <c r="Z54" s="39">
        <v>55.005990000000004</v>
      </c>
      <c r="AA54" s="39"/>
      <c r="AB54" s="39">
        <v>13</v>
      </c>
      <c r="AC54" s="39">
        <v>68</v>
      </c>
      <c r="AD54" s="39">
        <v>144</v>
      </c>
      <c r="AE54" s="39">
        <v>65.994240000000005</v>
      </c>
      <c r="AF54" s="39">
        <v>4.0999999999999996</v>
      </c>
      <c r="AG54" s="39">
        <v>79.363050000000001</v>
      </c>
      <c r="AH54" s="39">
        <v>1</v>
      </c>
      <c r="AI54" s="39">
        <v>6.6666699999999999</v>
      </c>
      <c r="AJ54" s="39">
        <v>0</v>
      </c>
      <c r="AK54" s="39">
        <v>0</v>
      </c>
      <c r="AL54" s="39">
        <v>0</v>
      </c>
      <c r="AM54" s="39">
        <v>0</v>
      </c>
      <c r="AN54" s="39">
        <v>1</v>
      </c>
      <c r="AO54" s="39">
        <v>0</v>
      </c>
      <c r="AP54" s="39"/>
      <c r="AQ54" s="39"/>
      <c r="AR54" s="39"/>
    </row>
    <row r="55" spans="1:44" x14ac:dyDescent="0.2">
      <c r="A55" s="13"/>
      <c r="B55" s="12"/>
      <c r="C55" s="12"/>
      <c r="D55" s="12"/>
      <c r="E55" s="29"/>
      <c r="F55" s="12" t="s">
        <v>426</v>
      </c>
      <c r="G55" s="30" t="s">
        <v>427</v>
      </c>
      <c r="H55" s="32"/>
      <c r="I55" s="32">
        <v>0</v>
      </c>
      <c r="J55" s="32"/>
      <c r="K55" s="31" t="s">
        <v>283</v>
      </c>
      <c r="L55" s="31">
        <v>0</v>
      </c>
      <c r="M55" s="31" t="s">
        <v>283</v>
      </c>
      <c r="N55" s="31">
        <v>0</v>
      </c>
      <c r="O55" s="31" t="s">
        <v>283</v>
      </c>
      <c r="P55" s="31">
        <v>0</v>
      </c>
      <c r="Q55" s="31" t="s">
        <v>283</v>
      </c>
      <c r="R55" s="31">
        <v>0</v>
      </c>
      <c r="S55" s="31" t="s">
        <v>283</v>
      </c>
      <c r="T55" s="31" t="s">
        <v>283</v>
      </c>
      <c r="U55" s="31" t="s">
        <v>283</v>
      </c>
      <c r="V55" s="31" t="s">
        <v>283</v>
      </c>
      <c r="W55" s="31" t="s">
        <v>283</v>
      </c>
      <c r="X55" s="31" t="s">
        <v>283</v>
      </c>
      <c r="Y55" s="39">
        <v>186</v>
      </c>
      <c r="Z55" s="39">
        <v>0</v>
      </c>
      <c r="AA55" s="39"/>
      <c r="AB55" s="39" t="s">
        <v>283</v>
      </c>
      <c r="AC55" s="39">
        <v>0</v>
      </c>
      <c r="AD55" s="39" t="s">
        <v>283</v>
      </c>
      <c r="AE55" s="39">
        <v>0</v>
      </c>
      <c r="AF55" s="39" t="s">
        <v>283</v>
      </c>
      <c r="AG55" s="39">
        <v>0</v>
      </c>
      <c r="AH55" s="39" t="s">
        <v>283</v>
      </c>
      <c r="AI55" s="39">
        <v>0</v>
      </c>
      <c r="AJ55" s="39" t="s">
        <v>283</v>
      </c>
      <c r="AK55" s="39" t="s">
        <v>283</v>
      </c>
      <c r="AL55" s="39" t="s">
        <v>283</v>
      </c>
      <c r="AM55" s="39" t="s">
        <v>283</v>
      </c>
      <c r="AN55" s="39" t="s">
        <v>283</v>
      </c>
      <c r="AO55" s="39" t="s">
        <v>283</v>
      </c>
      <c r="AP55" s="39"/>
      <c r="AQ55" s="39"/>
      <c r="AR55" s="39"/>
    </row>
    <row r="56" spans="1:44" x14ac:dyDescent="0.2">
      <c r="A56" s="13"/>
      <c r="B56" s="12"/>
      <c r="C56" s="12"/>
      <c r="D56" s="12"/>
      <c r="E56" s="29"/>
      <c r="F56" s="12" t="s">
        <v>428</v>
      </c>
      <c r="G56" s="30" t="s">
        <v>429</v>
      </c>
      <c r="H56" s="32"/>
      <c r="I56" s="32">
        <v>82.526100000000014</v>
      </c>
      <c r="J56" s="32"/>
      <c r="K56" s="31">
        <v>10</v>
      </c>
      <c r="L56" s="31">
        <v>80</v>
      </c>
      <c r="M56" s="31">
        <v>103</v>
      </c>
      <c r="N56" s="31">
        <v>77.809799999999996</v>
      </c>
      <c r="O56" s="31">
        <v>0.2</v>
      </c>
      <c r="P56" s="31">
        <v>98.961259999999996</v>
      </c>
      <c r="Q56" s="31">
        <v>11</v>
      </c>
      <c r="R56" s="31">
        <v>73.333330000000004</v>
      </c>
      <c r="S56" s="31">
        <v>2</v>
      </c>
      <c r="T56" s="31">
        <v>1</v>
      </c>
      <c r="U56" s="31">
        <v>3</v>
      </c>
      <c r="V56" s="31">
        <v>3</v>
      </c>
      <c r="W56" s="31">
        <v>1</v>
      </c>
      <c r="X56" s="31">
        <v>1</v>
      </c>
      <c r="Y56" s="39">
        <v>19</v>
      </c>
      <c r="Z56" s="39">
        <v>82.552120000000002</v>
      </c>
      <c r="AA56" s="39"/>
      <c r="AB56" s="39">
        <v>10</v>
      </c>
      <c r="AC56" s="39">
        <v>80</v>
      </c>
      <c r="AD56" s="39">
        <v>103</v>
      </c>
      <c r="AE56" s="39">
        <v>77.809799999999996</v>
      </c>
      <c r="AF56" s="39">
        <v>0.2</v>
      </c>
      <c r="AG56" s="39">
        <v>99.065330000000003</v>
      </c>
      <c r="AH56" s="39">
        <v>11</v>
      </c>
      <c r="AI56" s="39">
        <v>73.333330000000004</v>
      </c>
      <c r="AJ56" s="39">
        <v>2</v>
      </c>
      <c r="AK56" s="39">
        <v>1</v>
      </c>
      <c r="AL56" s="39">
        <v>3</v>
      </c>
      <c r="AM56" s="39">
        <v>3</v>
      </c>
      <c r="AN56" s="39">
        <v>1</v>
      </c>
      <c r="AO56" s="39">
        <v>1</v>
      </c>
      <c r="AP56" s="39"/>
      <c r="AQ56" s="39"/>
      <c r="AR56" s="39"/>
    </row>
    <row r="57" spans="1:44" x14ac:dyDescent="0.2">
      <c r="A57" s="13"/>
      <c r="B57" s="12"/>
      <c r="C57" s="12"/>
      <c r="D57" s="12"/>
      <c r="E57" s="29"/>
      <c r="F57" s="12" t="s">
        <v>430</v>
      </c>
      <c r="G57" s="30" t="s">
        <v>431</v>
      </c>
      <c r="H57" s="32"/>
      <c r="I57" s="32">
        <v>66.811720000000008</v>
      </c>
      <c r="J57" s="32"/>
      <c r="K57" s="31">
        <v>14</v>
      </c>
      <c r="L57" s="31">
        <v>64</v>
      </c>
      <c r="M57" s="31">
        <v>116</v>
      </c>
      <c r="N57" s="31">
        <v>74.063400000000001</v>
      </c>
      <c r="O57" s="31">
        <v>3.5</v>
      </c>
      <c r="P57" s="31">
        <v>82.516800000000003</v>
      </c>
      <c r="Q57" s="31">
        <v>7</v>
      </c>
      <c r="R57" s="31">
        <v>46.666670000000003</v>
      </c>
      <c r="S57" s="31">
        <v>1</v>
      </c>
      <c r="T57" s="31">
        <v>1</v>
      </c>
      <c r="U57" s="31">
        <v>2</v>
      </c>
      <c r="V57" s="31">
        <v>3</v>
      </c>
      <c r="W57" s="31">
        <v>0</v>
      </c>
      <c r="X57" s="31">
        <v>0</v>
      </c>
      <c r="Y57" s="39">
        <v>96</v>
      </c>
      <c r="Z57" s="39">
        <v>68.658590000000004</v>
      </c>
      <c r="AA57" s="39"/>
      <c r="AB57" s="39">
        <v>14</v>
      </c>
      <c r="AC57" s="39">
        <v>64</v>
      </c>
      <c r="AD57" s="39">
        <v>116</v>
      </c>
      <c r="AE57" s="39">
        <v>74.063400000000001</v>
      </c>
      <c r="AF57" s="39">
        <v>3.4</v>
      </c>
      <c r="AG57" s="39">
        <v>83.237620000000007</v>
      </c>
      <c r="AH57" s="39">
        <v>8</v>
      </c>
      <c r="AI57" s="39">
        <v>53.333329999999997</v>
      </c>
      <c r="AJ57" s="39">
        <v>2</v>
      </c>
      <c r="AK57" s="39">
        <v>1</v>
      </c>
      <c r="AL57" s="39">
        <v>2</v>
      </c>
      <c r="AM57" s="39">
        <v>3</v>
      </c>
      <c r="AN57" s="39">
        <v>0</v>
      </c>
      <c r="AO57" s="39">
        <v>0</v>
      </c>
      <c r="AP57" s="39"/>
      <c r="AQ57" s="39"/>
      <c r="AR57" s="39"/>
    </row>
    <row r="58" spans="1:44" x14ac:dyDescent="0.2">
      <c r="A58" s="13"/>
      <c r="B58" s="12"/>
      <c r="C58" s="12"/>
      <c r="D58" s="12"/>
      <c r="E58" s="29"/>
      <c r="F58" s="12" t="s">
        <v>432</v>
      </c>
      <c r="G58" s="30" t="s">
        <v>433</v>
      </c>
      <c r="H58" s="32"/>
      <c r="I58" s="32">
        <v>52.841770000000004</v>
      </c>
      <c r="J58" s="32"/>
      <c r="K58" s="31">
        <v>13</v>
      </c>
      <c r="L58" s="31">
        <v>68</v>
      </c>
      <c r="M58" s="31">
        <v>134</v>
      </c>
      <c r="N58" s="31">
        <v>68.876080000000002</v>
      </c>
      <c r="O58" s="31">
        <v>14.4</v>
      </c>
      <c r="P58" s="31">
        <v>27.82432</v>
      </c>
      <c r="Q58" s="31">
        <v>7</v>
      </c>
      <c r="R58" s="31">
        <v>46.666670000000003</v>
      </c>
      <c r="S58" s="31">
        <v>2</v>
      </c>
      <c r="T58" s="31">
        <v>1</v>
      </c>
      <c r="U58" s="31">
        <v>2</v>
      </c>
      <c r="V58" s="31">
        <v>0</v>
      </c>
      <c r="W58" s="31">
        <v>0</v>
      </c>
      <c r="X58" s="31">
        <v>2</v>
      </c>
      <c r="Y58" s="39">
        <v>142</v>
      </c>
      <c r="Z58" s="39">
        <v>59.683280000000003</v>
      </c>
      <c r="AA58" s="39"/>
      <c r="AB58" s="39">
        <v>15</v>
      </c>
      <c r="AC58" s="39">
        <v>60</v>
      </c>
      <c r="AD58" s="39">
        <v>136</v>
      </c>
      <c r="AE58" s="39">
        <v>68.299710000000005</v>
      </c>
      <c r="AF58" s="39">
        <v>12.6</v>
      </c>
      <c r="AG58" s="39">
        <v>37.100079999999998</v>
      </c>
      <c r="AH58" s="39">
        <v>11</v>
      </c>
      <c r="AI58" s="39">
        <v>73.333330000000004</v>
      </c>
      <c r="AJ58" s="39">
        <v>2</v>
      </c>
      <c r="AK58" s="39">
        <v>1</v>
      </c>
      <c r="AL58" s="39">
        <v>2</v>
      </c>
      <c r="AM58" s="39">
        <v>2</v>
      </c>
      <c r="AN58" s="39">
        <v>0</v>
      </c>
      <c r="AO58" s="39">
        <v>4</v>
      </c>
      <c r="AP58" s="39"/>
      <c r="AQ58" s="39"/>
      <c r="AR58" s="39"/>
    </row>
    <row r="59" spans="1:44" x14ac:dyDescent="0.2">
      <c r="A59" s="13"/>
      <c r="B59" s="12"/>
      <c r="C59" s="12"/>
      <c r="D59" s="12"/>
      <c r="E59" s="29"/>
      <c r="F59" s="12" t="s">
        <v>434</v>
      </c>
      <c r="G59" s="30" t="s">
        <v>435</v>
      </c>
      <c r="H59" s="32"/>
      <c r="I59" s="32">
        <v>67.715720000000005</v>
      </c>
      <c r="J59" s="32"/>
      <c r="K59" s="31">
        <v>15</v>
      </c>
      <c r="L59" s="31">
        <v>60</v>
      </c>
      <c r="M59" s="31">
        <v>141</v>
      </c>
      <c r="N59" s="31">
        <v>66.858789999999999</v>
      </c>
      <c r="O59" s="31">
        <v>0.5</v>
      </c>
      <c r="P59" s="31">
        <v>97.337429999999998</v>
      </c>
      <c r="Q59" s="31">
        <v>7</v>
      </c>
      <c r="R59" s="31">
        <v>46.666670000000003</v>
      </c>
      <c r="S59" s="31">
        <v>0</v>
      </c>
      <c r="T59" s="31">
        <v>1</v>
      </c>
      <c r="U59" s="31">
        <v>2</v>
      </c>
      <c r="V59" s="31">
        <v>3</v>
      </c>
      <c r="W59" s="31">
        <v>1</v>
      </c>
      <c r="X59" s="31">
        <v>0</v>
      </c>
      <c r="Y59" s="39">
        <v>102</v>
      </c>
      <c r="Z59" s="39">
        <v>67.750470000000007</v>
      </c>
      <c r="AA59" s="39"/>
      <c r="AB59" s="39">
        <v>15</v>
      </c>
      <c r="AC59" s="39">
        <v>60</v>
      </c>
      <c r="AD59" s="39">
        <v>141</v>
      </c>
      <c r="AE59" s="39">
        <v>66.858789999999999</v>
      </c>
      <c r="AF59" s="39">
        <v>0.5</v>
      </c>
      <c r="AG59" s="39">
        <v>97.476420000000005</v>
      </c>
      <c r="AH59" s="39">
        <v>7</v>
      </c>
      <c r="AI59" s="39">
        <v>46.666670000000003</v>
      </c>
      <c r="AJ59" s="39">
        <v>0</v>
      </c>
      <c r="AK59" s="39">
        <v>1</v>
      </c>
      <c r="AL59" s="39">
        <v>2</v>
      </c>
      <c r="AM59" s="39">
        <v>3</v>
      </c>
      <c r="AN59" s="39">
        <v>1</v>
      </c>
      <c r="AO59" s="39">
        <v>0</v>
      </c>
      <c r="AP59" s="39"/>
      <c r="AQ59" s="39"/>
      <c r="AR59" s="39"/>
    </row>
    <row r="60" spans="1:44" x14ac:dyDescent="0.2">
      <c r="A60" s="13"/>
      <c r="B60" s="12"/>
      <c r="C60" s="12"/>
      <c r="D60" s="12"/>
      <c r="E60" s="29"/>
      <c r="F60" s="12" t="s">
        <v>436</v>
      </c>
      <c r="G60" s="30" t="s">
        <v>437</v>
      </c>
      <c r="H60" s="32"/>
      <c r="I60" s="32">
        <v>75.7851</v>
      </c>
      <c r="J60" s="32"/>
      <c r="K60" s="31">
        <v>17</v>
      </c>
      <c r="L60" s="31">
        <v>52</v>
      </c>
      <c r="M60" s="31">
        <v>65</v>
      </c>
      <c r="N60" s="31">
        <v>88.760810000000006</v>
      </c>
      <c r="O60" s="31">
        <v>0.9</v>
      </c>
      <c r="P60" s="31">
        <v>95.712919999999997</v>
      </c>
      <c r="Q60" s="31">
        <v>10</v>
      </c>
      <c r="R60" s="31">
        <v>66.666669999999996</v>
      </c>
      <c r="S60" s="31">
        <v>2</v>
      </c>
      <c r="T60" s="31">
        <v>1</v>
      </c>
      <c r="U60" s="31">
        <v>2</v>
      </c>
      <c r="V60" s="31">
        <v>3</v>
      </c>
      <c r="W60" s="31">
        <v>0</v>
      </c>
      <c r="X60" s="31">
        <v>2</v>
      </c>
      <c r="Y60" s="39">
        <v>42</v>
      </c>
      <c r="Z60" s="39">
        <v>75.92974000000001</v>
      </c>
      <c r="AA60" s="39"/>
      <c r="AB60" s="39">
        <v>17</v>
      </c>
      <c r="AC60" s="39">
        <v>52</v>
      </c>
      <c r="AD60" s="39">
        <v>65</v>
      </c>
      <c r="AE60" s="39">
        <v>88.760810000000006</v>
      </c>
      <c r="AF60" s="39">
        <v>0.7</v>
      </c>
      <c r="AG60" s="39">
        <v>96.291489999999996</v>
      </c>
      <c r="AH60" s="39">
        <v>10</v>
      </c>
      <c r="AI60" s="39">
        <v>66.666669999999996</v>
      </c>
      <c r="AJ60" s="39">
        <v>2</v>
      </c>
      <c r="AK60" s="39">
        <v>1</v>
      </c>
      <c r="AL60" s="39">
        <v>2</v>
      </c>
      <c r="AM60" s="39">
        <v>3</v>
      </c>
      <c r="AN60" s="39">
        <v>0</v>
      </c>
      <c r="AO60" s="39">
        <v>2</v>
      </c>
      <c r="AP60" s="39"/>
      <c r="AQ60" s="39"/>
      <c r="AR60" s="39"/>
    </row>
    <row r="61" spans="1:44" x14ac:dyDescent="0.2">
      <c r="A61" s="13"/>
      <c r="B61" s="12"/>
      <c r="C61" s="12"/>
      <c r="D61" s="12"/>
      <c r="E61" s="29"/>
      <c r="F61" s="12" t="s">
        <v>438</v>
      </c>
      <c r="G61" s="30" t="s">
        <v>439</v>
      </c>
      <c r="H61" s="32"/>
      <c r="I61" s="32">
        <v>74.325790000000012</v>
      </c>
      <c r="J61" s="32"/>
      <c r="K61" s="31">
        <v>9</v>
      </c>
      <c r="L61" s="31">
        <v>84</v>
      </c>
      <c r="M61" s="31">
        <v>213</v>
      </c>
      <c r="N61" s="31">
        <v>46.10951</v>
      </c>
      <c r="O61" s="31">
        <v>3.9</v>
      </c>
      <c r="P61" s="31">
        <v>80.526979999999995</v>
      </c>
      <c r="Q61" s="31">
        <v>13</v>
      </c>
      <c r="R61" s="31">
        <v>86.666669999999996</v>
      </c>
      <c r="S61" s="31">
        <v>2</v>
      </c>
      <c r="T61" s="31">
        <v>1</v>
      </c>
      <c r="U61" s="31">
        <v>3</v>
      </c>
      <c r="V61" s="31">
        <v>2</v>
      </c>
      <c r="W61" s="31">
        <v>2</v>
      </c>
      <c r="X61" s="31">
        <v>3</v>
      </c>
      <c r="Y61" s="39">
        <v>52</v>
      </c>
      <c r="Z61" s="39">
        <v>74.292140000000003</v>
      </c>
      <c r="AA61" s="39"/>
      <c r="AB61" s="39">
        <v>9</v>
      </c>
      <c r="AC61" s="39">
        <v>84</v>
      </c>
      <c r="AD61" s="39">
        <v>213</v>
      </c>
      <c r="AE61" s="39">
        <v>46.10951</v>
      </c>
      <c r="AF61" s="39">
        <v>3.9</v>
      </c>
      <c r="AG61" s="39">
        <v>80.392390000000006</v>
      </c>
      <c r="AH61" s="39">
        <v>13</v>
      </c>
      <c r="AI61" s="39">
        <v>86.666669999999996</v>
      </c>
      <c r="AJ61" s="39">
        <v>2</v>
      </c>
      <c r="AK61" s="39">
        <v>1</v>
      </c>
      <c r="AL61" s="39">
        <v>3</v>
      </c>
      <c r="AM61" s="39">
        <v>2</v>
      </c>
      <c r="AN61" s="39">
        <v>2</v>
      </c>
      <c r="AO61" s="39">
        <v>3</v>
      </c>
      <c r="AP61" s="39"/>
      <c r="AQ61" s="39"/>
      <c r="AR61" s="39"/>
    </row>
    <row r="62" spans="1:44" x14ac:dyDescent="0.2">
      <c r="A62" s="13"/>
      <c r="B62" s="12"/>
      <c r="C62" s="12"/>
      <c r="D62" s="12"/>
      <c r="E62" s="29"/>
      <c r="F62" s="12" t="s">
        <v>440</v>
      </c>
      <c r="G62" s="30" t="s">
        <v>441</v>
      </c>
      <c r="H62" s="32"/>
      <c r="I62" s="32">
        <v>58.728560000000002</v>
      </c>
      <c r="J62" s="32"/>
      <c r="K62" s="31">
        <v>14</v>
      </c>
      <c r="L62" s="31">
        <v>64</v>
      </c>
      <c r="M62" s="31">
        <v>275</v>
      </c>
      <c r="N62" s="31">
        <v>28.242069999999998</v>
      </c>
      <c r="O62" s="31">
        <v>1.5</v>
      </c>
      <c r="P62" s="31">
        <v>92.672160000000005</v>
      </c>
      <c r="Q62" s="31">
        <v>7.5</v>
      </c>
      <c r="R62" s="31">
        <v>50</v>
      </c>
      <c r="S62" s="31">
        <v>2</v>
      </c>
      <c r="T62" s="31">
        <v>1</v>
      </c>
      <c r="U62" s="31">
        <v>0</v>
      </c>
      <c r="V62" s="31">
        <v>2</v>
      </c>
      <c r="W62" s="31">
        <v>0.5</v>
      </c>
      <c r="X62" s="31">
        <v>2</v>
      </c>
      <c r="Y62" s="39">
        <v>141</v>
      </c>
      <c r="Z62" s="39">
        <v>59.781650000000006</v>
      </c>
      <c r="AA62" s="39"/>
      <c r="AB62" s="39">
        <v>13</v>
      </c>
      <c r="AC62" s="39">
        <v>68</v>
      </c>
      <c r="AD62" s="39">
        <v>275</v>
      </c>
      <c r="AE62" s="39">
        <v>28.242069999999998</v>
      </c>
      <c r="AF62" s="39">
        <v>1.4</v>
      </c>
      <c r="AG62" s="39">
        <v>92.884519999999995</v>
      </c>
      <c r="AH62" s="39">
        <v>7.5</v>
      </c>
      <c r="AI62" s="39">
        <v>50</v>
      </c>
      <c r="AJ62" s="39">
        <v>2</v>
      </c>
      <c r="AK62" s="39">
        <v>1</v>
      </c>
      <c r="AL62" s="39">
        <v>0</v>
      </c>
      <c r="AM62" s="39">
        <v>2</v>
      </c>
      <c r="AN62" s="39">
        <v>0.5</v>
      </c>
      <c r="AO62" s="39">
        <v>2</v>
      </c>
      <c r="AP62" s="39"/>
      <c r="AQ62" s="39"/>
      <c r="AR62" s="39"/>
    </row>
    <row r="63" spans="1:44" x14ac:dyDescent="0.2">
      <c r="A63" s="13"/>
      <c r="B63" s="12"/>
      <c r="C63" s="12"/>
      <c r="D63" s="12"/>
      <c r="E63" s="29"/>
      <c r="F63" s="12" t="s">
        <v>442</v>
      </c>
      <c r="G63" s="30" t="s">
        <v>443</v>
      </c>
      <c r="H63" s="32"/>
      <c r="I63" s="32">
        <v>57.269930000000002</v>
      </c>
      <c r="J63" s="32"/>
      <c r="K63" s="31">
        <v>12</v>
      </c>
      <c r="L63" s="31">
        <v>72</v>
      </c>
      <c r="M63" s="31">
        <v>173</v>
      </c>
      <c r="N63" s="31">
        <v>57.636890000000001</v>
      </c>
      <c r="O63" s="31">
        <v>4.8</v>
      </c>
      <c r="P63" s="31">
        <v>76.109489999999994</v>
      </c>
      <c r="Q63" s="31">
        <v>3.5</v>
      </c>
      <c r="R63" s="31">
        <v>23.33333</v>
      </c>
      <c r="S63" s="31">
        <v>0.5</v>
      </c>
      <c r="T63" s="31">
        <v>1</v>
      </c>
      <c r="U63" s="31">
        <v>0</v>
      </c>
      <c r="V63" s="31">
        <v>2</v>
      </c>
      <c r="W63" s="31">
        <v>0</v>
      </c>
      <c r="X63" s="31">
        <v>0</v>
      </c>
      <c r="Y63" s="39">
        <v>145</v>
      </c>
      <c r="Z63" s="39">
        <v>59.363810000000008</v>
      </c>
      <c r="AA63" s="39"/>
      <c r="AB63" s="39">
        <v>12</v>
      </c>
      <c r="AC63" s="39">
        <v>72</v>
      </c>
      <c r="AD63" s="39">
        <v>173</v>
      </c>
      <c r="AE63" s="39">
        <v>57.636890000000001</v>
      </c>
      <c r="AF63" s="39">
        <v>3.1</v>
      </c>
      <c r="AG63" s="39">
        <v>84.484999999999999</v>
      </c>
      <c r="AH63" s="39">
        <v>3.5</v>
      </c>
      <c r="AI63" s="39">
        <v>23.33333</v>
      </c>
      <c r="AJ63" s="39">
        <v>0.5</v>
      </c>
      <c r="AK63" s="39">
        <v>1</v>
      </c>
      <c r="AL63" s="39">
        <v>0</v>
      </c>
      <c r="AM63" s="39">
        <v>2</v>
      </c>
      <c r="AN63" s="39">
        <v>0</v>
      </c>
      <c r="AO63" s="39">
        <v>0</v>
      </c>
      <c r="AP63" s="39"/>
      <c r="AQ63" s="39"/>
      <c r="AR63" s="39"/>
    </row>
    <row r="64" spans="1:44" x14ac:dyDescent="0.2">
      <c r="A64" s="13"/>
      <c r="B64" s="12"/>
      <c r="C64" s="12"/>
      <c r="D64" s="12"/>
      <c r="E64" s="29"/>
      <c r="F64" s="12" t="s">
        <v>444</v>
      </c>
      <c r="G64" s="30" t="s">
        <v>445</v>
      </c>
      <c r="H64" s="32"/>
      <c r="I64" s="32">
        <v>79.280570000000012</v>
      </c>
      <c r="J64" s="32"/>
      <c r="K64" s="31">
        <v>11</v>
      </c>
      <c r="L64" s="31">
        <v>76</v>
      </c>
      <c r="M64" s="31">
        <v>63</v>
      </c>
      <c r="N64" s="31">
        <v>89.337180000000004</v>
      </c>
      <c r="O64" s="31">
        <v>0.3</v>
      </c>
      <c r="P64" s="31">
        <v>98.451759999999993</v>
      </c>
      <c r="Q64" s="31">
        <v>8</v>
      </c>
      <c r="R64" s="31">
        <v>53.333329999999997</v>
      </c>
      <c r="S64" s="31">
        <v>1</v>
      </c>
      <c r="T64" s="31">
        <v>1</v>
      </c>
      <c r="U64" s="31">
        <v>2</v>
      </c>
      <c r="V64" s="31">
        <v>3</v>
      </c>
      <c r="W64" s="31">
        <v>1</v>
      </c>
      <c r="X64" s="31">
        <v>0</v>
      </c>
      <c r="Y64" s="39">
        <v>21</v>
      </c>
      <c r="Z64" s="39">
        <v>80.977650000000011</v>
      </c>
      <c r="AA64" s="39"/>
      <c r="AB64" s="39">
        <v>11</v>
      </c>
      <c r="AC64" s="39">
        <v>76</v>
      </c>
      <c r="AD64" s="39">
        <v>63</v>
      </c>
      <c r="AE64" s="39">
        <v>89.337180000000004</v>
      </c>
      <c r="AF64" s="39">
        <v>0.3</v>
      </c>
      <c r="AG64" s="39">
        <v>98.573409999999996</v>
      </c>
      <c r="AH64" s="39">
        <v>9</v>
      </c>
      <c r="AI64" s="39">
        <v>60</v>
      </c>
      <c r="AJ64" s="39">
        <v>2</v>
      </c>
      <c r="AK64" s="39">
        <v>1</v>
      </c>
      <c r="AL64" s="39">
        <v>2</v>
      </c>
      <c r="AM64" s="39">
        <v>3</v>
      </c>
      <c r="AN64" s="39">
        <v>1</v>
      </c>
      <c r="AO64" s="39">
        <v>0</v>
      </c>
      <c r="AP64" s="39"/>
      <c r="AQ64" s="39"/>
      <c r="AR64" s="39"/>
    </row>
    <row r="65" spans="1:44" x14ac:dyDescent="0.2">
      <c r="A65" s="13"/>
      <c r="B65" s="12"/>
      <c r="C65" s="12"/>
      <c r="D65" s="12"/>
      <c r="E65" s="29"/>
      <c r="F65" s="12" t="s">
        <v>446</v>
      </c>
      <c r="G65" s="30" t="s">
        <v>447</v>
      </c>
      <c r="H65" s="32"/>
      <c r="I65" s="32">
        <v>78.16116000000001</v>
      </c>
      <c r="J65" s="32"/>
      <c r="K65" s="31">
        <v>9</v>
      </c>
      <c r="L65" s="31">
        <v>84</v>
      </c>
      <c r="M65" s="31">
        <v>126</v>
      </c>
      <c r="N65" s="31">
        <v>71.181560000000005</v>
      </c>
      <c r="O65" s="31">
        <v>1.2</v>
      </c>
      <c r="P65" s="31">
        <v>94.129750000000001</v>
      </c>
      <c r="Q65" s="31">
        <v>9.5</v>
      </c>
      <c r="R65" s="31">
        <v>63.333329999999997</v>
      </c>
      <c r="S65" s="31">
        <v>1</v>
      </c>
      <c r="T65" s="31">
        <v>1</v>
      </c>
      <c r="U65" s="31">
        <v>2</v>
      </c>
      <c r="V65" s="31">
        <v>2</v>
      </c>
      <c r="W65" s="31">
        <v>0.5</v>
      </c>
      <c r="X65" s="31">
        <v>3</v>
      </c>
      <c r="Y65" s="39">
        <v>30</v>
      </c>
      <c r="Z65" s="39">
        <v>78.202030000000008</v>
      </c>
      <c r="AA65" s="39"/>
      <c r="AB65" s="39">
        <v>9</v>
      </c>
      <c r="AC65" s="39">
        <v>84</v>
      </c>
      <c r="AD65" s="39">
        <v>126</v>
      </c>
      <c r="AE65" s="39">
        <v>71.181560000000005</v>
      </c>
      <c r="AF65" s="39">
        <v>1.1000000000000001</v>
      </c>
      <c r="AG65" s="39">
        <v>94.293239999999997</v>
      </c>
      <c r="AH65" s="39">
        <v>9.5</v>
      </c>
      <c r="AI65" s="39">
        <v>63.333329999999997</v>
      </c>
      <c r="AJ65" s="39">
        <v>1</v>
      </c>
      <c r="AK65" s="39">
        <v>1</v>
      </c>
      <c r="AL65" s="39">
        <v>2</v>
      </c>
      <c r="AM65" s="39">
        <v>2</v>
      </c>
      <c r="AN65" s="39">
        <v>0.5</v>
      </c>
      <c r="AO65" s="39">
        <v>3</v>
      </c>
      <c r="AP65" s="39"/>
      <c r="AQ65" s="39"/>
      <c r="AR65" s="39"/>
    </row>
    <row r="66" spans="1:44" x14ac:dyDescent="0.2">
      <c r="A66" s="13"/>
      <c r="B66" s="12"/>
      <c r="C66" s="12"/>
      <c r="D66" s="12"/>
      <c r="E66" s="29"/>
      <c r="F66" s="12" t="s">
        <v>448</v>
      </c>
      <c r="G66" s="30" t="s">
        <v>449</v>
      </c>
      <c r="H66" s="32"/>
      <c r="I66" s="32">
        <v>66.159100000000009</v>
      </c>
      <c r="J66" s="32"/>
      <c r="K66" s="31">
        <v>16</v>
      </c>
      <c r="L66" s="31">
        <v>56</v>
      </c>
      <c r="M66" s="31">
        <v>170</v>
      </c>
      <c r="N66" s="31">
        <v>58.501440000000002</v>
      </c>
      <c r="O66" s="31">
        <v>4.5999999999999996</v>
      </c>
      <c r="P66" s="31">
        <v>76.801630000000003</v>
      </c>
      <c r="Q66" s="31">
        <v>11</v>
      </c>
      <c r="R66" s="31">
        <v>73.333330000000004</v>
      </c>
      <c r="S66" s="31">
        <v>2</v>
      </c>
      <c r="T66" s="31">
        <v>1</v>
      </c>
      <c r="U66" s="31">
        <v>2</v>
      </c>
      <c r="V66" s="31">
        <v>2</v>
      </c>
      <c r="W66" s="31">
        <v>1</v>
      </c>
      <c r="X66" s="31">
        <v>3</v>
      </c>
      <c r="Y66" s="39">
        <v>104</v>
      </c>
      <c r="Z66" s="39">
        <v>67.617840000000001</v>
      </c>
      <c r="AA66" s="39"/>
      <c r="AB66" s="39">
        <v>16</v>
      </c>
      <c r="AC66" s="39">
        <v>56</v>
      </c>
      <c r="AD66" s="39">
        <v>170</v>
      </c>
      <c r="AE66" s="39">
        <v>58.501440000000002</v>
      </c>
      <c r="AF66" s="39">
        <v>3.5</v>
      </c>
      <c r="AG66" s="39">
        <v>82.636589999999998</v>
      </c>
      <c r="AH66" s="39">
        <v>11</v>
      </c>
      <c r="AI66" s="39">
        <v>73.333330000000004</v>
      </c>
      <c r="AJ66" s="39">
        <v>2</v>
      </c>
      <c r="AK66" s="39">
        <v>1</v>
      </c>
      <c r="AL66" s="39">
        <v>2</v>
      </c>
      <c r="AM66" s="39">
        <v>2</v>
      </c>
      <c r="AN66" s="39">
        <v>1</v>
      </c>
      <c r="AO66" s="39">
        <v>3</v>
      </c>
      <c r="AP66" s="39"/>
      <c r="AQ66" s="39"/>
      <c r="AR66" s="39"/>
    </row>
    <row r="67" spans="1:44" x14ac:dyDescent="0.2">
      <c r="A67" s="13"/>
      <c r="B67" s="12"/>
      <c r="C67" s="12"/>
      <c r="D67" s="12"/>
      <c r="E67" s="29"/>
      <c r="F67" s="12" t="s">
        <v>450</v>
      </c>
      <c r="G67" s="30" t="s">
        <v>451</v>
      </c>
      <c r="H67" s="32"/>
      <c r="I67" s="32">
        <v>69.511300000000006</v>
      </c>
      <c r="J67" s="32"/>
      <c r="K67" s="31">
        <v>17</v>
      </c>
      <c r="L67" s="31">
        <v>52</v>
      </c>
      <c r="M67" s="31">
        <v>180</v>
      </c>
      <c r="N67" s="31">
        <v>55.619599999999998</v>
      </c>
      <c r="O67" s="31">
        <v>1.9</v>
      </c>
      <c r="P67" s="31">
        <v>90.42559</v>
      </c>
      <c r="Q67" s="31">
        <v>12</v>
      </c>
      <c r="R67" s="31">
        <v>80</v>
      </c>
      <c r="S67" s="31">
        <v>1</v>
      </c>
      <c r="T67" s="31">
        <v>1</v>
      </c>
      <c r="U67" s="31">
        <v>2</v>
      </c>
      <c r="V67" s="31">
        <v>3</v>
      </c>
      <c r="W67" s="31">
        <v>1</v>
      </c>
      <c r="X67" s="31">
        <v>4</v>
      </c>
      <c r="Y67" s="39">
        <v>86</v>
      </c>
      <c r="Z67" s="39">
        <v>69.527670000000001</v>
      </c>
      <c r="AA67" s="39"/>
      <c r="AB67" s="39">
        <v>17</v>
      </c>
      <c r="AC67" s="39">
        <v>52</v>
      </c>
      <c r="AD67" s="39">
        <v>180</v>
      </c>
      <c r="AE67" s="39">
        <v>55.619599999999998</v>
      </c>
      <c r="AF67" s="39">
        <v>1.9</v>
      </c>
      <c r="AG67" s="39">
        <v>90.491060000000004</v>
      </c>
      <c r="AH67" s="39">
        <v>12</v>
      </c>
      <c r="AI67" s="39">
        <v>80</v>
      </c>
      <c r="AJ67" s="39">
        <v>1</v>
      </c>
      <c r="AK67" s="39">
        <v>1</v>
      </c>
      <c r="AL67" s="39">
        <v>2</v>
      </c>
      <c r="AM67" s="39">
        <v>3</v>
      </c>
      <c r="AN67" s="39">
        <v>1</v>
      </c>
      <c r="AO67" s="39">
        <v>4</v>
      </c>
      <c r="AP67" s="39"/>
      <c r="AQ67" s="39"/>
      <c r="AR67" s="39"/>
    </row>
    <row r="68" spans="1:44" x14ac:dyDescent="0.2">
      <c r="A68" s="13"/>
      <c r="B68" s="12"/>
      <c r="C68" s="12"/>
      <c r="D68" s="12"/>
      <c r="E68" s="29"/>
      <c r="F68" s="12" t="s">
        <v>452</v>
      </c>
      <c r="G68" s="30" t="s">
        <v>453</v>
      </c>
      <c r="H68" s="32"/>
      <c r="I68" s="32">
        <v>62.529300000000006</v>
      </c>
      <c r="J68" s="32"/>
      <c r="K68" s="31">
        <v>15</v>
      </c>
      <c r="L68" s="31">
        <v>60</v>
      </c>
      <c r="M68" s="31">
        <v>146</v>
      </c>
      <c r="N68" s="31">
        <v>65.417869999999994</v>
      </c>
      <c r="O68" s="31">
        <v>1.7</v>
      </c>
      <c r="P68" s="31">
        <v>91.366010000000003</v>
      </c>
      <c r="Q68" s="31">
        <v>5</v>
      </c>
      <c r="R68" s="31">
        <v>33.333329999999997</v>
      </c>
      <c r="S68" s="31">
        <v>1</v>
      </c>
      <c r="T68" s="31">
        <v>1</v>
      </c>
      <c r="U68" s="31">
        <v>1</v>
      </c>
      <c r="V68" s="31">
        <v>2</v>
      </c>
      <c r="W68" s="31">
        <v>0</v>
      </c>
      <c r="X68" s="31">
        <v>0</v>
      </c>
      <c r="Y68" s="39">
        <v>130</v>
      </c>
      <c r="Z68" s="39">
        <v>62.488000000000007</v>
      </c>
      <c r="AA68" s="39"/>
      <c r="AB68" s="39">
        <v>15</v>
      </c>
      <c r="AC68" s="39">
        <v>60</v>
      </c>
      <c r="AD68" s="39">
        <v>146</v>
      </c>
      <c r="AE68" s="39">
        <v>65.417869999999994</v>
      </c>
      <c r="AF68" s="39">
        <v>1.8</v>
      </c>
      <c r="AG68" s="39">
        <v>91.200810000000004</v>
      </c>
      <c r="AH68" s="39">
        <v>5</v>
      </c>
      <c r="AI68" s="39">
        <v>33.333329999999997</v>
      </c>
      <c r="AJ68" s="39">
        <v>1</v>
      </c>
      <c r="AK68" s="39">
        <v>1</v>
      </c>
      <c r="AL68" s="39">
        <v>1</v>
      </c>
      <c r="AM68" s="39">
        <v>2</v>
      </c>
      <c r="AN68" s="39">
        <v>0</v>
      </c>
      <c r="AO68" s="39">
        <v>0</v>
      </c>
      <c r="AP68" s="39"/>
      <c r="AQ68" s="39"/>
      <c r="AR68" s="39"/>
    </row>
    <row r="69" spans="1:44" x14ac:dyDescent="0.2">
      <c r="A69" s="13"/>
      <c r="B69" s="12"/>
      <c r="C69" s="12"/>
      <c r="D69" s="12"/>
      <c r="E69" s="29"/>
      <c r="F69" s="12" t="s">
        <v>454</v>
      </c>
      <c r="G69" s="30" t="s">
        <v>455</v>
      </c>
      <c r="H69" s="32"/>
      <c r="I69" s="32">
        <v>65.011780000000002</v>
      </c>
      <c r="J69" s="32"/>
      <c r="K69" s="31">
        <v>11</v>
      </c>
      <c r="L69" s="31">
        <v>76</v>
      </c>
      <c r="M69" s="31">
        <v>226</v>
      </c>
      <c r="N69" s="31">
        <v>42.363109999999999</v>
      </c>
      <c r="O69" s="31">
        <v>6.3</v>
      </c>
      <c r="P69" s="31">
        <v>68.350669999999994</v>
      </c>
      <c r="Q69" s="31">
        <v>11</v>
      </c>
      <c r="R69" s="31">
        <v>73.333330000000004</v>
      </c>
      <c r="S69" s="31">
        <v>2</v>
      </c>
      <c r="T69" s="31">
        <v>1</v>
      </c>
      <c r="U69" s="31">
        <v>2</v>
      </c>
      <c r="V69" s="31">
        <v>3</v>
      </c>
      <c r="W69" s="31">
        <v>1</v>
      </c>
      <c r="X69" s="31">
        <v>2</v>
      </c>
      <c r="Y69" s="39">
        <v>118</v>
      </c>
      <c r="Z69" s="39">
        <v>65.33814000000001</v>
      </c>
      <c r="AA69" s="39"/>
      <c r="AB69" s="39">
        <v>11</v>
      </c>
      <c r="AC69" s="39">
        <v>76</v>
      </c>
      <c r="AD69" s="39">
        <v>226</v>
      </c>
      <c r="AE69" s="39">
        <v>42.363109999999999</v>
      </c>
      <c r="AF69" s="39">
        <v>6.1</v>
      </c>
      <c r="AG69" s="39">
        <v>69.656120000000001</v>
      </c>
      <c r="AH69" s="39">
        <v>11</v>
      </c>
      <c r="AI69" s="39">
        <v>73.333330000000004</v>
      </c>
      <c r="AJ69" s="39">
        <v>2</v>
      </c>
      <c r="AK69" s="39">
        <v>1</v>
      </c>
      <c r="AL69" s="39">
        <v>2</v>
      </c>
      <c r="AM69" s="39">
        <v>3</v>
      </c>
      <c r="AN69" s="39">
        <v>1</v>
      </c>
      <c r="AO69" s="39">
        <v>2</v>
      </c>
      <c r="AP69" s="39"/>
      <c r="AQ69" s="39"/>
      <c r="AR69" s="39"/>
    </row>
    <row r="70" spans="1:44" x14ac:dyDescent="0.2">
      <c r="A70" s="13"/>
      <c r="B70" s="12"/>
      <c r="C70" s="12"/>
      <c r="D70" s="12"/>
      <c r="E70" s="29"/>
      <c r="F70" s="12" t="s">
        <v>456</v>
      </c>
      <c r="G70" s="30" t="s">
        <v>457</v>
      </c>
      <c r="H70" s="32"/>
      <c r="I70" s="32">
        <v>66.05680000000001</v>
      </c>
      <c r="J70" s="32"/>
      <c r="K70" s="31">
        <v>16</v>
      </c>
      <c r="L70" s="31">
        <v>56</v>
      </c>
      <c r="M70" s="31">
        <v>151</v>
      </c>
      <c r="N70" s="31">
        <v>63.976950000000002</v>
      </c>
      <c r="O70" s="31">
        <v>7.1</v>
      </c>
      <c r="P70" s="31">
        <v>64.250240000000005</v>
      </c>
      <c r="Q70" s="31">
        <v>12</v>
      </c>
      <c r="R70" s="31">
        <v>80</v>
      </c>
      <c r="S70" s="31">
        <v>2</v>
      </c>
      <c r="T70" s="31">
        <v>1</v>
      </c>
      <c r="U70" s="31">
        <v>2</v>
      </c>
      <c r="V70" s="31">
        <v>2</v>
      </c>
      <c r="W70" s="31">
        <v>1</v>
      </c>
      <c r="X70" s="31">
        <v>4</v>
      </c>
      <c r="Y70" s="39">
        <v>116</v>
      </c>
      <c r="Z70" s="39">
        <v>65.85333</v>
      </c>
      <c r="AA70" s="39"/>
      <c r="AB70" s="39">
        <v>16</v>
      </c>
      <c r="AC70" s="39">
        <v>56</v>
      </c>
      <c r="AD70" s="39">
        <v>151</v>
      </c>
      <c r="AE70" s="39">
        <v>63.976950000000002</v>
      </c>
      <c r="AF70" s="39">
        <v>7.3</v>
      </c>
      <c r="AG70" s="39">
        <v>63.436390000000003</v>
      </c>
      <c r="AH70" s="39">
        <v>12</v>
      </c>
      <c r="AI70" s="39">
        <v>80</v>
      </c>
      <c r="AJ70" s="39">
        <v>2</v>
      </c>
      <c r="AK70" s="39">
        <v>1</v>
      </c>
      <c r="AL70" s="39">
        <v>2</v>
      </c>
      <c r="AM70" s="39">
        <v>2</v>
      </c>
      <c r="AN70" s="39">
        <v>1</v>
      </c>
      <c r="AO70" s="39">
        <v>4</v>
      </c>
      <c r="AP70" s="39"/>
      <c r="AQ70" s="39"/>
      <c r="AR70" s="39"/>
    </row>
    <row r="71" spans="1:44" x14ac:dyDescent="0.2">
      <c r="A71" s="13"/>
      <c r="B71" s="12"/>
      <c r="C71" s="12"/>
      <c r="D71" s="12"/>
      <c r="E71" s="29"/>
      <c r="F71" s="12" t="s">
        <v>458</v>
      </c>
      <c r="G71" s="30" t="s">
        <v>459</v>
      </c>
      <c r="H71" s="32"/>
      <c r="I71" s="32">
        <v>45.237270000000002</v>
      </c>
      <c r="J71" s="32"/>
      <c r="K71" s="31">
        <v>13</v>
      </c>
      <c r="L71" s="31">
        <v>68</v>
      </c>
      <c r="M71" s="31">
        <v>143</v>
      </c>
      <c r="N71" s="31">
        <v>66.282420000000002</v>
      </c>
      <c r="O71" s="31">
        <v>24.6</v>
      </c>
      <c r="P71" s="31">
        <v>0</v>
      </c>
      <c r="Q71" s="31">
        <v>7</v>
      </c>
      <c r="R71" s="31">
        <v>46.666670000000003</v>
      </c>
      <c r="S71" s="31">
        <v>1.5</v>
      </c>
      <c r="T71" s="31">
        <v>1</v>
      </c>
      <c r="U71" s="31">
        <v>0</v>
      </c>
      <c r="V71" s="31">
        <v>2</v>
      </c>
      <c r="W71" s="31">
        <v>0.5</v>
      </c>
      <c r="X71" s="31">
        <v>2</v>
      </c>
      <c r="Y71" s="39">
        <v>177</v>
      </c>
      <c r="Z71" s="39">
        <v>45.237270000000002</v>
      </c>
      <c r="AA71" s="39"/>
      <c r="AB71" s="39">
        <v>13</v>
      </c>
      <c r="AC71" s="39">
        <v>68</v>
      </c>
      <c r="AD71" s="39">
        <v>143</v>
      </c>
      <c r="AE71" s="39">
        <v>66.282420000000002</v>
      </c>
      <c r="AF71" s="39">
        <v>23.7</v>
      </c>
      <c r="AG71" s="39">
        <v>0</v>
      </c>
      <c r="AH71" s="39">
        <v>7</v>
      </c>
      <c r="AI71" s="39">
        <v>46.666670000000003</v>
      </c>
      <c r="AJ71" s="39">
        <v>1.5</v>
      </c>
      <c r="AK71" s="39">
        <v>1</v>
      </c>
      <c r="AL71" s="39">
        <v>0</v>
      </c>
      <c r="AM71" s="39">
        <v>2</v>
      </c>
      <c r="AN71" s="39">
        <v>0.5</v>
      </c>
      <c r="AO71" s="39">
        <v>2</v>
      </c>
      <c r="AP71" s="39"/>
      <c r="AQ71" s="39"/>
      <c r="AR71" s="39"/>
    </row>
    <row r="72" spans="1:44" x14ac:dyDescent="0.2">
      <c r="A72" s="13"/>
      <c r="B72" s="12"/>
      <c r="C72" s="12"/>
      <c r="D72" s="12"/>
      <c r="E72" s="29"/>
      <c r="F72" s="12" t="s">
        <v>460</v>
      </c>
      <c r="G72" s="30" t="s">
        <v>461</v>
      </c>
      <c r="H72" s="32"/>
      <c r="I72" s="32">
        <v>52.459210000000006</v>
      </c>
      <c r="J72" s="32"/>
      <c r="K72" s="31">
        <v>18</v>
      </c>
      <c r="L72" s="31">
        <v>48</v>
      </c>
      <c r="M72" s="31">
        <v>208</v>
      </c>
      <c r="N72" s="31">
        <v>47.550429999999999</v>
      </c>
      <c r="O72" s="31">
        <v>2.5</v>
      </c>
      <c r="P72" s="31">
        <v>87.619739999999993</v>
      </c>
      <c r="Q72" s="31">
        <v>4</v>
      </c>
      <c r="R72" s="31">
        <v>26.66667</v>
      </c>
      <c r="S72" s="31">
        <v>1</v>
      </c>
      <c r="T72" s="31">
        <v>0</v>
      </c>
      <c r="U72" s="31">
        <v>1</v>
      </c>
      <c r="V72" s="31">
        <v>2</v>
      </c>
      <c r="W72" s="31">
        <v>0</v>
      </c>
      <c r="X72" s="31">
        <v>0</v>
      </c>
      <c r="Y72" s="39">
        <v>167</v>
      </c>
      <c r="Z72" s="39">
        <v>52.520660000000007</v>
      </c>
      <c r="AA72" s="39"/>
      <c r="AB72" s="39">
        <v>18</v>
      </c>
      <c r="AC72" s="39">
        <v>48</v>
      </c>
      <c r="AD72" s="39">
        <v>208</v>
      </c>
      <c r="AE72" s="39">
        <v>47.550429999999999</v>
      </c>
      <c r="AF72" s="39">
        <v>2.4</v>
      </c>
      <c r="AG72" s="39">
        <v>87.865549999999999</v>
      </c>
      <c r="AH72" s="39">
        <v>4</v>
      </c>
      <c r="AI72" s="39">
        <v>26.66667</v>
      </c>
      <c r="AJ72" s="39">
        <v>1</v>
      </c>
      <c r="AK72" s="39">
        <v>0</v>
      </c>
      <c r="AL72" s="39">
        <v>1</v>
      </c>
      <c r="AM72" s="39">
        <v>2</v>
      </c>
      <c r="AN72" s="39">
        <v>0</v>
      </c>
      <c r="AO72" s="39">
        <v>0</v>
      </c>
      <c r="AP72" s="39"/>
      <c r="AQ72" s="39"/>
      <c r="AR72" s="39"/>
    </row>
    <row r="73" spans="1:44" x14ac:dyDescent="0.2">
      <c r="A73" s="13"/>
      <c r="B73" s="12"/>
      <c r="C73" s="12"/>
      <c r="D73" s="12"/>
      <c r="E73" s="29"/>
      <c r="F73" s="12" t="s">
        <v>462</v>
      </c>
      <c r="G73" s="30" t="s">
        <v>463</v>
      </c>
      <c r="H73" s="32"/>
      <c r="I73" s="32">
        <v>44.218060000000001</v>
      </c>
      <c r="J73" s="32"/>
      <c r="K73" s="31">
        <v>14</v>
      </c>
      <c r="L73" s="31">
        <v>64</v>
      </c>
      <c r="M73" s="31">
        <v>97</v>
      </c>
      <c r="N73" s="31">
        <v>79.538899999999998</v>
      </c>
      <c r="O73" s="31">
        <v>23.6</v>
      </c>
      <c r="P73" s="31">
        <v>0</v>
      </c>
      <c r="Q73" s="31">
        <v>5</v>
      </c>
      <c r="R73" s="31">
        <v>33.333329999999997</v>
      </c>
      <c r="S73" s="31">
        <v>1</v>
      </c>
      <c r="T73" s="31">
        <v>1</v>
      </c>
      <c r="U73" s="31">
        <v>1</v>
      </c>
      <c r="V73" s="31">
        <v>2</v>
      </c>
      <c r="W73" s="31">
        <v>0</v>
      </c>
      <c r="X73" s="31">
        <v>0</v>
      </c>
      <c r="Y73" s="39">
        <v>179</v>
      </c>
      <c r="Z73" s="39">
        <v>44.218060000000001</v>
      </c>
      <c r="AA73" s="39"/>
      <c r="AB73" s="39">
        <v>14</v>
      </c>
      <c r="AC73" s="39">
        <v>64</v>
      </c>
      <c r="AD73" s="39">
        <v>97</v>
      </c>
      <c r="AE73" s="39">
        <v>79.538899999999998</v>
      </c>
      <c r="AF73" s="39">
        <v>21.9</v>
      </c>
      <c r="AG73" s="39">
        <v>0</v>
      </c>
      <c r="AH73" s="39">
        <v>5</v>
      </c>
      <c r="AI73" s="39">
        <v>33.333329999999997</v>
      </c>
      <c r="AJ73" s="39">
        <v>1</v>
      </c>
      <c r="AK73" s="39">
        <v>1</v>
      </c>
      <c r="AL73" s="39">
        <v>1</v>
      </c>
      <c r="AM73" s="39">
        <v>2</v>
      </c>
      <c r="AN73" s="39">
        <v>0</v>
      </c>
      <c r="AO73" s="39">
        <v>0</v>
      </c>
      <c r="AP73" s="39"/>
      <c r="AQ73" s="39"/>
      <c r="AR73" s="39"/>
    </row>
    <row r="74" spans="1:44" x14ac:dyDescent="0.2">
      <c r="A74" s="13"/>
      <c r="B74" s="12"/>
      <c r="C74" s="12"/>
      <c r="D74" s="12"/>
      <c r="E74" s="29"/>
      <c r="F74" s="12" t="s">
        <v>464</v>
      </c>
      <c r="G74" s="30" t="s">
        <v>465</v>
      </c>
      <c r="H74" s="32"/>
      <c r="I74" s="32">
        <v>55.815860000000008</v>
      </c>
      <c r="J74" s="32"/>
      <c r="K74" s="31">
        <v>17</v>
      </c>
      <c r="L74" s="31">
        <v>52</v>
      </c>
      <c r="M74" s="31">
        <v>132</v>
      </c>
      <c r="N74" s="31">
        <v>69.452449999999999</v>
      </c>
      <c r="O74" s="31">
        <v>11.6</v>
      </c>
      <c r="P74" s="31">
        <v>41.810969999999998</v>
      </c>
      <c r="Q74" s="31">
        <v>9</v>
      </c>
      <c r="R74" s="31">
        <v>60</v>
      </c>
      <c r="S74" s="31">
        <v>1</v>
      </c>
      <c r="T74" s="31">
        <v>1</v>
      </c>
      <c r="U74" s="31">
        <v>1</v>
      </c>
      <c r="V74" s="31">
        <v>3</v>
      </c>
      <c r="W74" s="31">
        <v>1</v>
      </c>
      <c r="X74" s="31">
        <v>2</v>
      </c>
      <c r="Y74" s="39">
        <v>158</v>
      </c>
      <c r="Z74" s="39">
        <v>56.167370000000005</v>
      </c>
      <c r="AA74" s="39"/>
      <c r="AB74" s="39">
        <v>17</v>
      </c>
      <c r="AC74" s="39">
        <v>52</v>
      </c>
      <c r="AD74" s="39">
        <v>132</v>
      </c>
      <c r="AE74" s="39">
        <v>69.452449999999999</v>
      </c>
      <c r="AF74" s="39">
        <v>11.4</v>
      </c>
      <c r="AG74" s="39">
        <v>43.217019999999998</v>
      </c>
      <c r="AH74" s="39">
        <v>9</v>
      </c>
      <c r="AI74" s="39">
        <v>60</v>
      </c>
      <c r="AJ74" s="39">
        <v>1</v>
      </c>
      <c r="AK74" s="39">
        <v>1</v>
      </c>
      <c r="AL74" s="39">
        <v>1</v>
      </c>
      <c r="AM74" s="39">
        <v>3</v>
      </c>
      <c r="AN74" s="39">
        <v>1</v>
      </c>
      <c r="AO74" s="39">
        <v>2</v>
      </c>
      <c r="AP74" s="39"/>
      <c r="AQ74" s="39"/>
      <c r="AR74" s="39"/>
    </row>
    <row r="75" spans="1:44" x14ac:dyDescent="0.2">
      <c r="A75" s="13"/>
      <c r="B75" s="12"/>
      <c r="C75" s="12"/>
      <c r="D75" s="12"/>
      <c r="E75" s="29"/>
      <c r="F75" s="12" t="s">
        <v>466</v>
      </c>
      <c r="G75" s="30" t="s">
        <v>467</v>
      </c>
      <c r="H75" s="32"/>
      <c r="I75" s="32">
        <v>91.241050000000001</v>
      </c>
      <c r="J75" s="32"/>
      <c r="K75" s="31">
        <v>10</v>
      </c>
      <c r="L75" s="31">
        <v>80</v>
      </c>
      <c r="M75" s="31">
        <v>72</v>
      </c>
      <c r="N75" s="31">
        <v>86.743520000000004</v>
      </c>
      <c r="O75" s="31">
        <v>0.4</v>
      </c>
      <c r="P75" s="31">
        <v>98.220669999999998</v>
      </c>
      <c r="Q75" s="31">
        <v>15</v>
      </c>
      <c r="R75" s="31">
        <v>100</v>
      </c>
      <c r="S75" s="31">
        <v>2</v>
      </c>
      <c r="T75" s="31">
        <v>1</v>
      </c>
      <c r="U75" s="31">
        <v>3</v>
      </c>
      <c r="V75" s="31">
        <v>3</v>
      </c>
      <c r="W75" s="31">
        <v>2</v>
      </c>
      <c r="X75" s="31">
        <v>4</v>
      </c>
      <c r="Y75" s="39">
        <v>1</v>
      </c>
      <c r="Z75" s="39">
        <v>93.467020000000005</v>
      </c>
      <c r="AA75" s="39"/>
      <c r="AB75" s="39">
        <v>8</v>
      </c>
      <c r="AC75" s="39">
        <v>88</v>
      </c>
      <c r="AD75" s="39">
        <v>69</v>
      </c>
      <c r="AE75" s="39">
        <v>87.608069999999998</v>
      </c>
      <c r="AF75" s="39">
        <v>0.3</v>
      </c>
      <c r="AG75" s="39">
        <v>98.260019999999997</v>
      </c>
      <c r="AH75" s="39">
        <v>15</v>
      </c>
      <c r="AI75" s="39">
        <v>100</v>
      </c>
      <c r="AJ75" s="39">
        <v>2</v>
      </c>
      <c r="AK75" s="39">
        <v>1</v>
      </c>
      <c r="AL75" s="39">
        <v>3</v>
      </c>
      <c r="AM75" s="39">
        <v>3</v>
      </c>
      <c r="AN75" s="39">
        <v>2</v>
      </c>
      <c r="AO75" s="39">
        <v>4</v>
      </c>
      <c r="AP75" s="39"/>
      <c r="AQ75" s="39"/>
      <c r="AR75" s="39"/>
    </row>
    <row r="76" spans="1:44" x14ac:dyDescent="0.2">
      <c r="A76" s="13"/>
      <c r="B76" s="12"/>
      <c r="C76" s="12"/>
      <c r="D76" s="12"/>
      <c r="E76" s="29"/>
      <c r="F76" s="12" t="s">
        <v>468</v>
      </c>
      <c r="G76" s="30" t="s">
        <v>469</v>
      </c>
      <c r="H76" s="32"/>
      <c r="I76" s="32">
        <v>66.90334</v>
      </c>
      <c r="J76" s="32"/>
      <c r="K76" s="31">
        <v>22</v>
      </c>
      <c r="L76" s="31">
        <v>32</v>
      </c>
      <c r="M76" s="31">
        <v>192.5</v>
      </c>
      <c r="N76" s="31">
        <v>52.017290000000003</v>
      </c>
      <c r="O76" s="31">
        <v>0.6</v>
      </c>
      <c r="P76" s="31">
        <v>96.929379999999995</v>
      </c>
      <c r="Q76" s="31">
        <v>13</v>
      </c>
      <c r="R76" s="31">
        <v>86.666669999999996</v>
      </c>
      <c r="S76" s="31">
        <v>2</v>
      </c>
      <c r="T76" s="31">
        <v>1</v>
      </c>
      <c r="U76" s="31">
        <v>2</v>
      </c>
      <c r="V76" s="31">
        <v>3</v>
      </c>
      <c r="W76" s="31">
        <v>1</v>
      </c>
      <c r="X76" s="31">
        <v>4</v>
      </c>
      <c r="Y76" s="39">
        <v>108</v>
      </c>
      <c r="Z76" s="39">
        <v>66.980920000000012</v>
      </c>
      <c r="AA76" s="39"/>
      <c r="AB76" s="39">
        <v>22</v>
      </c>
      <c r="AC76" s="39">
        <v>32</v>
      </c>
      <c r="AD76" s="39">
        <v>192.5</v>
      </c>
      <c r="AE76" s="39">
        <v>52.017290000000003</v>
      </c>
      <c r="AF76" s="39">
        <v>0.6</v>
      </c>
      <c r="AG76" s="39">
        <v>97.239739999999998</v>
      </c>
      <c r="AH76" s="39">
        <v>13</v>
      </c>
      <c r="AI76" s="39">
        <v>86.666669999999996</v>
      </c>
      <c r="AJ76" s="39">
        <v>2</v>
      </c>
      <c r="AK76" s="39">
        <v>1</v>
      </c>
      <c r="AL76" s="39">
        <v>2</v>
      </c>
      <c r="AM76" s="39">
        <v>3</v>
      </c>
      <c r="AN76" s="39">
        <v>1</v>
      </c>
      <c r="AO76" s="39">
        <v>4</v>
      </c>
      <c r="AP76" s="39"/>
      <c r="AQ76" s="39"/>
      <c r="AR76" s="39"/>
    </row>
    <row r="77" spans="1:44" x14ac:dyDescent="0.2">
      <c r="A77" s="13"/>
      <c r="B77" s="12"/>
      <c r="C77" s="12"/>
      <c r="D77" s="12"/>
      <c r="E77" s="29"/>
      <c r="F77" s="12" t="s">
        <v>470</v>
      </c>
      <c r="G77" s="30" t="s">
        <v>471</v>
      </c>
      <c r="H77" s="32"/>
      <c r="I77" s="32">
        <v>71.637920000000008</v>
      </c>
      <c r="J77" s="32"/>
      <c r="K77" s="31">
        <v>17</v>
      </c>
      <c r="L77" s="31">
        <v>52</v>
      </c>
      <c r="M77" s="31">
        <v>84</v>
      </c>
      <c r="N77" s="31">
        <v>83.285300000000007</v>
      </c>
      <c r="O77" s="31">
        <v>0.4</v>
      </c>
      <c r="P77" s="31">
        <v>97.933049999999994</v>
      </c>
      <c r="Q77" s="31">
        <v>8</v>
      </c>
      <c r="R77" s="31">
        <v>53.333329999999997</v>
      </c>
      <c r="S77" s="31">
        <v>2</v>
      </c>
      <c r="T77" s="31">
        <v>1</v>
      </c>
      <c r="U77" s="31">
        <v>2</v>
      </c>
      <c r="V77" s="31">
        <v>3</v>
      </c>
      <c r="W77" s="31">
        <v>0</v>
      </c>
      <c r="X77" s="31">
        <v>0</v>
      </c>
      <c r="Y77" s="39">
        <v>72</v>
      </c>
      <c r="Z77" s="39">
        <v>71.564850000000007</v>
      </c>
      <c r="AA77" s="39"/>
      <c r="AB77" s="39">
        <v>17</v>
      </c>
      <c r="AC77" s="39">
        <v>52</v>
      </c>
      <c r="AD77" s="39">
        <v>84</v>
      </c>
      <c r="AE77" s="39">
        <v>83.285300000000007</v>
      </c>
      <c r="AF77" s="39">
        <v>0.5</v>
      </c>
      <c r="AG77" s="39">
        <v>97.64076</v>
      </c>
      <c r="AH77" s="39">
        <v>8</v>
      </c>
      <c r="AI77" s="39">
        <v>53.333329999999997</v>
      </c>
      <c r="AJ77" s="39">
        <v>2</v>
      </c>
      <c r="AK77" s="39">
        <v>1</v>
      </c>
      <c r="AL77" s="39">
        <v>2</v>
      </c>
      <c r="AM77" s="39">
        <v>3</v>
      </c>
      <c r="AN77" s="39">
        <v>0</v>
      </c>
      <c r="AO77" s="39">
        <v>0</v>
      </c>
      <c r="AP77" s="39"/>
      <c r="AQ77" s="39"/>
      <c r="AR77" s="39"/>
    </row>
    <row r="78" spans="1:44" x14ac:dyDescent="0.2">
      <c r="A78" s="13"/>
      <c r="B78" s="12"/>
      <c r="C78" s="12"/>
      <c r="D78" s="12"/>
      <c r="E78" s="29"/>
      <c r="F78" s="12" t="s">
        <v>472</v>
      </c>
      <c r="G78" s="30" t="s">
        <v>473</v>
      </c>
      <c r="H78" s="32"/>
      <c r="I78" s="32">
        <v>72.067490000000006</v>
      </c>
      <c r="J78" s="32"/>
      <c r="K78" s="31">
        <v>18.29</v>
      </c>
      <c r="L78" s="31">
        <v>46.84</v>
      </c>
      <c r="M78" s="31">
        <v>108.01</v>
      </c>
      <c r="N78" s="31">
        <v>76.365989999999996</v>
      </c>
      <c r="O78" s="31">
        <v>5.7</v>
      </c>
      <c r="P78" s="31">
        <v>71.730630000000005</v>
      </c>
      <c r="Q78" s="31">
        <v>14</v>
      </c>
      <c r="R78" s="31">
        <v>93.333330000000004</v>
      </c>
      <c r="S78" s="31">
        <v>2</v>
      </c>
      <c r="T78" s="31">
        <v>1</v>
      </c>
      <c r="U78" s="31">
        <v>2.5299999999999998</v>
      </c>
      <c r="V78" s="31">
        <v>3</v>
      </c>
      <c r="W78" s="31">
        <v>2</v>
      </c>
      <c r="X78" s="31">
        <v>3.47</v>
      </c>
      <c r="Y78" s="39">
        <v>27</v>
      </c>
      <c r="Z78" s="39">
        <v>78.658120000000011</v>
      </c>
      <c r="AA78" s="39"/>
      <c r="AB78" s="39">
        <v>14.76</v>
      </c>
      <c r="AC78" s="39">
        <v>60.96</v>
      </c>
      <c r="AD78" s="39">
        <v>106.215</v>
      </c>
      <c r="AE78" s="39">
        <v>76.883290000000002</v>
      </c>
      <c r="AF78" s="39">
        <v>4</v>
      </c>
      <c r="AG78" s="39">
        <v>79.922520000000006</v>
      </c>
      <c r="AH78" s="39">
        <v>14.53</v>
      </c>
      <c r="AI78" s="39">
        <v>96.866669999999999</v>
      </c>
      <c r="AJ78" s="39">
        <v>2</v>
      </c>
      <c r="AK78" s="39">
        <v>1</v>
      </c>
      <c r="AL78" s="39">
        <v>2.5299999999999998</v>
      </c>
      <c r="AM78" s="39">
        <v>3</v>
      </c>
      <c r="AN78" s="39">
        <v>2</v>
      </c>
      <c r="AO78" s="39">
        <v>4</v>
      </c>
      <c r="AP78" s="39"/>
      <c r="AQ78" s="39"/>
      <c r="AR78" s="39"/>
    </row>
    <row r="79" spans="1:44" x14ac:dyDescent="0.2">
      <c r="A79" s="13"/>
      <c r="B79" s="12"/>
      <c r="C79" s="12"/>
      <c r="D79" s="12"/>
      <c r="E79" s="29"/>
      <c r="F79" s="12" t="s">
        <v>474</v>
      </c>
      <c r="G79" s="30" t="s">
        <v>475</v>
      </c>
      <c r="H79" s="32"/>
      <c r="I79" s="32">
        <v>65.918430000000001</v>
      </c>
      <c r="J79" s="32"/>
      <c r="K79" s="31">
        <v>18</v>
      </c>
      <c r="L79" s="31">
        <v>48</v>
      </c>
      <c r="M79" s="31">
        <v>200.13</v>
      </c>
      <c r="N79" s="31">
        <v>49.818440000000002</v>
      </c>
      <c r="O79" s="31">
        <v>5.2</v>
      </c>
      <c r="P79" s="31">
        <v>73.988600000000005</v>
      </c>
      <c r="Q79" s="31">
        <v>13.78</v>
      </c>
      <c r="R79" s="31">
        <v>91.866669999999999</v>
      </c>
      <c r="S79" s="31">
        <v>1.78</v>
      </c>
      <c r="T79" s="31">
        <v>1</v>
      </c>
      <c r="U79" s="31">
        <v>2</v>
      </c>
      <c r="V79" s="31">
        <v>3</v>
      </c>
      <c r="W79" s="31">
        <v>2</v>
      </c>
      <c r="X79" s="31">
        <v>4</v>
      </c>
      <c r="Y79" s="39">
        <v>110</v>
      </c>
      <c r="Z79" s="39">
        <v>66.776480000000006</v>
      </c>
      <c r="AA79" s="39"/>
      <c r="AB79" s="39">
        <v>18</v>
      </c>
      <c r="AC79" s="39">
        <v>48</v>
      </c>
      <c r="AD79" s="39">
        <v>200.13</v>
      </c>
      <c r="AE79" s="39">
        <v>49.818440000000002</v>
      </c>
      <c r="AF79" s="39">
        <v>4.5</v>
      </c>
      <c r="AG79" s="39">
        <v>77.420789999999997</v>
      </c>
      <c r="AH79" s="39">
        <v>13.78</v>
      </c>
      <c r="AI79" s="39">
        <v>91.866669999999999</v>
      </c>
      <c r="AJ79" s="39">
        <v>1.78</v>
      </c>
      <c r="AK79" s="39">
        <v>1</v>
      </c>
      <c r="AL79" s="39">
        <v>2</v>
      </c>
      <c r="AM79" s="39">
        <v>3</v>
      </c>
      <c r="AN79" s="39">
        <v>2</v>
      </c>
      <c r="AO79" s="39">
        <v>4</v>
      </c>
      <c r="AP79" s="39"/>
      <c r="AQ79" s="39"/>
      <c r="AR79" s="39"/>
    </row>
    <row r="80" spans="1:44" x14ac:dyDescent="0.2">
      <c r="A80" s="13"/>
      <c r="B80" s="12"/>
      <c r="C80" s="12"/>
      <c r="D80" s="12"/>
      <c r="E80" s="29"/>
      <c r="F80" s="12" t="s">
        <v>476</v>
      </c>
      <c r="G80" s="30" t="s">
        <v>477</v>
      </c>
      <c r="H80" s="32"/>
      <c r="I80" s="32">
        <v>70.77958000000001</v>
      </c>
      <c r="J80" s="32"/>
      <c r="K80" s="31">
        <v>16</v>
      </c>
      <c r="L80" s="31">
        <v>56</v>
      </c>
      <c r="M80" s="31">
        <v>130</v>
      </c>
      <c r="N80" s="31">
        <v>70.028819999999996</v>
      </c>
      <c r="O80" s="31">
        <v>6.6</v>
      </c>
      <c r="P80" s="31">
        <v>67.089519999999993</v>
      </c>
      <c r="Q80" s="31">
        <v>13.5</v>
      </c>
      <c r="R80" s="31">
        <v>90</v>
      </c>
      <c r="S80" s="31">
        <v>2</v>
      </c>
      <c r="T80" s="31">
        <v>1</v>
      </c>
      <c r="U80" s="31">
        <v>2</v>
      </c>
      <c r="V80" s="31">
        <v>3</v>
      </c>
      <c r="W80" s="31">
        <v>1.5</v>
      </c>
      <c r="X80" s="31">
        <v>4</v>
      </c>
      <c r="Y80" s="39">
        <v>73</v>
      </c>
      <c r="Z80" s="39">
        <v>71.175870000000003</v>
      </c>
      <c r="AA80" s="39"/>
      <c r="AB80" s="39">
        <v>16</v>
      </c>
      <c r="AC80" s="39">
        <v>56</v>
      </c>
      <c r="AD80" s="39">
        <v>130</v>
      </c>
      <c r="AE80" s="39">
        <v>70.028819999999996</v>
      </c>
      <c r="AF80" s="39">
        <v>6.3</v>
      </c>
      <c r="AG80" s="39">
        <v>68.674660000000003</v>
      </c>
      <c r="AH80" s="39">
        <v>13.5</v>
      </c>
      <c r="AI80" s="39">
        <v>90</v>
      </c>
      <c r="AJ80" s="39">
        <v>2</v>
      </c>
      <c r="AK80" s="39">
        <v>1</v>
      </c>
      <c r="AL80" s="39">
        <v>2</v>
      </c>
      <c r="AM80" s="39">
        <v>3</v>
      </c>
      <c r="AN80" s="39">
        <v>1.5</v>
      </c>
      <c r="AO80" s="39">
        <v>4</v>
      </c>
      <c r="AP80" s="39"/>
      <c r="AQ80" s="39"/>
      <c r="AR80" s="39"/>
    </row>
    <row r="81" spans="1:44" x14ac:dyDescent="0.2">
      <c r="A81" s="13"/>
      <c r="B81" s="12"/>
      <c r="C81" s="12"/>
      <c r="D81" s="12"/>
      <c r="E81" s="29"/>
      <c r="F81" s="12" t="s">
        <v>115</v>
      </c>
      <c r="G81" s="30" t="s">
        <v>42</v>
      </c>
      <c r="H81" s="32"/>
      <c r="I81" s="32">
        <v>67.636600000000001</v>
      </c>
      <c r="J81" s="32"/>
      <c r="K81" s="31">
        <v>11</v>
      </c>
      <c r="L81" s="31">
        <v>76</v>
      </c>
      <c r="M81" s="31">
        <v>167</v>
      </c>
      <c r="N81" s="31">
        <v>59.365989999999996</v>
      </c>
      <c r="O81" s="31">
        <v>0.3</v>
      </c>
      <c r="P81" s="31">
        <v>98.513739999999999</v>
      </c>
      <c r="Q81" s="31">
        <v>5.5</v>
      </c>
      <c r="R81" s="31">
        <v>36.666670000000003</v>
      </c>
      <c r="S81" s="31">
        <v>1</v>
      </c>
      <c r="T81" s="31">
        <v>1</v>
      </c>
      <c r="U81" s="31">
        <v>0</v>
      </c>
      <c r="V81" s="31">
        <v>2</v>
      </c>
      <c r="W81" s="31">
        <v>0.5</v>
      </c>
      <c r="X81" s="31">
        <v>1</v>
      </c>
      <c r="Y81" s="39">
        <v>103</v>
      </c>
      <c r="Z81" s="39">
        <v>67.662970000000001</v>
      </c>
      <c r="AA81" s="39"/>
      <c r="AB81" s="39">
        <v>11</v>
      </c>
      <c r="AC81" s="39">
        <v>76</v>
      </c>
      <c r="AD81" s="39">
        <v>167</v>
      </c>
      <c r="AE81" s="39">
        <v>59.365989999999996</v>
      </c>
      <c r="AF81" s="39">
        <v>0.3</v>
      </c>
      <c r="AG81" s="39">
        <v>98.619240000000005</v>
      </c>
      <c r="AH81" s="39">
        <v>5.5</v>
      </c>
      <c r="AI81" s="39">
        <v>36.666670000000003</v>
      </c>
      <c r="AJ81" s="39">
        <v>1</v>
      </c>
      <c r="AK81" s="39">
        <v>1</v>
      </c>
      <c r="AL81" s="39">
        <v>0</v>
      </c>
      <c r="AM81" s="39">
        <v>2</v>
      </c>
      <c r="AN81" s="39">
        <v>0.5</v>
      </c>
      <c r="AO81" s="39">
        <v>1</v>
      </c>
      <c r="AP81" s="39"/>
      <c r="AQ81" s="39"/>
      <c r="AR81" s="39"/>
    </row>
    <row r="82" spans="1:44" x14ac:dyDescent="0.2">
      <c r="A82" s="13"/>
      <c r="B82" s="12"/>
      <c r="C82" s="12"/>
      <c r="D82" s="12"/>
      <c r="E82" s="29"/>
      <c r="F82" s="12" t="s">
        <v>478</v>
      </c>
      <c r="G82" s="30" t="s">
        <v>479</v>
      </c>
      <c r="H82" s="32"/>
      <c r="I82" s="32">
        <v>76.717780000000005</v>
      </c>
      <c r="J82" s="32"/>
      <c r="K82" s="31">
        <v>10</v>
      </c>
      <c r="L82" s="31">
        <v>80</v>
      </c>
      <c r="M82" s="31">
        <v>164</v>
      </c>
      <c r="N82" s="31">
        <v>60.230550000000001</v>
      </c>
      <c r="O82" s="31">
        <v>4</v>
      </c>
      <c r="P82" s="31">
        <v>79.973910000000004</v>
      </c>
      <c r="Q82" s="31">
        <v>13</v>
      </c>
      <c r="R82" s="31">
        <v>86.666669999999996</v>
      </c>
      <c r="S82" s="31">
        <v>2</v>
      </c>
      <c r="T82" s="31">
        <v>1</v>
      </c>
      <c r="U82" s="31">
        <v>3</v>
      </c>
      <c r="V82" s="31">
        <v>3</v>
      </c>
      <c r="W82" s="31">
        <v>0</v>
      </c>
      <c r="X82" s="31">
        <v>4</v>
      </c>
      <c r="Y82" s="39">
        <v>36</v>
      </c>
      <c r="Z82" s="39">
        <v>76.57602</v>
      </c>
      <c r="AA82" s="39"/>
      <c r="AB82" s="39">
        <v>10</v>
      </c>
      <c r="AC82" s="39">
        <v>80</v>
      </c>
      <c r="AD82" s="39">
        <v>164</v>
      </c>
      <c r="AE82" s="39">
        <v>60.230550000000001</v>
      </c>
      <c r="AF82" s="39">
        <v>4.0999999999999996</v>
      </c>
      <c r="AG82" s="39">
        <v>79.406850000000006</v>
      </c>
      <c r="AH82" s="39">
        <v>13</v>
      </c>
      <c r="AI82" s="39">
        <v>86.666669999999996</v>
      </c>
      <c r="AJ82" s="39">
        <v>2</v>
      </c>
      <c r="AK82" s="39">
        <v>1</v>
      </c>
      <c r="AL82" s="39">
        <v>3</v>
      </c>
      <c r="AM82" s="39">
        <v>3</v>
      </c>
      <c r="AN82" s="39">
        <v>0</v>
      </c>
      <c r="AO82" s="39">
        <v>4</v>
      </c>
      <c r="AP82" s="39"/>
      <c r="AQ82" s="39"/>
      <c r="AR82" s="39"/>
    </row>
    <row r="83" spans="1:44" x14ac:dyDescent="0.2">
      <c r="A83" s="13"/>
      <c r="B83" s="12"/>
      <c r="C83" s="12"/>
      <c r="D83" s="12"/>
      <c r="E83" s="29"/>
      <c r="F83" s="12" t="s">
        <v>480</v>
      </c>
      <c r="G83" s="30" t="s">
        <v>481</v>
      </c>
      <c r="H83" s="32"/>
      <c r="I83" s="32">
        <v>76.603320000000011</v>
      </c>
      <c r="J83" s="32"/>
      <c r="K83" s="31">
        <v>12</v>
      </c>
      <c r="L83" s="31">
        <v>72</v>
      </c>
      <c r="M83" s="31">
        <v>200</v>
      </c>
      <c r="N83" s="31">
        <v>49.855910000000002</v>
      </c>
      <c r="O83" s="31">
        <v>1.8</v>
      </c>
      <c r="P83" s="31">
        <v>91.224040000000002</v>
      </c>
      <c r="Q83" s="31">
        <v>14</v>
      </c>
      <c r="R83" s="31">
        <v>93.333330000000004</v>
      </c>
      <c r="S83" s="31">
        <v>2</v>
      </c>
      <c r="T83" s="31">
        <v>1</v>
      </c>
      <c r="U83" s="31">
        <v>2</v>
      </c>
      <c r="V83" s="31">
        <v>3</v>
      </c>
      <c r="W83" s="31">
        <v>2</v>
      </c>
      <c r="X83" s="31">
        <v>4</v>
      </c>
      <c r="Y83" s="39">
        <v>35</v>
      </c>
      <c r="Z83" s="39">
        <v>76.688750000000013</v>
      </c>
      <c r="AA83" s="39"/>
      <c r="AB83" s="39">
        <v>12</v>
      </c>
      <c r="AC83" s="39">
        <v>72</v>
      </c>
      <c r="AD83" s="39">
        <v>200</v>
      </c>
      <c r="AE83" s="39">
        <v>49.855910000000002</v>
      </c>
      <c r="AF83" s="39">
        <v>1.7</v>
      </c>
      <c r="AG83" s="39">
        <v>91.565749999999994</v>
      </c>
      <c r="AH83" s="39">
        <v>14</v>
      </c>
      <c r="AI83" s="39">
        <v>93.333330000000004</v>
      </c>
      <c r="AJ83" s="39">
        <v>2</v>
      </c>
      <c r="AK83" s="39">
        <v>1</v>
      </c>
      <c r="AL83" s="39">
        <v>2</v>
      </c>
      <c r="AM83" s="39">
        <v>3</v>
      </c>
      <c r="AN83" s="39">
        <v>2</v>
      </c>
      <c r="AO83" s="39">
        <v>4</v>
      </c>
      <c r="AP83" s="39"/>
      <c r="AQ83" s="39"/>
      <c r="AR83" s="39"/>
    </row>
    <row r="84" spans="1:44" x14ac:dyDescent="0.2">
      <c r="A84" s="13"/>
      <c r="B84" s="12"/>
      <c r="C84" s="12"/>
      <c r="D84" s="12"/>
      <c r="E84" s="29"/>
      <c r="F84" s="12" t="s">
        <v>482</v>
      </c>
      <c r="G84" s="30" t="s">
        <v>483</v>
      </c>
      <c r="H84" s="32"/>
      <c r="I84" s="32">
        <v>68.172380000000004</v>
      </c>
      <c r="J84" s="32"/>
      <c r="K84" s="31">
        <v>14</v>
      </c>
      <c r="L84" s="31">
        <v>64</v>
      </c>
      <c r="M84" s="31">
        <v>189.5</v>
      </c>
      <c r="N84" s="31">
        <v>52.881839999999997</v>
      </c>
      <c r="O84" s="31">
        <v>3.5</v>
      </c>
      <c r="P84" s="31">
        <v>82.474329999999995</v>
      </c>
      <c r="Q84" s="31">
        <v>11</v>
      </c>
      <c r="R84" s="31">
        <v>73.333330000000004</v>
      </c>
      <c r="S84" s="31">
        <v>2</v>
      </c>
      <c r="T84" s="31">
        <v>0</v>
      </c>
      <c r="U84" s="31">
        <v>2</v>
      </c>
      <c r="V84" s="31">
        <v>3</v>
      </c>
      <c r="W84" s="31">
        <v>2</v>
      </c>
      <c r="X84" s="31">
        <v>2</v>
      </c>
      <c r="Y84" s="39">
        <v>97</v>
      </c>
      <c r="Z84" s="39">
        <v>68.327030000000008</v>
      </c>
      <c r="AA84" s="39"/>
      <c r="AB84" s="39">
        <v>14</v>
      </c>
      <c r="AC84" s="39">
        <v>64</v>
      </c>
      <c r="AD84" s="39">
        <v>189.5</v>
      </c>
      <c r="AE84" s="39">
        <v>52.881839999999997</v>
      </c>
      <c r="AF84" s="39">
        <v>3.4</v>
      </c>
      <c r="AG84" s="39">
        <v>83.092950000000002</v>
      </c>
      <c r="AH84" s="39">
        <v>11</v>
      </c>
      <c r="AI84" s="39">
        <v>73.333330000000004</v>
      </c>
      <c r="AJ84" s="39">
        <v>2</v>
      </c>
      <c r="AK84" s="39">
        <v>0</v>
      </c>
      <c r="AL84" s="39">
        <v>2</v>
      </c>
      <c r="AM84" s="39">
        <v>3</v>
      </c>
      <c r="AN84" s="39">
        <v>2</v>
      </c>
      <c r="AO84" s="39">
        <v>2</v>
      </c>
      <c r="AP84" s="39"/>
      <c r="AQ84" s="39"/>
      <c r="AR84" s="39"/>
    </row>
    <row r="85" spans="1:44" x14ac:dyDescent="0.2">
      <c r="A85" s="13"/>
      <c r="B85" s="12"/>
      <c r="C85" s="12"/>
      <c r="D85" s="12"/>
      <c r="E85" s="29"/>
      <c r="F85" s="12" t="s">
        <v>484</v>
      </c>
      <c r="G85" s="30" t="s">
        <v>485</v>
      </c>
      <c r="H85" s="32"/>
      <c r="I85" s="32">
        <v>71.787440000000004</v>
      </c>
      <c r="J85" s="32"/>
      <c r="K85" s="31">
        <v>18</v>
      </c>
      <c r="L85" s="31">
        <v>48</v>
      </c>
      <c r="M85" s="31">
        <v>140.5</v>
      </c>
      <c r="N85" s="31">
        <v>67.002880000000005</v>
      </c>
      <c r="O85" s="31">
        <v>1.6</v>
      </c>
      <c r="P85" s="31">
        <v>92.146879999999996</v>
      </c>
      <c r="Q85" s="31">
        <v>12</v>
      </c>
      <c r="R85" s="31">
        <v>80</v>
      </c>
      <c r="S85" s="31">
        <v>2</v>
      </c>
      <c r="T85" s="31">
        <v>1</v>
      </c>
      <c r="U85" s="31">
        <v>2</v>
      </c>
      <c r="V85" s="31">
        <v>2</v>
      </c>
      <c r="W85" s="31">
        <v>1</v>
      </c>
      <c r="X85" s="31">
        <v>4</v>
      </c>
      <c r="Y85" s="39">
        <v>70</v>
      </c>
      <c r="Z85" s="39">
        <v>71.878330000000005</v>
      </c>
      <c r="AA85" s="39"/>
      <c r="AB85" s="39">
        <v>18</v>
      </c>
      <c r="AC85" s="39">
        <v>48</v>
      </c>
      <c r="AD85" s="39">
        <v>140.5</v>
      </c>
      <c r="AE85" s="39">
        <v>67.002880000000005</v>
      </c>
      <c r="AF85" s="39">
        <v>1.5</v>
      </c>
      <c r="AG85" s="39">
        <v>92.510429999999999</v>
      </c>
      <c r="AH85" s="39">
        <v>12</v>
      </c>
      <c r="AI85" s="39">
        <v>80</v>
      </c>
      <c r="AJ85" s="39">
        <v>2</v>
      </c>
      <c r="AK85" s="39">
        <v>1</v>
      </c>
      <c r="AL85" s="39">
        <v>2</v>
      </c>
      <c r="AM85" s="39">
        <v>2</v>
      </c>
      <c r="AN85" s="39">
        <v>1</v>
      </c>
      <c r="AO85" s="39">
        <v>4</v>
      </c>
      <c r="AP85" s="39"/>
      <c r="AQ85" s="39"/>
      <c r="AR85" s="39"/>
    </row>
    <row r="86" spans="1:44" x14ac:dyDescent="0.2">
      <c r="A86" s="13"/>
      <c r="B86" s="12"/>
      <c r="C86" s="12"/>
      <c r="D86" s="12"/>
      <c r="E86" s="29"/>
      <c r="F86" s="12" t="s">
        <v>486</v>
      </c>
      <c r="G86" s="30" t="s">
        <v>487</v>
      </c>
      <c r="H86" s="32"/>
      <c r="I86" s="32">
        <v>83.088490000000007</v>
      </c>
      <c r="J86" s="32"/>
      <c r="K86" s="31">
        <v>12</v>
      </c>
      <c r="L86" s="31">
        <v>72</v>
      </c>
      <c r="M86" s="31">
        <v>108.35</v>
      </c>
      <c r="N86" s="31">
        <v>76.268010000000004</v>
      </c>
      <c r="O86" s="31">
        <v>0.5</v>
      </c>
      <c r="P86" s="31">
        <v>97.419280000000001</v>
      </c>
      <c r="Q86" s="31">
        <v>13</v>
      </c>
      <c r="R86" s="31">
        <v>86.666669999999996</v>
      </c>
      <c r="S86" s="31">
        <v>2</v>
      </c>
      <c r="T86" s="31">
        <v>1</v>
      </c>
      <c r="U86" s="31">
        <v>2</v>
      </c>
      <c r="V86" s="31">
        <v>3</v>
      </c>
      <c r="W86" s="31">
        <v>1</v>
      </c>
      <c r="X86" s="31">
        <v>4</v>
      </c>
      <c r="Y86" s="39">
        <v>18</v>
      </c>
      <c r="Z86" s="39">
        <v>83.091670000000008</v>
      </c>
      <c r="AA86" s="39"/>
      <c r="AB86" s="39">
        <v>12</v>
      </c>
      <c r="AC86" s="39">
        <v>72</v>
      </c>
      <c r="AD86" s="39">
        <v>108.35</v>
      </c>
      <c r="AE86" s="39">
        <v>76.268010000000004</v>
      </c>
      <c r="AF86" s="39">
        <v>0.5</v>
      </c>
      <c r="AG86" s="39">
        <v>97.431979999999996</v>
      </c>
      <c r="AH86" s="39">
        <v>13</v>
      </c>
      <c r="AI86" s="39">
        <v>86.666669999999996</v>
      </c>
      <c r="AJ86" s="39">
        <v>2</v>
      </c>
      <c r="AK86" s="39">
        <v>1</v>
      </c>
      <c r="AL86" s="39">
        <v>2</v>
      </c>
      <c r="AM86" s="39">
        <v>3</v>
      </c>
      <c r="AN86" s="39">
        <v>1</v>
      </c>
      <c r="AO86" s="39">
        <v>4</v>
      </c>
      <c r="AP86" s="39"/>
      <c r="AQ86" s="39"/>
      <c r="AR86" s="39"/>
    </row>
    <row r="87" spans="1:44" x14ac:dyDescent="0.2">
      <c r="A87" s="13"/>
      <c r="B87" s="12"/>
      <c r="C87" s="12"/>
      <c r="D87" s="12"/>
      <c r="E87" s="29"/>
      <c r="F87" s="12" t="s">
        <v>122</v>
      </c>
      <c r="G87" s="30" t="s">
        <v>18</v>
      </c>
      <c r="H87" s="32"/>
      <c r="I87" s="32">
        <v>59.887510000000006</v>
      </c>
      <c r="J87" s="32"/>
      <c r="K87" s="31">
        <v>20</v>
      </c>
      <c r="L87" s="31">
        <v>40</v>
      </c>
      <c r="M87" s="31">
        <v>66</v>
      </c>
      <c r="N87" s="31">
        <v>88.472620000000006</v>
      </c>
      <c r="O87" s="31">
        <v>12.5</v>
      </c>
      <c r="P87" s="31">
        <v>37.744079999999997</v>
      </c>
      <c r="Q87" s="31">
        <v>11</v>
      </c>
      <c r="R87" s="31">
        <v>73.333330000000004</v>
      </c>
      <c r="S87" s="31">
        <v>2</v>
      </c>
      <c r="T87" s="31">
        <v>1</v>
      </c>
      <c r="U87" s="31">
        <v>2</v>
      </c>
      <c r="V87" s="31">
        <v>3</v>
      </c>
      <c r="W87" s="31">
        <v>1</v>
      </c>
      <c r="X87" s="31">
        <v>2</v>
      </c>
      <c r="Y87" s="39">
        <v>138</v>
      </c>
      <c r="Z87" s="39">
        <v>60.329030000000003</v>
      </c>
      <c r="AA87" s="39"/>
      <c r="AB87" s="39">
        <v>20</v>
      </c>
      <c r="AC87" s="39">
        <v>40</v>
      </c>
      <c r="AD87" s="39">
        <v>66</v>
      </c>
      <c r="AE87" s="39">
        <v>88.472620000000006</v>
      </c>
      <c r="AF87" s="39">
        <v>12.1</v>
      </c>
      <c r="AG87" s="39">
        <v>39.510159999999999</v>
      </c>
      <c r="AH87" s="39">
        <v>11</v>
      </c>
      <c r="AI87" s="39">
        <v>73.333330000000004</v>
      </c>
      <c r="AJ87" s="39">
        <v>2</v>
      </c>
      <c r="AK87" s="39">
        <v>1</v>
      </c>
      <c r="AL87" s="39">
        <v>2</v>
      </c>
      <c r="AM87" s="39">
        <v>3</v>
      </c>
      <c r="AN87" s="39">
        <v>1</v>
      </c>
      <c r="AO87" s="39">
        <v>2</v>
      </c>
      <c r="AP87" s="39"/>
      <c r="AQ87" s="39"/>
      <c r="AR87" s="39"/>
    </row>
    <row r="88" spans="1:44" x14ac:dyDescent="0.2">
      <c r="A88" s="13"/>
      <c r="B88" s="12"/>
      <c r="C88" s="12"/>
      <c r="D88" s="12"/>
      <c r="E88" s="29"/>
      <c r="F88" s="12" t="s">
        <v>488</v>
      </c>
      <c r="G88" s="30" t="s">
        <v>489</v>
      </c>
      <c r="H88" s="32"/>
      <c r="I88" s="32">
        <v>74.33211</v>
      </c>
      <c r="J88" s="32"/>
      <c r="K88" s="31">
        <v>18</v>
      </c>
      <c r="L88" s="31">
        <v>48</v>
      </c>
      <c r="M88" s="31">
        <v>117.5</v>
      </c>
      <c r="N88" s="31">
        <v>73.631119999999996</v>
      </c>
      <c r="O88" s="31">
        <v>2.2000000000000002</v>
      </c>
      <c r="P88" s="31">
        <v>89.030640000000005</v>
      </c>
      <c r="Q88" s="31">
        <v>13</v>
      </c>
      <c r="R88" s="31">
        <v>86.666669999999996</v>
      </c>
      <c r="S88" s="31">
        <v>2</v>
      </c>
      <c r="T88" s="31">
        <v>1</v>
      </c>
      <c r="U88" s="31">
        <v>2</v>
      </c>
      <c r="V88" s="31">
        <v>3</v>
      </c>
      <c r="W88" s="31">
        <v>1</v>
      </c>
      <c r="X88" s="31">
        <v>4</v>
      </c>
      <c r="Y88" s="39">
        <v>37</v>
      </c>
      <c r="Z88" s="39">
        <v>76.545830000000009</v>
      </c>
      <c r="AA88" s="39"/>
      <c r="AB88" s="39">
        <v>17</v>
      </c>
      <c r="AC88" s="39">
        <v>52</v>
      </c>
      <c r="AD88" s="39">
        <v>102.5</v>
      </c>
      <c r="AE88" s="39">
        <v>77.953890000000001</v>
      </c>
      <c r="AF88" s="39">
        <v>2.1</v>
      </c>
      <c r="AG88" s="39">
        <v>89.562749999999994</v>
      </c>
      <c r="AH88" s="39">
        <v>13</v>
      </c>
      <c r="AI88" s="39">
        <v>86.666669999999996</v>
      </c>
      <c r="AJ88" s="39">
        <v>2</v>
      </c>
      <c r="AK88" s="39">
        <v>1</v>
      </c>
      <c r="AL88" s="39">
        <v>2</v>
      </c>
      <c r="AM88" s="39">
        <v>3</v>
      </c>
      <c r="AN88" s="39">
        <v>1</v>
      </c>
      <c r="AO88" s="39">
        <v>4</v>
      </c>
      <c r="AP88" s="39"/>
      <c r="AQ88" s="39"/>
      <c r="AR88" s="39"/>
    </row>
    <row r="89" spans="1:44" x14ac:dyDescent="0.2">
      <c r="A89" s="13"/>
      <c r="B89" s="12"/>
      <c r="C89" s="12"/>
      <c r="D89" s="12"/>
      <c r="E89" s="29"/>
      <c r="F89" s="12" t="s">
        <v>490</v>
      </c>
      <c r="G89" s="30" t="s">
        <v>491</v>
      </c>
      <c r="H89" s="32"/>
      <c r="I89" s="32">
        <v>63.494810000000008</v>
      </c>
      <c r="J89" s="32"/>
      <c r="K89" s="31">
        <v>16</v>
      </c>
      <c r="L89" s="31">
        <v>56</v>
      </c>
      <c r="M89" s="31">
        <v>159</v>
      </c>
      <c r="N89" s="31">
        <v>61.671469999999999</v>
      </c>
      <c r="O89" s="31">
        <v>4.7</v>
      </c>
      <c r="P89" s="31">
        <v>76.307779999999994</v>
      </c>
      <c r="Q89" s="31">
        <v>9</v>
      </c>
      <c r="R89" s="31">
        <v>60</v>
      </c>
      <c r="S89" s="31">
        <v>1</v>
      </c>
      <c r="T89" s="31">
        <v>1</v>
      </c>
      <c r="U89" s="31">
        <v>1</v>
      </c>
      <c r="V89" s="31">
        <v>2</v>
      </c>
      <c r="W89" s="31">
        <v>0</v>
      </c>
      <c r="X89" s="31">
        <v>4</v>
      </c>
      <c r="Y89" s="39">
        <v>105</v>
      </c>
      <c r="Z89" s="39">
        <v>67.607330000000005</v>
      </c>
      <c r="AA89" s="39"/>
      <c r="AB89" s="39">
        <v>16</v>
      </c>
      <c r="AC89" s="39">
        <v>56</v>
      </c>
      <c r="AD89" s="39">
        <v>159</v>
      </c>
      <c r="AE89" s="39">
        <v>61.671469999999999</v>
      </c>
      <c r="AF89" s="39">
        <v>2.8</v>
      </c>
      <c r="AG89" s="39">
        <v>86.091170000000005</v>
      </c>
      <c r="AH89" s="39">
        <v>10</v>
      </c>
      <c r="AI89" s="39">
        <v>66.666669999999996</v>
      </c>
      <c r="AJ89" s="39">
        <v>2</v>
      </c>
      <c r="AK89" s="39">
        <v>1</v>
      </c>
      <c r="AL89" s="39">
        <v>1</v>
      </c>
      <c r="AM89" s="39">
        <v>2</v>
      </c>
      <c r="AN89" s="39">
        <v>0</v>
      </c>
      <c r="AO89" s="39">
        <v>4</v>
      </c>
      <c r="AP89" s="39"/>
      <c r="AQ89" s="39"/>
      <c r="AR89" s="39"/>
    </row>
    <row r="90" spans="1:44" x14ac:dyDescent="0.2">
      <c r="A90" s="13"/>
      <c r="B90" s="12"/>
      <c r="C90" s="12"/>
      <c r="D90" s="12"/>
      <c r="E90" s="29"/>
      <c r="F90" s="12" t="s">
        <v>492</v>
      </c>
      <c r="G90" s="30" t="s">
        <v>493</v>
      </c>
      <c r="H90" s="32"/>
      <c r="I90" s="32">
        <v>51.428170000000001</v>
      </c>
      <c r="J90" s="32"/>
      <c r="K90" s="31">
        <v>16</v>
      </c>
      <c r="L90" s="31">
        <v>56</v>
      </c>
      <c r="M90" s="31">
        <v>185</v>
      </c>
      <c r="N90" s="31">
        <v>54.178669999999997</v>
      </c>
      <c r="O90" s="31">
        <v>8.9</v>
      </c>
      <c r="P90" s="31">
        <v>55.534010000000002</v>
      </c>
      <c r="Q90" s="31">
        <v>6</v>
      </c>
      <c r="R90" s="31">
        <v>40</v>
      </c>
      <c r="S90" s="31">
        <v>1.5</v>
      </c>
      <c r="T90" s="31">
        <v>1</v>
      </c>
      <c r="U90" s="31">
        <v>1</v>
      </c>
      <c r="V90" s="31">
        <v>2</v>
      </c>
      <c r="W90" s="31">
        <v>0.5</v>
      </c>
      <c r="X90" s="31">
        <v>0</v>
      </c>
      <c r="Y90" s="39">
        <v>169</v>
      </c>
      <c r="Z90" s="39">
        <v>52.204830000000001</v>
      </c>
      <c r="AA90" s="39"/>
      <c r="AB90" s="39">
        <v>16</v>
      </c>
      <c r="AC90" s="39">
        <v>56</v>
      </c>
      <c r="AD90" s="39">
        <v>185</v>
      </c>
      <c r="AE90" s="39">
        <v>54.178669999999997</v>
      </c>
      <c r="AF90" s="39">
        <v>8.3000000000000007</v>
      </c>
      <c r="AG90" s="39">
        <v>58.640639999999998</v>
      </c>
      <c r="AH90" s="39">
        <v>6</v>
      </c>
      <c r="AI90" s="39">
        <v>40</v>
      </c>
      <c r="AJ90" s="39">
        <v>1.5</v>
      </c>
      <c r="AK90" s="39">
        <v>1</v>
      </c>
      <c r="AL90" s="39">
        <v>1</v>
      </c>
      <c r="AM90" s="39">
        <v>2</v>
      </c>
      <c r="AN90" s="39">
        <v>0.5</v>
      </c>
      <c r="AO90" s="39">
        <v>0</v>
      </c>
      <c r="AP90" s="39"/>
      <c r="AQ90" s="39"/>
      <c r="AR90" s="39"/>
    </row>
    <row r="91" spans="1:44" x14ac:dyDescent="0.2">
      <c r="A91" s="13"/>
      <c r="B91" s="12"/>
      <c r="C91" s="12"/>
      <c r="D91" s="12"/>
      <c r="E91" s="29"/>
      <c r="F91" s="12" t="s">
        <v>494</v>
      </c>
      <c r="G91" s="30" t="s">
        <v>495</v>
      </c>
      <c r="H91" s="32"/>
      <c r="I91" s="32">
        <v>84.426310000000001</v>
      </c>
      <c r="J91" s="32"/>
      <c r="K91" s="31">
        <v>10</v>
      </c>
      <c r="L91" s="31">
        <v>80</v>
      </c>
      <c r="M91" s="31">
        <v>27.5</v>
      </c>
      <c r="N91" s="31">
        <v>99.567719999999994</v>
      </c>
      <c r="O91" s="31">
        <v>4.4000000000000004</v>
      </c>
      <c r="P91" s="31">
        <v>78.137529999999998</v>
      </c>
      <c r="Q91" s="31">
        <v>12</v>
      </c>
      <c r="R91" s="31">
        <v>80</v>
      </c>
      <c r="S91" s="31">
        <v>2</v>
      </c>
      <c r="T91" s="31">
        <v>0</v>
      </c>
      <c r="U91" s="31">
        <v>2</v>
      </c>
      <c r="V91" s="31">
        <v>3</v>
      </c>
      <c r="W91" s="31">
        <v>1</v>
      </c>
      <c r="X91" s="31">
        <v>4</v>
      </c>
      <c r="Y91" s="39">
        <v>12</v>
      </c>
      <c r="Z91" s="39">
        <v>84.435180000000003</v>
      </c>
      <c r="AA91" s="39"/>
      <c r="AB91" s="39">
        <v>10</v>
      </c>
      <c r="AC91" s="39">
        <v>80</v>
      </c>
      <c r="AD91" s="39">
        <v>27.5</v>
      </c>
      <c r="AE91" s="39">
        <v>99.567719999999994</v>
      </c>
      <c r="AF91" s="39">
        <v>4.4000000000000004</v>
      </c>
      <c r="AG91" s="39">
        <v>78.173000000000002</v>
      </c>
      <c r="AH91" s="39">
        <v>12</v>
      </c>
      <c r="AI91" s="39">
        <v>80</v>
      </c>
      <c r="AJ91" s="39">
        <v>2</v>
      </c>
      <c r="AK91" s="39">
        <v>0</v>
      </c>
      <c r="AL91" s="39">
        <v>2</v>
      </c>
      <c r="AM91" s="39">
        <v>3</v>
      </c>
      <c r="AN91" s="39">
        <v>1</v>
      </c>
      <c r="AO91" s="39">
        <v>4</v>
      </c>
      <c r="AP91" s="39"/>
      <c r="AQ91" s="39"/>
      <c r="AR91" s="39"/>
    </row>
    <row r="92" spans="1:44" x14ac:dyDescent="0.2">
      <c r="A92" s="13"/>
      <c r="B92" s="12"/>
      <c r="C92" s="12"/>
      <c r="D92" s="12"/>
      <c r="E92" s="29"/>
      <c r="F92" s="12" t="s">
        <v>496</v>
      </c>
      <c r="G92" s="30" t="s">
        <v>497</v>
      </c>
      <c r="H92" s="32"/>
      <c r="I92" s="32">
        <v>52.874320000000004</v>
      </c>
      <c r="J92" s="32"/>
      <c r="K92" s="31">
        <v>20</v>
      </c>
      <c r="L92" s="31">
        <v>40</v>
      </c>
      <c r="M92" s="31">
        <v>239</v>
      </c>
      <c r="N92" s="31">
        <v>38.616709999999998</v>
      </c>
      <c r="O92" s="31">
        <v>5.4</v>
      </c>
      <c r="P92" s="31">
        <v>72.880589999999998</v>
      </c>
      <c r="Q92" s="31">
        <v>9</v>
      </c>
      <c r="R92" s="31">
        <v>60</v>
      </c>
      <c r="S92" s="31">
        <v>2</v>
      </c>
      <c r="T92" s="31">
        <v>1</v>
      </c>
      <c r="U92" s="31">
        <v>2</v>
      </c>
      <c r="V92" s="31">
        <v>3</v>
      </c>
      <c r="W92" s="31">
        <v>1</v>
      </c>
      <c r="X92" s="31">
        <v>0</v>
      </c>
      <c r="Y92" s="39">
        <v>160</v>
      </c>
      <c r="Z92" s="39">
        <v>55.287020000000005</v>
      </c>
      <c r="AA92" s="39"/>
      <c r="AB92" s="39">
        <v>18</v>
      </c>
      <c r="AC92" s="39">
        <v>48</v>
      </c>
      <c r="AD92" s="39">
        <v>237</v>
      </c>
      <c r="AE92" s="39">
        <v>39.193080000000002</v>
      </c>
      <c r="AF92" s="39">
        <v>5.2</v>
      </c>
      <c r="AG92" s="39">
        <v>73.954999999999998</v>
      </c>
      <c r="AH92" s="39">
        <v>9</v>
      </c>
      <c r="AI92" s="39">
        <v>60</v>
      </c>
      <c r="AJ92" s="39">
        <v>2</v>
      </c>
      <c r="AK92" s="39">
        <v>1</v>
      </c>
      <c r="AL92" s="39">
        <v>2</v>
      </c>
      <c r="AM92" s="39">
        <v>3</v>
      </c>
      <c r="AN92" s="39">
        <v>1</v>
      </c>
      <c r="AO92" s="39">
        <v>0</v>
      </c>
      <c r="AP92" s="39"/>
      <c r="AQ92" s="39"/>
      <c r="AR92" s="39"/>
    </row>
    <row r="93" spans="1:44" x14ac:dyDescent="0.2">
      <c r="A93" s="13"/>
      <c r="B93" s="12"/>
      <c r="C93" s="12"/>
      <c r="D93" s="12"/>
      <c r="E93" s="29"/>
      <c r="F93" s="12" t="s">
        <v>125</v>
      </c>
      <c r="G93" s="30" t="s">
        <v>24</v>
      </c>
      <c r="H93" s="32"/>
      <c r="I93" s="32">
        <v>61.358070000000005</v>
      </c>
      <c r="J93" s="32"/>
      <c r="K93" s="31">
        <v>22</v>
      </c>
      <c r="L93" s="31">
        <v>32</v>
      </c>
      <c r="M93" s="31">
        <v>194</v>
      </c>
      <c r="N93" s="31">
        <v>51.585009999999997</v>
      </c>
      <c r="O93" s="31">
        <v>6.3</v>
      </c>
      <c r="P93" s="31">
        <v>68.513940000000005</v>
      </c>
      <c r="Q93" s="31">
        <v>14</v>
      </c>
      <c r="R93" s="31">
        <v>93.333330000000004</v>
      </c>
      <c r="S93" s="31">
        <v>2</v>
      </c>
      <c r="T93" s="31">
        <v>1</v>
      </c>
      <c r="U93" s="31">
        <v>2</v>
      </c>
      <c r="V93" s="31">
        <v>3</v>
      </c>
      <c r="W93" s="31">
        <v>2</v>
      </c>
      <c r="X93" s="31">
        <v>4</v>
      </c>
      <c r="Y93" s="39">
        <v>68</v>
      </c>
      <c r="Z93" s="39">
        <v>71.939920000000001</v>
      </c>
      <c r="AA93" s="39"/>
      <c r="AB93" s="39">
        <v>19</v>
      </c>
      <c r="AC93" s="39">
        <v>44</v>
      </c>
      <c r="AD93" s="39">
        <v>103</v>
      </c>
      <c r="AE93" s="39">
        <v>77.809799999999996</v>
      </c>
      <c r="AF93" s="39">
        <v>5.5</v>
      </c>
      <c r="AG93" s="39">
        <v>72.616540000000001</v>
      </c>
      <c r="AH93" s="39">
        <v>14</v>
      </c>
      <c r="AI93" s="39">
        <v>93.333330000000004</v>
      </c>
      <c r="AJ93" s="39">
        <v>2</v>
      </c>
      <c r="AK93" s="39">
        <v>1</v>
      </c>
      <c r="AL93" s="39">
        <v>2</v>
      </c>
      <c r="AM93" s="39">
        <v>3</v>
      </c>
      <c r="AN93" s="39">
        <v>2</v>
      </c>
      <c r="AO93" s="39">
        <v>4</v>
      </c>
      <c r="AP93" s="39"/>
      <c r="AQ93" s="39"/>
      <c r="AR93" s="39"/>
    </row>
    <row r="94" spans="1:44" x14ac:dyDescent="0.2">
      <c r="A94" s="13"/>
      <c r="B94" s="12"/>
      <c r="C94" s="12"/>
      <c r="D94" s="12"/>
      <c r="E94" s="29"/>
      <c r="F94" s="12" t="s">
        <v>498</v>
      </c>
      <c r="G94" s="30" t="s">
        <v>499</v>
      </c>
      <c r="H94" s="32"/>
      <c r="I94" s="32">
        <v>68.920960000000008</v>
      </c>
      <c r="J94" s="32"/>
      <c r="K94" s="31">
        <v>17</v>
      </c>
      <c r="L94" s="31">
        <v>52</v>
      </c>
      <c r="M94" s="31">
        <v>167</v>
      </c>
      <c r="N94" s="31">
        <v>59.365989999999996</v>
      </c>
      <c r="O94" s="31">
        <v>1.8</v>
      </c>
      <c r="P94" s="31">
        <v>90.984499999999997</v>
      </c>
      <c r="Q94" s="31">
        <v>11</v>
      </c>
      <c r="R94" s="31">
        <v>73.333330000000004</v>
      </c>
      <c r="S94" s="31">
        <v>2</v>
      </c>
      <c r="T94" s="31">
        <v>1</v>
      </c>
      <c r="U94" s="31">
        <v>2</v>
      </c>
      <c r="V94" s="31">
        <v>3</v>
      </c>
      <c r="W94" s="31">
        <v>0</v>
      </c>
      <c r="X94" s="31">
        <v>3</v>
      </c>
      <c r="Y94" s="39">
        <v>90</v>
      </c>
      <c r="Z94" s="39">
        <v>69.032769999999999</v>
      </c>
      <c r="AA94" s="39"/>
      <c r="AB94" s="39">
        <v>17</v>
      </c>
      <c r="AC94" s="39">
        <v>52</v>
      </c>
      <c r="AD94" s="39">
        <v>167</v>
      </c>
      <c r="AE94" s="39">
        <v>59.365989999999996</v>
      </c>
      <c r="AF94" s="39">
        <v>1.7</v>
      </c>
      <c r="AG94" s="39">
        <v>91.431740000000005</v>
      </c>
      <c r="AH94" s="39">
        <v>11</v>
      </c>
      <c r="AI94" s="39">
        <v>73.333330000000004</v>
      </c>
      <c r="AJ94" s="39">
        <v>2</v>
      </c>
      <c r="AK94" s="39">
        <v>1</v>
      </c>
      <c r="AL94" s="39">
        <v>2</v>
      </c>
      <c r="AM94" s="39">
        <v>3</v>
      </c>
      <c r="AN94" s="39">
        <v>0</v>
      </c>
      <c r="AO94" s="39">
        <v>3</v>
      </c>
      <c r="AP94" s="39"/>
      <c r="AQ94" s="39"/>
      <c r="AR94" s="39"/>
    </row>
    <row r="95" spans="1:44" x14ac:dyDescent="0.2">
      <c r="A95" s="13"/>
      <c r="B95" s="12"/>
      <c r="C95" s="12"/>
      <c r="D95" s="12"/>
      <c r="E95" s="29"/>
      <c r="F95" s="12" t="s">
        <v>500</v>
      </c>
      <c r="G95" s="30" t="s">
        <v>501</v>
      </c>
      <c r="H95" s="32"/>
      <c r="I95" s="32">
        <v>67.943670000000012</v>
      </c>
      <c r="J95" s="32"/>
      <c r="K95" s="31">
        <v>12</v>
      </c>
      <c r="L95" s="31">
        <v>72</v>
      </c>
      <c r="M95" s="31">
        <v>92</v>
      </c>
      <c r="N95" s="31">
        <v>80.979830000000007</v>
      </c>
      <c r="O95" s="31">
        <v>4.9000000000000004</v>
      </c>
      <c r="P95" s="31">
        <v>75.461500000000001</v>
      </c>
      <c r="Q95" s="31">
        <v>6.5</v>
      </c>
      <c r="R95" s="31">
        <v>43.333329999999997</v>
      </c>
      <c r="S95" s="31">
        <v>0</v>
      </c>
      <c r="T95" s="31">
        <v>1</v>
      </c>
      <c r="U95" s="31">
        <v>2</v>
      </c>
      <c r="V95" s="31">
        <v>3</v>
      </c>
      <c r="W95" s="31">
        <v>0.5</v>
      </c>
      <c r="X95" s="31">
        <v>0</v>
      </c>
      <c r="Y95" s="39">
        <v>99</v>
      </c>
      <c r="Z95" s="39">
        <v>68.28334000000001</v>
      </c>
      <c r="AA95" s="39"/>
      <c r="AB95" s="39">
        <v>12</v>
      </c>
      <c r="AC95" s="39">
        <v>72</v>
      </c>
      <c r="AD95" s="39">
        <v>92</v>
      </c>
      <c r="AE95" s="39">
        <v>80.979830000000007</v>
      </c>
      <c r="AF95" s="39">
        <v>4.5999999999999996</v>
      </c>
      <c r="AG95" s="39">
        <v>76.820179999999993</v>
      </c>
      <c r="AH95" s="39">
        <v>6.5</v>
      </c>
      <c r="AI95" s="39">
        <v>43.333329999999997</v>
      </c>
      <c r="AJ95" s="39">
        <v>0</v>
      </c>
      <c r="AK95" s="39">
        <v>1</v>
      </c>
      <c r="AL95" s="39">
        <v>2</v>
      </c>
      <c r="AM95" s="39">
        <v>3</v>
      </c>
      <c r="AN95" s="39">
        <v>0.5</v>
      </c>
      <c r="AO95" s="39">
        <v>0</v>
      </c>
      <c r="AP95" s="39"/>
      <c r="AQ95" s="39"/>
      <c r="AR95" s="39"/>
    </row>
    <row r="96" spans="1:44" x14ac:dyDescent="0.2">
      <c r="A96" s="13"/>
      <c r="B96" s="12"/>
      <c r="C96" s="12"/>
      <c r="D96" s="12"/>
      <c r="E96" s="29"/>
      <c r="F96" s="12" t="s">
        <v>502</v>
      </c>
      <c r="G96" s="30" t="s">
        <v>503</v>
      </c>
      <c r="H96" s="32"/>
      <c r="I96" s="32">
        <v>73.456910000000008</v>
      </c>
      <c r="J96" s="32"/>
      <c r="K96" s="31">
        <v>14</v>
      </c>
      <c r="L96" s="31">
        <v>64</v>
      </c>
      <c r="M96" s="31">
        <v>192</v>
      </c>
      <c r="N96" s="31">
        <v>52.161380000000001</v>
      </c>
      <c r="O96" s="31">
        <v>0.5</v>
      </c>
      <c r="P96" s="31">
        <v>97.666250000000005</v>
      </c>
      <c r="Q96" s="31">
        <v>12</v>
      </c>
      <c r="R96" s="31">
        <v>80</v>
      </c>
      <c r="S96" s="31">
        <v>2</v>
      </c>
      <c r="T96" s="31">
        <v>1</v>
      </c>
      <c r="U96" s="31">
        <v>2</v>
      </c>
      <c r="V96" s="31">
        <v>3</v>
      </c>
      <c r="W96" s="31">
        <v>0</v>
      </c>
      <c r="X96" s="31">
        <v>4</v>
      </c>
      <c r="Y96" s="39">
        <v>56</v>
      </c>
      <c r="Z96" s="39">
        <v>73.514450000000011</v>
      </c>
      <c r="AA96" s="39"/>
      <c r="AB96" s="39">
        <v>14</v>
      </c>
      <c r="AC96" s="39">
        <v>64</v>
      </c>
      <c r="AD96" s="39">
        <v>192</v>
      </c>
      <c r="AE96" s="39">
        <v>52.161380000000001</v>
      </c>
      <c r="AF96" s="39">
        <v>0.4</v>
      </c>
      <c r="AG96" s="39">
        <v>97.896429999999995</v>
      </c>
      <c r="AH96" s="39">
        <v>12</v>
      </c>
      <c r="AI96" s="39">
        <v>80</v>
      </c>
      <c r="AJ96" s="39">
        <v>2</v>
      </c>
      <c r="AK96" s="39">
        <v>1</v>
      </c>
      <c r="AL96" s="39">
        <v>2</v>
      </c>
      <c r="AM96" s="39">
        <v>3</v>
      </c>
      <c r="AN96" s="39">
        <v>0</v>
      </c>
      <c r="AO96" s="39">
        <v>4</v>
      </c>
      <c r="AP96" s="39"/>
      <c r="AQ96" s="39"/>
      <c r="AR96" s="39"/>
    </row>
    <row r="97" spans="1:44" x14ac:dyDescent="0.2">
      <c r="A97" s="13"/>
      <c r="B97" s="12"/>
      <c r="C97" s="12"/>
      <c r="D97" s="12"/>
      <c r="E97" s="29"/>
      <c r="F97" s="12" t="s">
        <v>132</v>
      </c>
      <c r="G97" s="30" t="s">
        <v>32</v>
      </c>
      <c r="H97" s="32"/>
      <c r="I97" s="32">
        <v>54.194150000000008</v>
      </c>
      <c r="J97" s="32"/>
      <c r="K97" s="31">
        <v>22</v>
      </c>
      <c r="L97" s="31">
        <v>32</v>
      </c>
      <c r="M97" s="31">
        <v>276</v>
      </c>
      <c r="N97" s="31">
        <v>27.953890000000001</v>
      </c>
      <c r="O97" s="31">
        <v>7.3</v>
      </c>
      <c r="P97" s="31">
        <v>63.489359999999998</v>
      </c>
      <c r="Q97" s="31">
        <v>14</v>
      </c>
      <c r="R97" s="31">
        <v>93.333330000000004</v>
      </c>
      <c r="S97" s="31">
        <v>2</v>
      </c>
      <c r="T97" s="31">
        <v>1</v>
      </c>
      <c r="U97" s="31">
        <v>2</v>
      </c>
      <c r="V97" s="31">
        <v>3</v>
      </c>
      <c r="W97" s="31">
        <v>2</v>
      </c>
      <c r="X97" s="31">
        <v>4</v>
      </c>
      <c r="Y97" s="39">
        <v>164</v>
      </c>
      <c r="Z97" s="39">
        <v>53.717310000000005</v>
      </c>
      <c r="AA97" s="39"/>
      <c r="AB97" s="39">
        <v>22</v>
      </c>
      <c r="AC97" s="39">
        <v>32</v>
      </c>
      <c r="AD97" s="39">
        <v>276</v>
      </c>
      <c r="AE97" s="39">
        <v>27.953890000000001</v>
      </c>
      <c r="AF97" s="39">
        <v>7.7</v>
      </c>
      <c r="AG97" s="39">
        <v>61.582000000000001</v>
      </c>
      <c r="AH97" s="39">
        <v>14</v>
      </c>
      <c r="AI97" s="39">
        <v>93.333330000000004</v>
      </c>
      <c r="AJ97" s="39">
        <v>2</v>
      </c>
      <c r="AK97" s="39">
        <v>1</v>
      </c>
      <c r="AL97" s="39">
        <v>2</v>
      </c>
      <c r="AM97" s="39">
        <v>3</v>
      </c>
      <c r="AN97" s="39">
        <v>2</v>
      </c>
      <c r="AO97" s="39">
        <v>4</v>
      </c>
      <c r="AP97" s="39"/>
      <c r="AQ97" s="39"/>
      <c r="AR97" s="39"/>
    </row>
    <row r="98" spans="1:44" x14ac:dyDescent="0.2">
      <c r="A98" s="13"/>
      <c r="B98" s="12"/>
      <c r="C98" s="12"/>
      <c r="D98" s="12"/>
      <c r="E98" s="29"/>
      <c r="F98" s="12" t="s">
        <v>504</v>
      </c>
      <c r="G98" s="30" t="s">
        <v>505</v>
      </c>
      <c r="H98" s="32"/>
      <c r="I98" s="32">
        <v>51.713220000000007</v>
      </c>
      <c r="J98" s="32"/>
      <c r="K98" s="31">
        <v>10</v>
      </c>
      <c r="L98" s="31">
        <v>80</v>
      </c>
      <c r="M98" s="31">
        <v>183</v>
      </c>
      <c r="N98" s="31">
        <v>54.755040000000001</v>
      </c>
      <c r="O98" s="31">
        <v>12.2</v>
      </c>
      <c r="P98" s="31">
        <v>38.764490000000002</v>
      </c>
      <c r="Q98" s="31">
        <v>5</v>
      </c>
      <c r="R98" s="31">
        <v>33.333329999999997</v>
      </c>
      <c r="S98" s="31">
        <v>1</v>
      </c>
      <c r="T98" s="31">
        <v>1</v>
      </c>
      <c r="U98" s="31">
        <v>0</v>
      </c>
      <c r="V98" s="31">
        <v>2</v>
      </c>
      <c r="W98" s="31">
        <v>0</v>
      </c>
      <c r="X98" s="31">
        <v>1</v>
      </c>
      <c r="Y98" s="39">
        <v>165</v>
      </c>
      <c r="Z98" s="39">
        <v>52.947410000000005</v>
      </c>
      <c r="AA98" s="39"/>
      <c r="AB98" s="39">
        <v>10</v>
      </c>
      <c r="AC98" s="39">
        <v>80</v>
      </c>
      <c r="AD98" s="39">
        <v>183</v>
      </c>
      <c r="AE98" s="39">
        <v>54.755040000000001</v>
      </c>
      <c r="AF98" s="39">
        <v>11.3</v>
      </c>
      <c r="AG98" s="39">
        <v>43.701279999999997</v>
      </c>
      <c r="AH98" s="39">
        <v>5</v>
      </c>
      <c r="AI98" s="39">
        <v>33.333329999999997</v>
      </c>
      <c r="AJ98" s="39">
        <v>1</v>
      </c>
      <c r="AK98" s="39">
        <v>1</v>
      </c>
      <c r="AL98" s="39">
        <v>0</v>
      </c>
      <c r="AM98" s="39">
        <v>2</v>
      </c>
      <c r="AN98" s="39">
        <v>0</v>
      </c>
      <c r="AO98" s="39">
        <v>1</v>
      </c>
      <c r="AP98" s="39"/>
      <c r="AQ98" s="39"/>
      <c r="AR98" s="39"/>
    </row>
    <row r="99" spans="1:44" x14ac:dyDescent="0.2">
      <c r="A99" s="13"/>
      <c r="B99" s="12"/>
      <c r="C99" s="12"/>
      <c r="D99" s="12"/>
      <c r="E99" s="29"/>
      <c r="F99" s="12" t="s">
        <v>506</v>
      </c>
      <c r="G99" s="30" t="s">
        <v>507</v>
      </c>
      <c r="H99" s="32"/>
      <c r="I99" s="32">
        <v>28.938520000000004</v>
      </c>
      <c r="J99" s="32"/>
      <c r="K99" s="31">
        <v>25</v>
      </c>
      <c r="L99" s="31">
        <v>20</v>
      </c>
      <c r="M99" s="31">
        <v>87</v>
      </c>
      <c r="N99" s="31">
        <v>82.420749999999998</v>
      </c>
      <c r="O99" s="31">
        <v>38.1</v>
      </c>
      <c r="P99" s="31">
        <v>0</v>
      </c>
      <c r="Q99" s="31">
        <v>2</v>
      </c>
      <c r="R99" s="31">
        <v>13.33333</v>
      </c>
      <c r="S99" s="31">
        <v>0</v>
      </c>
      <c r="T99" s="31">
        <v>1</v>
      </c>
      <c r="U99" s="31">
        <v>0</v>
      </c>
      <c r="V99" s="31">
        <v>0</v>
      </c>
      <c r="W99" s="31">
        <v>0</v>
      </c>
      <c r="X99" s="31">
        <v>1</v>
      </c>
      <c r="Y99" s="39">
        <v>185</v>
      </c>
      <c r="Z99" s="39">
        <v>28.938520000000004</v>
      </c>
      <c r="AA99" s="39"/>
      <c r="AB99" s="39">
        <v>25</v>
      </c>
      <c r="AC99" s="39">
        <v>20</v>
      </c>
      <c r="AD99" s="39">
        <v>87</v>
      </c>
      <c r="AE99" s="39">
        <v>82.420749999999998</v>
      </c>
      <c r="AF99" s="39">
        <v>24.1</v>
      </c>
      <c r="AG99" s="39">
        <v>0</v>
      </c>
      <c r="AH99" s="39">
        <v>2</v>
      </c>
      <c r="AI99" s="39">
        <v>13.33333</v>
      </c>
      <c r="AJ99" s="39">
        <v>0</v>
      </c>
      <c r="AK99" s="39">
        <v>1</v>
      </c>
      <c r="AL99" s="39">
        <v>0</v>
      </c>
      <c r="AM99" s="39">
        <v>0</v>
      </c>
      <c r="AN99" s="39">
        <v>0</v>
      </c>
      <c r="AO99" s="39">
        <v>1</v>
      </c>
      <c r="AP99" s="39"/>
      <c r="AQ99" s="39"/>
      <c r="AR99" s="39"/>
    </row>
    <row r="100" spans="1:44" x14ac:dyDescent="0.2">
      <c r="A100" s="13"/>
      <c r="B100" s="12"/>
      <c r="C100" s="12"/>
      <c r="D100" s="12"/>
      <c r="E100" s="29"/>
      <c r="F100" s="12" t="s">
        <v>138</v>
      </c>
      <c r="G100" s="30" t="s">
        <v>45</v>
      </c>
      <c r="H100" s="32"/>
      <c r="I100" s="32">
        <v>0</v>
      </c>
      <c r="J100" s="32"/>
      <c r="K100" s="31" t="s">
        <v>283</v>
      </c>
      <c r="L100" s="31">
        <v>0</v>
      </c>
      <c r="M100" s="31" t="s">
        <v>283</v>
      </c>
      <c r="N100" s="31">
        <v>0</v>
      </c>
      <c r="O100" s="31" t="s">
        <v>283</v>
      </c>
      <c r="P100" s="31">
        <v>0</v>
      </c>
      <c r="Q100" s="31" t="s">
        <v>283</v>
      </c>
      <c r="R100" s="31">
        <v>0</v>
      </c>
      <c r="S100" s="31" t="s">
        <v>283</v>
      </c>
      <c r="T100" s="31" t="s">
        <v>283</v>
      </c>
      <c r="U100" s="31" t="s">
        <v>283</v>
      </c>
      <c r="V100" s="31" t="s">
        <v>283</v>
      </c>
      <c r="W100" s="31" t="s">
        <v>283</v>
      </c>
      <c r="X100" s="31" t="s">
        <v>283</v>
      </c>
      <c r="Y100" s="39">
        <v>186</v>
      </c>
      <c r="Z100" s="39">
        <v>0</v>
      </c>
      <c r="AA100" s="39"/>
      <c r="AB100" s="39" t="s">
        <v>283</v>
      </c>
      <c r="AC100" s="39">
        <v>0</v>
      </c>
      <c r="AD100" s="39" t="s">
        <v>283</v>
      </c>
      <c r="AE100" s="39">
        <v>0</v>
      </c>
      <c r="AF100" s="39" t="s">
        <v>283</v>
      </c>
      <c r="AG100" s="39">
        <v>0</v>
      </c>
      <c r="AH100" s="39" t="s">
        <v>283</v>
      </c>
      <c r="AI100" s="39">
        <v>0</v>
      </c>
      <c r="AJ100" s="39" t="s">
        <v>283</v>
      </c>
      <c r="AK100" s="39" t="s">
        <v>283</v>
      </c>
      <c r="AL100" s="39" t="s">
        <v>283</v>
      </c>
      <c r="AM100" s="39" t="s">
        <v>283</v>
      </c>
      <c r="AN100" s="39" t="s">
        <v>283</v>
      </c>
      <c r="AO100" s="39" t="s">
        <v>283</v>
      </c>
      <c r="AP100" s="39"/>
      <c r="AQ100" s="39"/>
      <c r="AR100" s="39"/>
    </row>
    <row r="101" spans="1:44" x14ac:dyDescent="0.2">
      <c r="A101" s="13"/>
      <c r="B101" s="12"/>
      <c r="C101" s="12"/>
      <c r="D101" s="12"/>
      <c r="E101" s="29"/>
      <c r="F101" s="12" t="s">
        <v>508</v>
      </c>
      <c r="G101" s="30" t="s">
        <v>509</v>
      </c>
      <c r="H101" s="32"/>
      <c r="I101" s="32">
        <v>83.520350000000008</v>
      </c>
      <c r="J101" s="32"/>
      <c r="K101" s="31">
        <v>8</v>
      </c>
      <c r="L101" s="31">
        <v>88</v>
      </c>
      <c r="M101" s="31">
        <v>138</v>
      </c>
      <c r="N101" s="31">
        <v>67.723339999999993</v>
      </c>
      <c r="O101" s="31">
        <v>0.3</v>
      </c>
      <c r="P101" s="31">
        <v>98.358069999999998</v>
      </c>
      <c r="Q101" s="31">
        <v>12</v>
      </c>
      <c r="R101" s="31">
        <v>80</v>
      </c>
      <c r="S101" s="31">
        <v>1</v>
      </c>
      <c r="T101" s="31">
        <v>1</v>
      </c>
      <c r="U101" s="31">
        <v>2</v>
      </c>
      <c r="V101" s="31">
        <v>3</v>
      </c>
      <c r="W101" s="31">
        <v>1</v>
      </c>
      <c r="X101" s="31">
        <v>4</v>
      </c>
      <c r="Y101" s="39"/>
      <c r="Z101" s="39">
        <v>83.5137</v>
      </c>
      <c r="AA101" s="39"/>
      <c r="AB101" s="39">
        <v>8</v>
      </c>
      <c r="AC101" s="39">
        <v>88</v>
      </c>
      <c r="AD101" s="39">
        <v>138</v>
      </c>
      <c r="AE101" s="39">
        <v>67.723339999999993</v>
      </c>
      <c r="AF101" s="39">
        <v>0.3</v>
      </c>
      <c r="AG101" s="39">
        <v>98.331440000000001</v>
      </c>
      <c r="AH101" s="39">
        <v>12</v>
      </c>
      <c r="AI101" s="39">
        <v>80</v>
      </c>
      <c r="AJ101" s="39">
        <v>1</v>
      </c>
      <c r="AK101" s="39">
        <v>1</v>
      </c>
      <c r="AL101" s="39">
        <v>2</v>
      </c>
      <c r="AM101" s="39">
        <v>3</v>
      </c>
      <c r="AN101" s="39">
        <v>1</v>
      </c>
      <c r="AO101" s="39">
        <v>4</v>
      </c>
      <c r="AP101" s="39"/>
      <c r="AQ101" s="39"/>
      <c r="AR101" s="39"/>
    </row>
    <row r="102" spans="1:44" x14ac:dyDescent="0.2">
      <c r="A102" s="13"/>
      <c r="B102" s="12"/>
      <c r="C102" s="12"/>
      <c r="D102" s="12"/>
      <c r="E102" s="29"/>
      <c r="F102" s="12" t="s">
        <v>510</v>
      </c>
      <c r="G102" s="30" t="s">
        <v>511</v>
      </c>
      <c r="H102" s="32"/>
      <c r="I102" s="32">
        <v>84.854330000000004</v>
      </c>
      <c r="J102" s="32"/>
      <c r="K102" s="31">
        <v>13</v>
      </c>
      <c r="L102" s="31">
        <v>68</v>
      </c>
      <c r="M102" s="31">
        <v>74</v>
      </c>
      <c r="N102" s="31">
        <v>86.167150000000007</v>
      </c>
      <c r="O102" s="31">
        <v>0.3</v>
      </c>
      <c r="P102" s="31">
        <v>98.583510000000004</v>
      </c>
      <c r="Q102" s="31">
        <v>13</v>
      </c>
      <c r="R102" s="31">
        <v>86.666669999999996</v>
      </c>
      <c r="S102" s="31">
        <v>2</v>
      </c>
      <c r="T102" s="31">
        <v>1</v>
      </c>
      <c r="U102" s="31">
        <v>2</v>
      </c>
      <c r="V102" s="31">
        <v>3</v>
      </c>
      <c r="W102" s="31">
        <v>1</v>
      </c>
      <c r="X102" s="31">
        <v>4</v>
      </c>
      <c r="Y102" s="39">
        <v>10</v>
      </c>
      <c r="Z102" s="39">
        <v>84.8703</v>
      </c>
      <c r="AA102" s="39"/>
      <c r="AB102" s="39">
        <v>13</v>
      </c>
      <c r="AC102" s="39">
        <v>68</v>
      </c>
      <c r="AD102" s="39">
        <v>74</v>
      </c>
      <c r="AE102" s="39">
        <v>86.167150000000007</v>
      </c>
      <c r="AF102" s="39">
        <v>0.3</v>
      </c>
      <c r="AG102" s="39">
        <v>98.647379999999998</v>
      </c>
      <c r="AH102" s="39">
        <v>13</v>
      </c>
      <c r="AI102" s="39">
        <v>86.666669999999996</v>
      </c>
      <c r="AJ102" s="39">
        <v>2</v>
      </c>
      <c r="AK102" s="39">
        <v>1</v>
      </c>
      <c r="AL102" s="39">
        <v>2</v>
      </c>
      <c r="AM102" s="39">
        <v>3</v>
      </c>
      <c r="AN102" s="39">
        <v>1</v>
      </c>
      <c r="AO102" s="39">
        <v>4</v>
      </c>
      <c r="AP102" s="39"/>
      <c r="AQ102" s="39"/>
      <c r="AR102" s="39"/>
    </row>
    <row r="103" spans="1:44" x14ac:dyDescent="0.2">
      <c r="A103" s="13"/>
      <c r="B103" s="12"/>
      <c r="C103" s="12"/>
      <c r="D103" s="12"/>
      <c r="E103" s="29"/>
      <c r="F103" s="12" t="s">
        <v>512</v>
      </c>
      <c r="G103" s="30" t="s">
        <v>513</v>
      </c>
      <c r="H103" s="32"/>
      <c r="I103" s="32">
        <v>83.849710000000002</v>
      </c>
      <c r="J103" s="32"/>
      <c r="K103" s="31">
        <v>11</v>
      </c>
      <c r="L103" s="31">
        <v>76</v>
      </c>
      <c r="M103" s="31">
        <v>155</v>
      </c>
      <c r="N103" s="31">
        <v>62.824210000000001</v>
      </c>
      <c r="O103" s="31">
        <v>0.7</v>
      </c>
      <c r="P103" s="31">
        <v>96.574619999999996</v>
      </c>
      <c r="Q103" s="31">
        <v>15</v>
      </c>
      <c r="R103" s="31">
        <v>100</v>
      </c>
      <c r="S103" s="31">
        <v>2</v>
      </c>
      <c r="T103" s="31">
        <v>1</v>
      </c>
      <c r="U103" s="31">
        <v>3</v>
      </c>
      <c r="V103" s="31">
        <v>3</v>
      </c>
      <c r="W103" s="31">
        <v>2</v>
      </c>
      <c r="X103" s="31">
        <v>4</v>
      </c>
      <c r="Y103" s="39">
        <v>14</v>
      </c>
      <c r="Z103" s="39">
        <v>83.866500000000002</v>
      </c>
      <c r="AA103" s="39"/>
      <c r="AB103" s="39">
        <v>11</v>
      </c>
      <c r="AC103" s="39">
        <v>76</v>
      </c>
      <c r="AD103" s="39">
        <v>155</v>
      </c>
      <c r="AE103" s="39">
        <v>62.824210000000001</v>
      </c>
      <c r="AF103" s="39">
        <v>0.7</v>
      </c>
      <c r="AG103" s="39">
        <v>96.641800000000003</v>
      </c>
      <c r="AH103" s="39">
        <v>15</v>
      </c>
      <c r="AI103" s="39">
        <v>100</v>
      </c>
      <c r="AJ103" s="39">
        <v>2</v>
      </c>
      <c r="AK103" s="39">
        <v>1</v>
      </c>
      <c r="AL103" s="39">
        <v>3</v>
      </c>
      <c r="AM103" s="39">
        <v>3</v>
      </c>
      <c r="AN103" s="39">
        <v>2</v>
      </c>
      <c r="AO103" s="39">
        <v>4</v>
      </c>
      <c r="AP103" s="39"/>
      <c r="AQ103" s="39"/>
      <c r="AR103" s="39"/>
    </row>
    <row r="104" spans="1:44" x14ac:dyDescent="0.2">
      <c r="A104" s="13"/>
      <c r="B104" s="12"/>
      <c r="C104" s="12"/>
      <c r="D104" s="12"/>
      <c r="E104" s="29"/>
      <c r="F104" s="12" t="s">
        <v>514</v>
      </c>
      <c r="G104" s="30" t="s">
        <v>515</v>
      </c>
      <c r="H104" s="32"/>
      <c r="I104" s="32">
        <v>35.896250000000002</v>
      </c>
      <c r="J104" s="32"/>
      <c r="K104" s="31">
        <v>17</v>
      </c>
      <c r="L104" s="31">
        <v>52</v>
      </c>
      <c r="M104" s="31">
        <v>194</v>
      </c>
      <c r="N104" s="31">
        <v>51.585009999999997</v>
      </c>
      <c r="O104" s="31">
        <v>39.200000000000003</v>
      </c>
      <c r="P104" s="31">
        <v>0</v>
      </c>
      <c r="Q104" s="31">
        <v>6</v>
      </c>
      <c r="R104" s="31">
        <v>40</v>
      </c>
      <c r="S104" s="31">
        <v>2</v>
      </c>
      <c r="T104" s="31">
        <v>1</v>
      </c>
      <c r="U104" s="31">
        <v>0</v>
      </c>
      <c r="V104" s="31">
        <v>2</v>
      </c>
      <c r="W104" s="31">
        <v>1</v>
      </c>
      <c r="X104" s="31">
        <v>0</v>
      </c>
      <c r="Y104" s="39">
        <v>182</v>
      </c>
      <c r="Z104" s="39">
        <v>35.896250000000002</v>
      </c>
      <c r="AA104" s="39"/>
      <c r="AB104" s="39">
        <v>17</v>
      </c>
      <c r="AC104" s="39">
        <v>52</v>
      </c>
      <c r="AD104" s="39">
        <v>194</v>
      </c>
      <c r="AE104" s="39">
        <v>51.585009999999997</v>
      </c>
      <c r="AF104" s="39">
        <v>35.200000000000003</v>
      </c>
      <c r="AG104" s="39">
        <v>0</v>
      </c>
      <c r="AH104" s="39">
        <v>6</v>
      </c>
      <c r="AI104" s="39">
        <v>40</v>
      </c>
      <c r="AJ104" s="39">
        <v>2</v>
      </c>
      <c r="AK104" s="39">
        <v>1</v>
      </c>
      <c r="AL104" s="39">
        <v>0</v>
      </c>
      <c r="AM104" s="39">
        <v>2</v>
      </c>
      <c r="AN104" s="39">
        <v>1</v>
      </c>
      <c r="AO104" s="39">
        <v>0</v>
      </c>
      <c r="AP104" s="39"/>
      <c r="AQ104" s="39"/>
      <c r="AR104" s="39"/>
    </row>
    <row r="105" spans="1:44" x14ac:dyDescent="0.2">
      <c r="A105" s="13"/>
      <c r="B105" s="12"/>
      <c r="C105" s="12"/>
      <c r="D105" s="12"/>
      <c r="E105" s="29"/>
      <c r="F105" s="12" t="s">
        <v>516</v>
      </c>
      <c r="G105" s="30" t="s">
        <v>517</v>
      </c>
      <c r="H105" s="32"/>
      <c r="I105" s="32">
        <v>61.168580000000006</v>
      </c>
      <c r="J105" s="32"/>
      <c r="K105" s="31">
        <v>13</v>
      </c>
      <c r="L105" s="31">
        <v>68</v>
      </c>
      <c r="M105" s="31">
        <v>153</v>
      </c>
      <c r="N105" s="31">
        <v>63.400579999999998</v>
      </c>
      <c r="O105" s="31">
        <v>10</v>
      </c>
      <c r="P105" s="31">
        <v>49.940420000000003</v>
      </c>
      <c r="Q105" s="31">
        <v>9.5</v>
      </c>
      <c r="R105" s="31">
        <v>63.333329999999997</v>
      </c>
      <c r="S105" s="31">
        <v>0</v>
      </c>
      <c r="T105" s="31">
        <v>1</v>
      </c>
      <c r="U105" s="31">
        <v>1</v>
      </c>
      <c r="V105" s="31">
        <v>3</v>
      </c>
      <c r="W105" s="31">
        <v>0.5</v>
      </c>
      <c r="X105" s="31">
        <v>4</v>
      </c>
      <c r="Y105" s="39">
        <v>128</v>
      </c>
      <c r="Z105" s="39">
        <v>63.126540000000006</v>
      </c>
      <c r="AA105" s="39"/>
      <c r="AB105" s="39">
        <v>13</v>
      </c>
      <c r="AC105" s="39">
        <v>68</v>
      </c>
      <c r="AD105" s="39">
        <v>153</v>
      </c>
      <c r="AE105" s="39">
        <v>63.400579999999998</v>
      </c>
      <c r="AF105" s="39">
        <v>8.4</v>
      </c>
      <c r="AG105" s="39">
        <v>57.772260000000003</v>
      </c>
      <c r="AH105" s="39">
        <v>9.5</v>
      </c>
      <c r="AI105" s="39">
        <v>63.333329999999997</v>
      </c>
      <c r="AJ105" s="39">
        <v>0</v>
      </c>
      <c r="AK105" s="39">
        <v>1</v>
      </c>
      <c r="AL105" s="39">
        <v>1</v>
      </c>
      <c r="AM105" s="39">
        <v>3</v>
      </c>
      <c r="AN105" s="39">
        <v>0.5</v>
      </c>
      <c r="AO105" s="39">
        <v>4</v>
      </c>
      <c r="AP105" s="39"/>
      <c r="AQ105" s="39"/>
      <c r="AR105" s="39"/>
    </row>
    <row r="106" spans="1:44" x14ac:dyDescent="0.2">
      <c r="A106" s="13"/>
      <c r="B106" s="12"/>
      <c r="C106" s="12"/>
      <c r="D106" s="12"/>
      <c r="E106" s="29"/>
      <c r="F106" s="12" t="s">
        <v>518</v>
      </c>
      <c r="G106" s="30" t="s">
        <v>519</v>
      </c>
      <c r="H106" s="32"/>
      <c r="I106" s="32">
        <v>88.821910000000003</v>
      </c>
      <c r="J106" s="32"/>
      <c r="K106" s="31">
        <v>10</v>
      </c>
      <c r="L106" s="31">
        <v>80</v>
      </c>
      <c r="M106" s="31">
        <v>42</v>
      </c>
      <c r="N106" s="31">
        <v>95.389049999999997</v>
      </c>
      <c r="O106" s="31">
        <v>1.4</v>
      </c>
      <c r="P106" s="31">
        <v>93.231920000000002</v>
      </c>
      <c r="Q106" s="31">
        <v>13</v>
      </c>
      <c r="R106" s="31">
        <v>86.666669999999996</v>
      </c>
      <c r="S106" s="31">
        <v>2</v>
      </c>
      <c r="T106" s="31">
        <v>1</v>
      </c>
      <c r="U106" s="31">
        <v>2</v>
      </c>
      <c r="V106" s="31">
        <v>3</v>
      </c>
      <c r="W106" s="31">
        <v>1</v>
      </c>
      <c r="X106" s="31">
        <v>4</v>
      </c>
      <c r="Y106" s="39">
        <v>2</v>
      </c>
      <c r="Z106" s="39">
        <v>89.915480000000002</v>
      </c>
      <c r="AA106" s="39"/>
      <c r="AB106" s="39">
        <v>9</v>
      </c>
      <c r="AC106" s="39">
        <v>84</v>
      </c>
      <c r="AD106" s="39">
        <v>41</v>
      </c>
      <c r="AE106" s="39">
        <v>95.677229999999994</v>
      </c>
      <c r="AF106" s="39">
        <v>1.3</v>
      </c>
      <c r="AG106" s="39">
        <v>93.317999999999998</v>
      </c>
      <c r="AH106" s="39">
        <v>13</v>
      </c>
      <c r="AI106" s="39">
        <v>86.666669999999996</v>
      </c>
      <c r="AJ106" s="39">
        <v>2</v>
      </c>
      <c r="AK106" s="39">
        <v>1</v>
      </c>
      <c r="AL106" s="39">
        <v>2</v>
      </c>
      <c r="AM106" s="39">
        <v>3</v>
      </c>
      <c r="AN106" s="39">
        <v>1</v>
      </c>
      <c r="AO106" s="39">
        <v>4</v>
      </c>
      <c r="AP106" s="39"/>
      <c r="AQ106" s="39"/>
      <c r="AR106" s="39"/>
    </row>
    <row r="107" spans="1:44" x14ac:dyDescent="0.2">
      <c r="A107" s="13"/>
      <c r="B107" s="12"/>
      <c r="C107" s="12"/>
      <c r="D107" s="12"/>
      <c r="E107" s="29"/>
      <c r="F107" s="12" t="s">
        <v>520</v>
      </c>
      <c r="G107" s="30" t="s">
        <v>521</v>
      </c>
      <c r="H107" s="32"/>
      <c r="I107" s="32">
        <v>72.99794</v>
      </c>
      <c r="J107" s="32"/>
      <c r="K107" s="31">
        <v>10</v>
      </c>
      <c r="L107" s="31">
        <v>80</v>
      </c>
      <c r="M107" s="31">
        <v>140</v>
      </c>
      <c r="N107" s="31">
        <v>67.146969999999996</v>
      </c>
      <c r="O107" s="31">
        <v>0.4</v>
      </c>
      <c r="P107" s="31">
        <v>98.178129999999996</v>
      </c>
      <c r="Q107" s="31">
        <v>7</v>
      </c>
      <c r="R107" s="31">
        <v>46.666670000000003</v>
      </c>
      <c r="S107" s="31">
        <v>2</v>
      </c>
      <c r="T107" s="31">
        <v>1</v>
      </c>
      <c r="U107" s="31">
        <v>2</v>
      </c>
      <c r="V107" s="31">
        <v>0</v>
      </c>
      <c r="W107" s="31">
        <v>0</v>
      </c>
      <c r="X107" s="31">
        <v>2</v>
      </c>
      <c r="Y107" s="39">
        <v>63</v>
      </c>
      <c r="Z107" s="39">
        <v>72.98518</v>
      </c>
      <c r="AA107" s="39"/>
      <c r="AB107" s="39">
        <v>10</v>
      </c>
      <c r="AC107" s="39">
        <v>80</v>
      </c>
      <c r="AD107" s="39">
        <v>140</v>
      </c>
      <c r="AE107" s="39">
        <v>67.146969999999996</v>
      </c>
      <c r="AF107" s="39">
        <v>0.4</v>
      </c>
      <c r="AG107" s="39">
        <v>98.127080000000007</v>
      </c>
      <c r="AH107" s="39">
        <v>7</v>
      </c>
      <c r="AI107" s="39">
        <v>46.666670000000003</v>
      </c>
      <c r="AJ107" s="39">
        <v>2</v>
      </c>
      <c r="AK107" s="39">
        <v>1</v>
      </c>
      <c r="AL107" s="39">
        <v>2</v>
      </c>
      <c r="AM107" s="39">
        <v>0</v>
      </c>
      <c r="AN107" s="39">
        <v>0</v>
      </c>
      <c r="AO107" s="39">
        <v>2</v>
      </c>
      <c r="AP107" s="39"/>
      <c r="AQ107" s="39"/>
      <c r="AR107" s="39"/>
    </row>
    <row r="108" spans="1:44" x14ac:dyDescent="0.2">
      <c r="A108" s="13"/>
      <c r="B108" s="12"/>
      <c r="C108" s="12"/>
      <c r="D108" s="12"/>
      <c r="E108" s="29"/>
      <c r="F108" s="12" t="s">
        <v>522</v>
      </c>
      <c r="G108" s="30" t="s">
        <v>523</v>
      </c>
      <c r="H108" s="32"/>
      <c r="I108" s="32">
        <v>61.070320000000002</v>
      </c>
      <c r="J108" s="32"/>
      <c r="K108" s="31">
        <v>14</v>
      </c>
      <c r="L108" s="31">
        <v>64</v>
      </c>
      <c r="M108" s="31">
        <v>124</v>
      </c>
      <c r="N108" s="31">
        <v>71.757930000000002</v>
      </c>
      <c r="O108" s="31">
        <v>9.6</v>
      </c>
      <c r="P108" s="31">
        <v>51.856699999999996</v>
      </c>
      <c r="Q108" s="31">
        <v>8.5</v>
      </c>
      <c r="R108" s="31">
        <v>56.666670000000003</v>
      </c>
      <c r="S108" s="31">
        <v>1</v>
      </c>
      <c r="T108" s="31">
        <v>1</v>
      </c>
      <c r="U108" s="31">
        <v>0</v>
      </c>
      <c r="V108" s="31">
        <v>2</v>
      </c>
      <c r="W108" s="31">
        <v>1.5</v>
      </c>
      <c r="X108" s="31">
        <v>3</v>
      </c>
      <c r="Y108" s="39">
        <v>133</v>
      </c>
      <c r="Z108" s="39">
        <v>61.428750000000008</v>
      </c>
      <c r="AA108" s="39"/>
      <c r="AB108" s="39">
        <v>14</v>
      </c>
      <c r="AC108" s="39">
        <v>64</v>
      </c>
      <c r="AD108" s="39">
        <v>124</v>
      </c>
      <c r="AE108" s="39">
        <v>71.757930000000002</v>
      </c>
      <c r="AF108" s="39">
        <v>9.3000000000000007</v>
      </c>
      <c r="AG108" s="39">
        <v>53.290390000000002</v>
      </c>
      <c r="AH108" s="39">
        <v>8.5</v>
      </c>
      <c r="AI108" s="39">
        <v>56.666670000000003</v>
      </c>
      <c r="AJ108" s="39">
        <v>1</v>
      </c>
      <c r="AK108" s="39">
        <v>1</v>
      </c>
      <c r="AL108" s="39">
        <v>0</v>
      </c>
      <c r="AM108" s="39">
        <v>2</v>
      </c>
      <c r="AN108" s="39">
        <v>1.5</v>
      </c>
      <c r="AO108" s="39">
        <v>3</v>
      </c>
      <c r="AP108" s="39"/>
      <c r="AQ108" s="39"/>
      <c r="AR108" s="39"/>
    </row>
    <row r="109" spans="1:44" x14ac:dyDescent="0.2">
      <c r="A109" s="13"/>
      <c r="B109" s="12"/>
      <c r="C109" s="12"/>
      <c r="D109" s="12"/>
      <c r="E109" s="29"/>
      <c r="F109" s="12" t="s">
        <v>524</v>
      </c>
      <c r="G109" s="30" t="s">
        <v>525</v>
      </c>
      <c r="H109" s="32"/>
      <c r="I109" s="32">
        <v>73.354590000000002</v>
      </c>
      <c r="J109" s="32"/>
      <c r="K109" s="31">
        <v>16</v>
      </c>
      <c r="L109" s="31">
        <v>56</v>
      </c>
      <c r="M109" s="31">
        <v>179</v>
      </c>
      <c r="N109" s="31">
        <v>55.907780000000002</v>
      </c>
      <c r="O109" s="31">
        <v>2.4</v>
      </c>
      <c r="P109" s="31">
        <v>88.177239999999998</v>
      </c>
      <c r="Q109" s="31">
        <v>14</v>
      </c>
      <c r="R109" s="31">
        <v>93.333330000000004</v>
      </c>
      <c r="S109" s="31">
        <v>2</v>
      </c>
      <c r="T109" s="31">
        <v>1</v>
      </c>
      <c r="U109" s="31">
        <v>2</v>
      </c>
      <c r="V109" s="31">
        <v>3</v>
      </c>
      <c r="W109" s="31">
        <v>2</v>
      </c>
      <c r="X109" s="31">
        <v>4</v>
      </c>
      <c r="Y109" s="39">
        <v>57</v>
      </c>
      <c r="Z109" s="39">
        <v>73.492130000000003</v>
      </c>
      <c r="AA109" s="39"/>
      <c r="AB109" s="39">
        <v>16</v>
      </c>
      <c r="AC109" s="39">
        <v>56</v>
      </c>
      <c r="AD109" s="39">
        <v>179</v>
      </c>
      <c r="AE109" s="39">
        <v>55.907780000000002</v>
      </c>
      <c r="AF109" s="39">
        <v>2.2999999999999998</v>
      </c>
      <c r="AG109" s="39">
        <v>88.727400000000003</v>
      </c>
      <c r="AH109" s="39">
        <v>14</v>
      </c>
      <c r="AI109" s="39">
        <v>93.333330000000004</v>
      </c>
      <c r="AJ109" s="39">
        <v>2</v>
      </c>
      <c r="AK109" s="39">
        <v>1</v>
      </c>
      <c r="AL109" s="39">
        <v>2</v>
      </c>
      <c r="AM109" s="39">
        <v>3</v>
      </c>
      <c r="AN109" s="39">
        <v>2</v>
      </c>
      <c r="AO109" s="39">
        <v>4</v>
      </c>
      <c r="AP109" s="39"/>
      <c r="AQ109" s="39"/>
      <c r="AR109" s="39"/>
    </row>
    <row r="110" spans="1:44" x14ac:dyDescent="0.2">
      <c r="A110" s="13"/>
      <c r="B110" s="12"/>
      <c r="C110" s="12"/>
      <c r="D110" s="12"/>
      <c r="E110" s="29"/>
      <c r="F110" s="12" t="s">
        <v>526</v>
      </c>
      <c r="G110" s="30" t="s">
        <v>527</v>
      </c>
      <c r="H110" s="32"/>
      <c r="I110" s="32">
        <v>71.225100000000012</v>
      </c>
      <c r="J110" s="32"/>
      <c r="K110" s="31">
        <v>7</v>
      </c>
      <c r="L110" s="31">
        <v>92</v>
      </c>
      <c r="M110" s="31">
        <v>38</v>
      </c>
      <c r="N110" s="31">
        <v>96.541790000000006</v>
      </c>
      <c r="O110" s="31">
        <v>2.1</v>
      </c>
      <c r="P110" s="31">
        <v>89.691950000000006</v>
      </c>
      <c r="Q110" s="31">
        <v>1</v>
      </c>
      <c r="R110" s="31">
        <v>6.6666699999999999</v>
      </c>
      <c r="S110" s="31">
        <v>1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9">
        <v>76</v>
      </c>
      <c r="Z110" s="39">
        <v>71.090610000000012</v>
      </c>
      <c r="AA110" s="39"/>
      <c r="AB110" s="39">
        <v>7</v>
      </c>
      <c r="AC110" s="39">
        <v>92</v>
      </c>
      <c r="AD110" s="39">
        <v>38</v>
      </c>
      <c r="AE110" s="39">
        <v>96.541790000000006</v>
      </c>
      <c r="AF110" s="39">
        <v>2.2000000000000002</v>
      </c>
      <c r="AG110" s="39">
        <v>89.153999999999996</v>
      </c>
      <c r="AH110" s="39">
        <v>1</v>
      </c>
      <c r="AI110" s="39">
        <v>6.6666699999999999</v>
      </c>
      <c r="AJ110" s="39">
        <v>1</v>
      </c>
      <c r="AK110" s="39">
        <v>0</v>
      </c>
      <c r="AL110" s="39">
        <v>0</v>
      </c>
      <c r="AM110" s="39">
        <v>0</v>
      </c>
      <c r="AN110" s="39">
        <v>0</v>
      </c>
      <c r="AO110" s="39">
        <v>0</v>
      </c>
      <c r="AP110" s="39"/>
      <c r="AQ110" s="39"/>
      <c r="AR110" s="39"/>
    </row>
    <row r="111" spans="1:44" x14ac:dyDescent="0.2">
      <c r="A111" s="13"/>
      <c r="B111" s="12"/>
      <c r="C111" s="12"/>
      <c r="D111" s="12"/>
      <c r="E111" s="29"/>
      <c r="F111" s="12" t="s">
        <v>144</v>
      </c>
      <c r="G111" s="30" t="s">
        <v>34</v>
      </c>
      <c r="H111" s="32"/>
      <c r="I111" s="32">
        <v>66.696250000000006</v>
      </c>
      <c r="J111" s="32"/>
      <c r="K111" s="31">
        <v>14</v>
      </c>
      <c r="L111" s="31">
        <v>64</v>
      </c>
      <c r="M111" s="31">
        <v>104</v>
      </c>
      <c r="N111" s="31">
        <v>77.521609999999995</v>
      </c>
      <c r="O111" s="31">
        <v>4.9000000000000004</v>
      </c>
      <c r="P111" s="31">
        <v>75.263390000000001</v>
      </c>
      <c r="Q111" s="31">
        <v>7.5</v>
      </c>
      <c r="R111" s="31">
        <v>50</v>
      </c>
      <c r="S111" s="31">
        <v>2</v>
      </c>
      <c r="T111" s="31">
        <v>1</v>
      </c>
      <c r="U111" s="31">
        <v>0</v>
      </c>
      <c r="V111" s="31">
        <v>2</v>
      </c>
      <c r="W111" s="31">
        <v>0.5</v>
      </c>
      <c r="X111" s="31">
        <v>2</v>
      </c>
      <c r="Y111" s="39">
        <v>109</v>
      </c>
      <c r="Z111" s="39">
        <v>66.863680000000002</v>
      </c>
      <c r="AA111" s="39"/>
      <c r="AB111" s="39">
        <v>14</v>
      </c>
      <c r="AC111" s="39">
        <v>64</v>
      </c>
      <c r="AD111" s="39">
        <v>104</v>
      </c>
      <c r="AE111" s="39">
        <v>77.521609999999995</v>
      </c>
      <c r="AF111" s="39">
        <v>4.8</v>
      </c>
      <c r="AG111" s="39">
        <v>75.933120000000002</v>
      </c>
      <c r="AH111" s="39">
        <v>7.5</v>
      </c>
      <c r="AI111" s="39">
        <v>50</v>
      </c>
      <c r="AJ111" s="39">
        <v>2</v>
      </c>
      <c r="AK111" s="39">
        <v>1</v>
      </c>
      <c r="AL111" s="39">
        <v>0</v>
      </c>
      <c r="AM111" s="39">
        <v>2</v>
      </c>
      <c r="AN111" s="39">
        <v>0.5</v>
      </c>
      <c r="AO111" s="39">
        <v>2</v>
      </c>
      <c r="AP111" s="39"/>
      <c r="AQ111" s="39"/>
      <c r="AR111" s="39"/>
    </row>
    <row r="112" spans="1:44" x14ac:dyDescent="0.2">
      <c r="A112" s="13"/>
      <c r="B112" s="12"/>
      <c r="C112" s="12"/>
      <c r="D112" s="12"/>
      <c r="E112" s="29"/>
      <c r="F112" s="12" t="s">
        <v>528</v>
      </c>
      <c r="G112" s="30" t="s">
        <v>529</v>
      </c>
      <c r="H112" s="32"/>
      <c r="I112" s="32">
        <v>82.50976</v>
      </c>
      <c r="J112" s="32"/>
      <c r="K112" s="31">
        <v>15</v>
      </c>
      <c r="L112" s="31">
        <v>60</v>
      </c>
      <c r="M112" s="31">
        <v>98</v>
      </c>
      <c r="N112" s="31">
        <v>79.250720000000001</v>
      </c>
      <c r="O112" s="31">
        <v>0.5</v>
      </c>
      <c r="P112" s="31">
        <v>97.454989999999995</v>
      </c>
      <c r="Q112" s="31">
        <v>14</v>
      </c>
      <c r="R112" s="31">
        <v>93.333330000000004</v>
      </c>
      <c r="S112" s="31">
        <v>2</v>
      </c>
      <c r="T112" s="31">
        <v>1</v>
      </c>
      <c r="U112" s="31">
        <v>2</v>
      </c>
      <c r="V112" s="31">
        <v>3</v>
      </c>
      <c r="W112" s="31">
        <v>2</v>
      </c>
      <c r="X112" s="31">
        <v>4</v>
      </c>
      <c r="Y112" s="39">
        <v>8</v>
      </c>
      <c r="Z112" s="39">
        <v>85.766530000000003</v>
      </c>
      <c r="AA112" s="39"/>
      <c r="AB112" s="39">
        <v>12</v>
      </c>
      <c r="AC112" s="39">
        <v>72</v>
      </c>
      <c r="AD112" s="39">
        <v>95.5</v>
      </c>
      <c r="AE112" s="39">
        <v>79.971180000000004</v>
      </c>
      <c r="AF112" s="39">
        <v>0.4</v>
      </c>
      <c r="AG112" s="39">
        <v>97.761610000000005</v>
      </c>
      <c r="AH112" s="39">
        <v>14</v>
      </c>
      <c r="AI112" s="39">
        <v>93.333330000000004</v>
      </c>
      <c r="AJ112" s="39">
        <v>2</v>
      </c>
      <c r="AK112" s="39">
        <v>1</v>
      </c>
      <c r="AL112" s="39">
        <v>2</v>
      </c>
      <c r="AM112" s="39">
        <v>3</v>
      </c>
      <c r="AN112" s="39">
        <v>2</v>
      </c>
      <c r="AO112" s="39">
        <v>4</v>
      </c>
      <c r="AP112" s="39"/>
      <c r="AQ112" s="39"/>
      <c r="AR112" s="39"/>
    </row>
    <row r="113" spans="1:44" x14ac:dyDescent="0.2">
      <c r="A113" s="13"/>
      <c r="B113" s="12"/>
      <c r="C113" s="12"/>
      <c r="D113" s="12"/>
      <c r="E113" s="29"/>
      <c r="F113" s="12" t="s">
        <v>530</v>
      </c>
      <c r="G113" s="30" t="s">
        <v>531</v>
      </c>
      <c r="H113" s="32"/>
      <c r="I113" s="32">
        <v>68.209370000000007</v>
      </c>
      <c r="J113" s="32"/>
      <c r="K113" s="31">
        <v>14.66</v>
      </c>
      <c r="L113" s="31">
        <v>61.36</v>
      </c>
      <c r="M113" s="31">
        <v>82.12</v>
      </c>
      <c r="N113" s="31">
        <v>83.827089999999998</v>
      </c>
      <c r="O113" s="31">
        <v>10</v>
      </c>
      <c r="P113" s="31">
        <v>49.917050000000003</v>
      </c>
      <c r="Q113" s="31">
        <v>11.66</v>
      </c>
      <c r="R113" s="31">
        <v>77.733329999999995</v>
      </c>
      <c r="S113" s="31">
        <v>2</v>
      </c>
      <c r="T113" s="31">
        <v>1</v>
      </c>
      <c r="U113" s="31">
        <v>2</v>
      </c>
      <c r="V113" s="31">
        <v>2.17</v>
      </c>
      <c r="W113" s="31">
        <v>1.17</v>
      </c>
      <c r="X113" s="31">
        <v>3.32</v>
      </c>
      <c r="Y113" s="39">
        <v>93</v>
      </c>
      <c r="Z113" s="39">
        <v>68.845210000000009</v>
      </c>
      <c r="AA113" s="39"/>
      <c r="AB113" s="39">
        <v>14.66</v>
      </c>
      <c r="AC113" s="39">
        <v>61.36</v>
      </c>
      <c r="AD113" s="39">
        <v>82.12</v>
      </c>
      <c r="AE113" s="39">
        <v>83.827089999999998</v>
      </c>
      <c r="AF113" s="39">
        <v>9.5</v>
      </c>
      <c r="AG113" s="39">
        <v>52.460430000000002</v>
      </c>
      <c r="AH113" s="39">
        <v>11.66</v>
      </c>
      <c r="AI113" s="39">
        <v>77.733329999999995</v>
      </c>
      <c r="AJ113" s="39">
        <v>2</v>
      </c>
      <c r="AK113" s="39">
        <v>1</v>
      </c>
      <c r="AL113" s="39">
        <v>2</v>
      </c>
      <c r="AM113" s="39">
        <v>2.17</v>
      </c>
      <c r="AN113" s="39">
        <v>1.17</v>
      </c>
      <c r="AO113" s="39">
        <v>3.32</v>
      </c>
      <c r="AP113" s="39"/>
      <c r="AQ113" s="39"/>
      <c r="AR113" s="39"/>
    </row>
    <row r="114" spans="1:44" x14ac:dyDescent="0.2">
      <c r="A114" s="13"/>
      <c r="B114" s="12"/>
      <c r="C114" s="12"/>
      <c r="D114" s="12"/>
      <c r="E114" s="29"/>
      <c r="F114" s="12" t="s">
        <v>532</v>
      </c>
      <c r="G114" s="30" t="s">
        <v>533</v>
      </c>
      <c r="H114" s="32"/>
      <c r="I114" s="32">
        <v>61.125390000000003</v>
      </c>
      <c r="J114" s="32"/>
      <c r="K114" s="31">
        <v>14</v>
      </c>
      <c r="L114" s="31">
        <v>64</v>
      </c>
      <c r="M114" s="31">
        <v>85</v>
      </c>
      <c r="N114" s="31">
        <v>82.997119999999995</v>
      </c>
      <c r="O114" s="31">
        <v>0.5</v>
      </c>
      <c r="P114" s="31">
        <v>97.504440000000002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9">
        <v>136</v>
      </c>
      <c r="Z114" s="39">
        <v>61.026200000000003</v>
      </c>
      <c r="AA114" s="39"/>
      <c r="AB114" s="39">
        <v>14</v>
      </c>
      <c r="AC114" s="39">
        <v>64</v>
      </c>
      <c r="AD114" s="39">
        <v>85</v>
      </c>
      <c r="AE114" s="39">
        <v>82.997119999999995</v>
      </c>
      <c r="AF114" s="39">
        <v>0.6</v>
      </c>
      <c r="AG114" s="39">
        <v>97.107699999999994</v>
      </c>
      <c r="AH114" s="39">
        <v>0</v>
      </c>
      <c r="AI114" s="39">
        <v>0</v>
      </c>
      <c r="AJ114" s="39">
        <v>0</v>
      </c>
      <c r="AK114" s="39">
        <v>0</v>
      </c>
      <c r="AL114" s="39">
        <v>0</v>
      </c>
      <c r="AM114" s="39">
        <v>0</v>
      </c>
      <c r="AN114" s="39">
        <v>0</v>
      </c>
      <c r="AO114" s="39">
        <v>0</v>
      </c>
      <c r="AP114" s="39"/>
      <c r="AQ114" s="39"/>
      <c r="AR114" s="39"/>
    </row>
    <row r="115" spans="1:44" x14ac:dyDescent="0.2">
      <c r="A115" s="13"/>
      <c r="B115" s="12"/>
      <c r="C115" s="12"/>
      <c r="D115" s="12"/>
      <c r="E115" s="29"/>
      <c r="F115" s="12" t="s">
        <v>534</v>
      </c>
      <c r="G115" s="30" t="s">
        <v>535</v>
      </c>
      <c r="H115" s="32"/>
      <c r="I115" s="32">
        <v>48.230840000000001</v>
      </c>
      <c r="J115" s="32"/>
      <c r="K115" s="31">
        <v>29</v>
      </c>
      <c r="L115" s="31">
        <v>4</v>
      </c>
      <c r="M115" s="31">
        <v>310</v>
      </c>
      <c r="N115" s="31">
        <v>18.155619999999999</v>
      </c>
      <c r="O115" s="31">
        <v>1.8</v>
      </c>
      <c r="P115" s="31">
        <v>90.767740000000003</v>
      </c>
      <c r="Q115" s="31">
        <v>12</v>
      </c>
      <c r="R115" s="31">
        <v>80</v>
      </c>
      <c r="S115" s="31">
        <v>1</v>
      </c>
      <c r="T115" s="31">
        <v>1</v>
      </c>
      <c r="U115" s="31">
        <v>2</v>
      </c>
      <c r="V115" s="31">
        <v>3</v>
      </c>
      <c r="W115" s="31">
        <v>1</v>
      </c>
      <c r="X115" s="31">
        <v>4</v>
      </c>
      <c r="Y115" s="39">
        <v>156</v>
      </c>
      <c r="Z115" s="39">
        <v>56.235640000000004</v>
      </c>
      <c r="AA115" s="39"/>
      <c r="AB115" s="39">
        <v>21</v>
      </c>
      <c r="AC115" s="39">
        <v>36</v>
      </c>
      <c r="AD115" s="39">
        <v>278</v>
      </c>
      <c r="AE115" s="39">
        <v>27.377520000000001</v>
      </c>
      <c r="AF115" s="39">
        <v>3.7</v>
      </c>
      <c r="AG115" s="39">
        <v>81.565060000000003</v>
      </c>
      <c r="AH115" s="39">
        <v>12</v>
      </c>
      <c r="AI115" s="39">
        <v>80</v>
      </c>
      <c r="AJ115" s="39">
        <v>1</v>
      </c>
      <c r="AK115" s="39">
        <v>1</v>
      </c>
      <c r="AL115" s="39">
        <v>2</v>
      </c>
      <c r="AM115" s="39">
        <v>3</v>
      </c>
      <c r="AN115" s="39">
        <v>1</v>
      </c>
      <c r="AO115" s="39">
        <v>4</v>
      </c>
      <c r="AP115" s="39"/>
      <c r="AQ115" s="39"/>
      <c r="AR115" s="39"/>
    </row>
    <row r="116" spans="1:44" x14ac:dyDescent="0.2">
      <c r="A116" s="13"/>
      <c r="B116" s="12"/>
      <c r="C116" s="12"/>
      <c r="D116" s="12"/>
      <c r="E116" s="29"/>
      <c r="F116" s="12" t="s">
        <v>536</v>
      </c>
      <c r="G116" s="30" t="s">
        <v>537</v>
      </c>
      <c r="H116" s="32"/>
      <c r="I116" s="32">
        <v>78.189350000000005</v>
      </c>
      <c r="J116" s="32"/>
      <c r="K116" s="31">
        <v>17</v>
      </c>
      <c r="L116" s="31">
        <v>52</v>
      </c>
      <c r="M116" s="31">
        <v>137</v>
      </c>
      <c r="N116" s="31">
        <v>68.011529999999993</v>
      </c>
      <c r="O116" s="31">
        <v>0.1</v>
      </c>
      <c r="P116" s="31">
        <v>99.412540000000007</v>
      </c>
      <c r="Q116" s="31">
        <v>14</v>
      </c>
      <c r="R116" s="31">
        <v>93.333330000000004</v>
      </c>
      <c r="S116" s="31">
        <v>2</v>
      </c>
      <c r="T116" s="31">
        <v>1</v>
      </c>
      <c r="U116" s="31">
        <v>2</v>
      </c>
      <c r="V116" s="31">
        <v>3</v>
      </c>
      <c r="W116" s="31">
        <v>2</v>
      </c>
      <c r="X116" s="31">
        <v>4</v>
      </c>
      <c r="Y116" s="39">
        <v>29</v>
      </c>
      <c r="Z116" s="39">
        <v>78.207010000000011</v>
      </c>
      <c r="AA116" s="39"/>
      <c r="AB116" s="39">
        <v>17</v>
      </c>
      <c r="AC116" s="39">
        <v>52</v>
      </c>
      <c r="AD116" s="39">
        <v>137</v>
      </c>
      <c r="AE116" s="39">
        <v>68.011529999999993</v>
      </c>
      <c r="AF116" s="39">
        <v>0.1</v>
      </c>
      <c r="AG116" s="39">
        <v>99.483189999999993</v>
      </c>
      <c r="AH116" s="39">
        <v>14</v>
      </c>
      <c r="AI116" s="39">
        <v>93.333330000000004</v>
      </c>
      <c r="AJ116" s="39">
        <v>2</v>
      </c>
      <c r="AK116" s="39">
        <v>1</v>
      </c>
      <c r="AL116" s="39">
        <v>2</v>
      </c>
      <c r="AM116" s="39">
        <v>3</v>
      </c>
      <c r="AN116" s="39">
        <v>2</v>
      </c>
      <c r="AO116" s="39">
        <v>4</v>
      </c>
      <c r="AP116" s="39"/>
      <c r="AQ116" s="39"/>
      <c r="AR116" s="39"/>
    </row>
    <row r="117" spans="1:44" x14ac:dyDescent="0.2">
      <c r="A117" s="13"/>
      <c r="B117" s="12"/>
      <c r="C117" s="12"/>
      <c r="D117" s="12"/>
      <c r="E117" s="29"/>
      <c r="F117" s="12" t="s">
        <v>538</v>
      </c>
      <c r="G117" s="30" t="s">
        <v>539</v>
      </c>
      <c r="H117" s="32"/>
      <c r="I117" s="32">
        <v>75.193540000000013</v>
      </c>
      <c r="J117" s="32"/>
      <c r="K117" s="31">
        <v>8</v>
      </c>
      <c r="L117" s="31">
        <v>88</v>
      </c>
      <c r="M117" s="31">
        <v>107</v>
      </c>
      <c r="N117" s="31">
        <v>76.657060000000001</v>
      </c>
      <c r="O117" s="31">
        <v>6.1</v>
      </c>
      <c r="P117" s="31">
        <v>69.450450000000004</v>
      </c>
      <c r="Q117" s="31">
        <v>10</v>
      </c>
      <c r="R117" s="31">
        <v>66.666669999999996</v>
      </c>
      <c r="S117" s="31">
        <v>1</v>
      </c>
      <c r="T117" s="31">
        <v>1</v>
      </c>
      <c r="U117" s="31">
        <v>2</v>
      </c>
      <c r="V117" s="31">
        <v>3</v>
      </c>
      <c r="W117" s="31">
        <v>1</v>
      </c>
      <c r="X117" s="31">
        <v>2</v>
      </c>
      <c r="Y117" s="39">
        <v>40</v>
      </c>
      <c r="Z117" s="39">
        <v>76.07911</v>
      </c>
      <c r="AA117" s="39"/>
      <c r="AB117" s="39">
        <v>9</v>
      </c>
      <c r="AC117" s="39">
        <v>84</v>
      </c>
      <c r="AD117" s="39">
        <v>102</v>
      </c>
      <c r="AE117" s="39">
        <v>78.097980000000007</v>
      </c>
      <c r="AF117" s="39">
        <v>4.9000000000000004</v>
      </c>
      <c r="AG117" s="39">
        <v>75.5518</v>
      </c>
      <c r="AH117" s="39">
        <v>10</v>
      </c>
      <c r="AI117" s="39">
        <v>66.666669999999996</v>
      </c>
      <c r="AJ117" s="39">
        <v>1</v>
      </c>
      <c r="AK117" s="39">
        <v>1</v>
      </c>
      <c r="AL117" s="39">
        <v>2</v>
      </c>
      <c r="AM117" s="39">
        <v>3</v>
      </c>
      <c r="AN117" s="39">
        <v>1</v>
      </c>
      <c r="AO117" s="39">
        <v>2</v>
      </c>
      <c r="AP117" s="39"/>
      <c r="AQ117" s="39"/>
      <c r="AR117" s="39"/>
    </row>
    <row r="118" spans="1:44" x14ac:dyDescent="0.2">
      <c r="A118" s="13"/>
      <c r="B118" s="12"/>
      <c r="C118" s="12"/>
      <c r="D118" s="12"/>
      <c r="E118" s="29"/>
      <c r="F118" s="12" t="s">
        <v>148</v>
      </c>
      <c r="G118" s="30" t="s">
        <v>12</v>
      </c>
      <c r="H118" s="32"/>
      <c r="I118" s="32">
        <v>82.465100000000007</v>
      </c>
      <c r="J118" s="32"/>
      <c r="K118" s="31">
        <v>13</v>
      </c>
      <c r="L118" s="31">
        <v>68</v>
      </c>
      <c r="M118" s="31">
        <v>53</v>
      </c>
      <c r="N118" s="31">
        <v>92.21902</v>
      </c>
      <c r="O118" s="31">
        <v>3.4</v>
      </c>
      <c r="P118" s="31">
        <v>82.974699999999999</v>
      </c>
      <c r="Q118" s="31">
        <v>13</v>
      </c>
      <c r="R118" s="31">
        <v>86.666669999999996</v>
      </c>
      <c r="S118" s="31">
        <v>2</v>
      </c>
      <c r="T118" s="31">
        <v>1</v>
      </c>
      <c r="U118" s="31">
        <v>2</v>
      </c>
      <c r="V118" s="31">
        <v>3</v>
      </c>
      <c r="W118" s="31">
        <v>2</v>
      </c>
      <c r="X118" s="31">
        <v>3</v>
      </c>
      <c r="Y118" s="39">
        <v>16</v>
      </c>
      <c r="Z118" s="39">
        <v>83.247810000000001</v>
      </c>
      <c r="AA118" s="39"/>
      <c r="AB118" s="39">
        <v>12</v>
      </c>
      <c r="AC118" s="39">
        <v>72</v>
      </c>
      <c r="AD118" s="39">
        <v>58</v>
      </c>
      <c r="AE118" s="39">
        <v>90.778099999999995</v>
      </c>
      <c r="AF118" s="39">
        <v>3.3</v>
      </c>
      <c r="AG118" s="39">
        <v>83.546480000000003</v>
      </c>
      <c r="AH118" s="39">
        <v>13</v>
      </c>
      <c r="AI118" s="39">
        <v>86.666669999999996</v>
      </c>
      <c r="AJ118" s="39">
        <v>2</v>
      </c>
      <c r="AK118" s="39">
        <v>1</v>
      </c>
      <c r="AL118" s="39">
        <v>2</v>
      </c>
      <c r="AM118" s="39">
        <v>3</v>
      </c>
      <c r="AN118" s="39">
        <v>2</v>
      </c>
      <c r="AO118" s="39">
        <v>3</v>
      </c>
      <c r="AP118" s="39"/>
      <c r="AQ118" s="39"/>
      <c r="AR118" s="39"/>
    </row>
    <row r="119" spans="1:44" x14ac:dyDescent="0.2">
      <c r="A119" s="13"/>
      <c r="B119" s="12"/>
      <c r="C119" s="12"/>
      <c r="D119" s="12"/>
      <c r="E119" s="29"/>
      <c r="F119" s="12" t="s">
        <v>540</v>
      </c>
      <c r="G119" s="30" t="s">
        <v>541</v>
      </c>
      <c r="H119" s="32"/>
      <c r="I119" s="32">
        <v>72.567430000000002</v>
      </c>
      <c r="J119" s="32"/>
      <c r="K119" s="31">
        <v>11</v>
      </c>
      <c r="L119" s="31">
        <v>76</v>
      </c>
      <c r="M119" s="31">
        <v>118</v>
      </c>
      <c r="N119" s="31">
        <v>73.487030000000004</v>
      </c>
      <c r="O119" s="31">
        <v>6.5</v>
      </c>
      <c r="P119" s="31">
        <v>67.449340000000007</v>
      </c>
      <c r="Q119" s="31">
        <v>11</v>
      </c>
      <c r="R119" s="31">
        <v>73.333330000000004</v>
      </c>
      <c r="S119" s="31">
        <v>1</v>
      </c>
      <c r="T119" s="31">
        <v>1</v>
      </c>
      <c r="U119" s="31">
        <v>2</v>
      </c>
      <c r="V119" s="31">
        <v>3</v>
      </c>
      <c r="W119" s="31">
        <v>0</v>
      </c>
      <c r="X119" s="31">
        <v>4</v>
      </c>
      <c r="Y119" s="39">
        <v>61</v>
      </c>
      <c r="Z119" s="39">
        <v>73.184970000000007</v>
      </c>
      <c r="AA119" s="39"/>
      <c r="AB119" s="39">
        <v>11</v>
      </c>
      <c r="AC119" s="39">
        <v>76</v>
      </c>
      <c r="AD119" s="39">
        <v>118</v>
      </c>
      <c r="AE119" s="39">
        <v>73.487030000000004</v>
      </c>
      <c r="AF119" s="39">
        <v>6</v>
      </c>
      <c r="AG119" s="39">
        <v>69.919520000000006</v>
      </c>
      <c r="AH119" s="39">
        <v>11</v>
      </c>
      <c r="AI119" s="39">
        <v>73.333330000000004</v>
      </c>
      <c r="AJ119" s="39">
        <v>1</v>
      </c>
      <c r="AK119" s="39">
        <v>1</v>
      </c>
      <c r="AL119" s="39">
        <v>2</v>
      </c>
      <c r="AM119" s="39">
        <v>3</v>
      </c>
      <c r="AN119" s="39">
        <v>0</v>
      </c>
      <c r="AO119" s="39">
        <v>4</v>
      </c>
      <c r="AP119" s="39"/>
      <c r="AQ119" s="39"/>
      <c r="AR119" s="39"/>
    </row>
    <row r="120" spans="1:44" x14ac:dyDescent="0.2">
      <c r="A120" s="13"/>
      <c r="B120" s="12"/>
      <c r="C120" s="12"/>
      <c r="D120" s="12"/>
      <c r="E120" s="29"/>
      <c r="F120" s="12" t="s">
        <v>542</v>
      </c>
      <c r="G120" s="30" t="s">
        <v>543</v>
      </c>
      <c r="H120" s="32"/>
      <c r="I120" s="32">
        <v>70.495160000000013</v>
      </c>
      <c r="J120" s="32"/>
      <c r="K120" s="31">
        <v>15</v>
      </c>
      <c r="L120" s="31">
        <v>60</v>
      </c>
      <c r="M120" s="31">
        <v>93</v>
      </c>
      <c r="N120" s="31">
        <v>80.691640000000007</v>
      </c>
      <c r="O120" s="31">
        <v>3.7</v>
      </c>
      <c r="P120" s="31">
        <v>81.289000000000001</v>
      </c>
      <c r="Q120" s="31">
        <v>9</v>
      </c>
      <c r="R120" s="31">
        <v>60</v>
      </c>
      <c r="S120" s="31">
        <v>1</v>
      </c>
      <c r="T120" s="31">
        <v>1</v>
      </c>
      <c r="U120" s="31">
        <v>2</v>
      </c>
      <c r="V120" s="31">
        <v>3</v>
      </c>
      <c r="W120" s="31">
        <v>0</v>
      </c>
      <c r="X120" s="31">
        <v>2</v>
      </c>
      <c r="Y120" s="39">
        <v>46</v>
      </c>
      <c r="Z120" s="39">
        <v>75.40137</v>
      </c>
      <c r="AA120" s="39"/>
      <c r="AB120" s="39">
        <v>16</v>
      </c>
      <c r="AC120" s="39">
        <v>56</v>
      </c>
      <c r="AD120" s="39">
        <v>88</v>
      </c>
      <c r="AE120" s="39">
        <v>82.132559999999998</v>
      </c>
      <c r="AF120" s="39">
        <v>3.3</v>
      </c>
      <c r="AG120" s="39">
        <v>83.472909999999999</v>
      </c>
      <c r="AH120" s="39">
        <v>12</v>
      </c>
      <c r="AI120" s="39">
        <v>80</v>
      </c>
      <c r="AJ120" s="39">
        <v>2</v>
      </c>
      <c r="AK120" s="39">
        <v>1</v>
      </c>
      <c r="AL120" s="39">
        <v>2</v>
      </c>
      <c r="AM120" s="39">
        <v>3</v>
      </c>
      <c r="AN120" s="39">
        <v>0</v>
      </c>
      <c r="AO120" s="39">
        <v>4</v>
      </c>
      <c r="AP120" s="39"/>
      <c r="AQ120" s="39"/>
      <c r="AR120" s="39"/>
    </row>
    <row r="121" spans="1:44" x14ac:dyDescent="0.2">
      <c r="A121" s="13"/>
      <c r="B121" s="12"/>
      <c r="C121" s="12"/>
      <c r="D121" s="12"/>
      <c r="E121" s="29"/>
      <c r="F121" s="12" t="s">
        <v>544</v>
      </c>
      <c r="G121" s="30" t="s">
        <v>545</v>
      </c>
      <c r="H121" s="32"/>
      <c r="I121" s="32">
        <v>69.789000000000001</v>
      </c>
      <c r="J121" s="32"/>
      <c r="K121" s="31">
        <v>12</v>
      </c>
      <c r="L121" s="31">
        <v>72</v>
      </c>
      <c r="M121" s="31">
        <v>160</v>
      </c>
      <c r="N121" s="31">
        <v>61.383290000000002</v>
      </c>
      <c r="O121" s="31">
        <v>2.2000000000000002</v>
      </c>
      <c r="P121" s="31">
        <v>89.106039999999993</v>
      </c>
      <c r="Q121" s="31">
        <v>8.5</v>
      </c>
      <c r="R121" s="31">
        <v>56.666670000000003</v>
      </c>
      <c r="S121" s="31">
        <v>2</v>
      </c>
      <c r="T121" s="31">
        <v>1</v>
      </c>
      <c r="U121" s="31">
        <v>2</v>
      </c>
      <c r="V121" s="31">
        <v>3</v>
      </c>
      <c r="W121" s="31">
        <v>0.5</v>
      </c>
      <c r="X121" s="31">
        <v>0</v>
      </c>
      <c r="Y121" s="39">
        <v>84</v>
      </c>
      <c r="Z121" s="39">
        <v>69.966950000000011</v>
      </c>
      <c r="AA121" s="39"/>
      <c r="AB121" s="39">
        <v>12</v>
      </c>
      <c r="AC121" s="39">
        <v>72</v>
      </c>
      <c r="AD121" s="39">
        <v>160</v>
      </c>
      <c r="AE121" s="39">
        <v>61.383290000000002</v>
      </c>
      <c r="AF121" s="39">
        <v>2</v>
      </c>
      <c r="AG121" s="39">
        <v>89.817869999999999</v>
      </c>
      <c r="AH121" s="39">
        <v>8.5</v>
      </c>
      <c r="AI121" s="39">
        <v>56.666670000000003</v>
      </c>
      <c r="AJ121" s="39">
        <v>2</v>
      </c>
      <c r="AK121" s="39">
        <v>1</v>
      </c>
      <c r="AL121" s="39">
        <v>2</v>
      </c>
      <c r="AM121" s="39">
        <v>3</v>
      </c>
      <c r="AN121" s="39">
        <v>0.5</v>
      </c>
      <c r="AO121" s="39">
        <v>0</v>
      </c>
      <c r="AP121" s="39"/>
      <c r="AQ121" s="39"/>
      <c r="AR121" s="39"/>
    </row>
    <row r="122" spans="1:44" x14ac:dyDescent="0.2">
      <c r="A122" s="13"/>
      <c r="B122" s="12"/>
      <c r="C122" s="12"/>
      <c r="D122" s="12"/>
      <c r="E122" s="29"/>
      <c r="F122" s="12" t="s">
        <v>546</v>
      </c>
      <c r="G122" s="30" t="s">
        <v>547</v>
      </c>
      <c r="H122" s="32"/>
      <c r="I122" s="32">
        <v>57.921030000000002</v>
      </c>
      <c r="J122" s="32"/>
      <c r="K122" s="31">
        <v>12</v>
      </c>
      <c r="L122" s="31">
        <v>72</v>
      </c>
      <c r="M122" s="31">
        <v>118</v>
      </c>
      <c r="N122" s="31">
        <v>73.487030000000004</v>
      </c>
      <c r="O122" s="31">
        <v>14.8</v>
      </c>
      <c r="P122" s="31">
        <v>26.19708</v>
      </c>
      <c r="Q122" s="31">
        <v>9</v>
      </c>
      <c r="R122" s="31">
        <v>60</v>
      </c>
      <c r="S122" s="31">
        <v>1</v>
      </c>
      <c r="T122" s="31">
        <v>1</v>
      </c>
      <c r="U122" s="31">
        <v>2</v>
      </c>
      <c r="V122" s="31">
        <v>3</v>
      </c>
      <c r="W122" s="31">
        <v>0</v>
      </c>
      <c r="X122" s="31">
        <v>2</v>
      </c>
      <c r="Y122" s="39">
        <v>107</v>
      </c>
      <c r="Z122" s="39">
        <v>67.303650000000005</v>
      </c>
      <c r="AA122" s="39"/>
      <c r="AB122" s="39">
        <v>12</v>
      </c>
      <c r="AC122" s="39">
        <v>72</v>
      </c>
      <c r="AD122" s="39">
        <v>118</v>
      </c>
      <c r="AE122" s="39">
        <v>73.487030000000004</v>
      </c>
      <c r="AF122" s="39">
        <v>8.6</v>
      </c>
      <c r="AG122" s="39">
        <v>57.060920000000003</v>
      </c>
      <c r="AH122" s="39">
        <v>10</v>
      </c>
      <c r="AI122" s="39">
        <v>66.666669999999996</v>
      </c>
      <c r="AJ122" s="39">
        <v>2</v>
      </c>
      <c r="AK122" s="39">
        <v>1</v>
      </c>
      <c r="AL122" s="39">
        <v>2</v>
      </c>
      <c r="AM122" s="39">
        <v>3</v>
      </c>
      <c r="AN122" s="39">
        <v>0</v>
      </c>
      <c r="AO122" s="39">
        <v>2</v>
      </c>
      <c r="AP122" s="39"/>
      <c r="AQ122" s="39"/>
      <c r="AR122" s="39"/>
    </row>
    <row r="123" spans="1:44" x14ac:dyDescent="0.2">
      <c r="A123" s="13"/>
      <c r="B123" s="12"/>
      <c r="C123" s="12"/>
      <c r="D123" s="12"/>
      <c r="E123" s="29"/>
      <c r="F123" s="12" t="s">
        <v>548</v>
      </c>
      <c r="G123" s="30" t="s">
        <v>549</v>
      </c>
      <c r="H123" s="32"/>
      <c r="I123" s="32">
        <v>69.364160000000012</v>
      </c>
      <c r="J123" s="32"/>
      <c r="K123" s="31">
        <v>13</v>
      </c>
      <c r="L123" s="31">
        <v>68</v>
      </c>
      <c r="M123" s="31">
        <v>161</v>
      </c>
      <c r="N123" s="31">
        <v>61.095100000000002</v>
      </c>
      <c r="O123" s="31">
        <v>3.7</v>
      </c>
      <c r="P123" s="31">
        <v>81.694869999999995</v>
      </c>
      <c r="Q123" s="31">
        <v>10</v>
      </c>
      <c r="R123" s="31">
        <v>66.666669999999996</v>
      </c>
      <c r="S123" s="31">
        <v>2</v>
      </c>
      <c r="T123" s="31">
        <v>1</v>
      </c>
      <c r="U123" s="31">
        <v>3</v>
      </c>
      <c r="V123" s="31">
        <v>3</v>
      </c>
      <c r="W123" s="31">
        <v>1</v>
      </c>
      <c r="X123" s="31">
        <v>0</v>
      </c>
      <c r="Y123" s="39">
        <v>88</v>
      </c>
      <c r="Z123" s="39">
        <v>69.400760000000005</v>
      </c>
      <c r="AA123" s="39"/>
      <c r="AB123" s="39">
        <v>13</v>
      </c>
      <c r="AC123" s="39">
        <v>68</v>
      </c>
      <c r="AD123" s="39">
        <v>161</v>
      </c>
      <c r="AE123" s="39">
        <v>61.095100000000002</v>
      </c>
      <c r="AF123" s="39">
        <v>3.6</v>
      </c>
      <c r="AG123" s="39">
        <v>81.841269999999994</v>
      </c>
      <c r="AH123" s="39">
        <v>10</v>
      </c>
      <c r="AI123" s="39">
        <v>66.666669999999996</v>
      </c>
      <c r="AJ123" s="39">
        <v>2</v>
      </c>
      <c r="AK123" s="39">
        <v>1</v>
      </c>
      <c r="AL123" s="39">
        <v>3</v>
      </c>
      <c r="AM123" s="39">
        <v>3</v>
      </c>
      <c r="AN123" s="39">
        <v>1</v>
      </c>
      <c r="AO123" s="39">
        <v>0</v>
      </c>
      <c r="AP123" s="39"/>
      <c r="AQ123" s="39"/>
      <c r="AR123" s="39"/>
    </row>
    <row r="124" spans="1:44" x14ac:dyDescent="0.2">
      <c r="A124" s="13"/>
      <c r="B124" s="12"/>
      <c r="C124" s="12"/>
      <c r="D124" s="12"/>
      <c r="E124" s="29"/>
      <c r="F124" s="12" t="s">
        <v>550</v>
      </c>
      <c r="G124" s="30" t="s">
        <v>551</v>
      </c>
      <c r="H124" s="32"/>
      <c r="I124" s="32">
        <v>86.499920000000003</v>
      </c>
      <c r="J124" s="32"/>
      <c r="K124" s="31">
        <v>11</v>
      </c>
      <c r="L124" s="31">
        <v>76</v>
      </c>
      <c r="M124" s="31">
        <v>93</v>
      </c>
      <c r="N124" s="31">
        <v>80.691640000000007</v>
      </c>
      <c r="O124" s="31">
        <v>2.1</v>
      </c>
      <c r="P124" s="31">
        <v>89.308049999999994</v>
      </c>
      <c r="Q124" s="31">
        <v>15</v>
      </c>
      <c r="R124" s="31">
        <v>100</v>
      </c>
      <c r="S124" s="31">
        <v>2</v>
      </c>
      <c r="T124" s="31">
        <v>1</v>
      </c>
      <c r="U124" s="31">
        <v>3</v>
      </c>
      <c r="V124" s="31">
        <v>3</v>
      </c>
      <c r="W124" s="31">
        <v>2</v>
      </c>
      <c r="X124" s="31">
        <v>4</v>
      </c>
      <c r="Y124" s="39">
        <v>7</v>
      </c>
      <c r="Z124" s="39">
        <v>86.46305000000001</v>
      </c>
      <c r="AA124" s="39"/>
      <c r="AB124" s="39">
        <v>11</v>
      </c>
      <c r="AC124" s="39">
        <v>76</v>
      </c>
      <c r="AD124" s="39">
        <v>93</v>
      </c>
      <c r="AE124" s="39">
        <v>80.691640000000007</v>
      </c>
      <c r="AF124" s="39">
        <v>2.2000000000000002</v>
      </c>
      <c r="AG124" s="39">
        <v>89.160539999999997</v>
      </c>
      <c r="AH124" s="39">
        <v>15</v>
      </c>
      <c r="AI124" s="39">
        <v>100</v>
      </c>
      <c r="AJ124" s="39">
        <v>2</v>
      </c>
      <c r="AK124" s="39">
        <v>1</v>
      </c>
      <c r="AL124" s="39">
        <v>3</v>
      </c>
      <c r="AM124" s="39">
        <v>3</v>
      </c>
      <c r="AN124" s="39">
        <v>2</v>
      </c>
      <c r="AO124" s="39">
        <v>4</v>
      </c>
      <c r="AP124" s="39"/>
      <c r="AQ124" s="39"/>
      <c r="AR124" s="39"/>
    </row>
    <row r="125" spans="1:44" x14ac:dyDescent="0.2">
      <c r="A125" s="13"/>
      <c r="B125" s="12"/>
      <c r="C125" s="12"/>
      <c r="D125" s="12"/>
      <c r="E125" s="29"/>
      <c r="F125" s="12" t="s">
        <v>552</v>
      </c>
      <c r="G125" s="30" t="s">
        <v>553</v>
      </c>
      <c r="H125" s="32"/>
      <c r="I125" s="32">
        <v>46.584550000000007</v>
      </c>
      <c r="J125" s="32"/>
      <c r="K125" s="31">
        <v>18</v>
      </c>
      <c r="L125" s="31">
        <v>48</v>
      </c>
      <c r="M125" s="31">
        <v>225</v>
      </c>
      <c r="N125" s="31">
        <v>42.651299999999999</v>
      </c>
      <c r="O125" s="31">
        <v>5.5</v>
      </c>
      <c r="P125" s="31">
        <v>72.353560000000002</v>
      </c>
      <c r="Q125" s="31">
        <v>3.5</v>
      </c>
      <c r="R125" s="31">
        <v>23.33333</v>
      </c>
      <c r="S125" s="31">
        <v>2</v>
      </c>
      <c r="T125" s="31">
        <v>1</v>
      </c>
      <c r="U125" s="31">
        <v>0</v>
      </c>
      <c r="V125" s="31">
        <v>0</v>
      </c>
      <c r="W125" s="31">
        <v>0.5</v>
      </c>
      <c r="X125" s="31">
        <v>0</v>
      </c>
      <c r="Y125" s="39">
        <v>176</v>
      </c>
      <c r="Z125" s="39">
        <v>46.325360000000003</v>
      </c>
      <c r="AA125" s="39"/>
      <c r="AB125" s="39">
        <v>18</v>
      </c>
      <c r="AC125" s="39">
        <v>48</v>
      </c>
      <c r="AD125" s="39">
        <v>225</v>
      </c>
      <c r="AE125" s="39">
        <v>42.651299999999999</v>
      </c>
      <c r="AF125" s="39">
        <v>5.7</v>
      </c>
      <c r="AG125" s="39">
        <v>71.316810000000004</v>
      </c>
      <c r="AH125" s="39">
        <v>3.5</v>
      </c>
      <c r="AI125" s="39">
        <v>23.33333</v>
      </c>
      <c r="AJ125" s="39">
        <v>2</v>
      </c>
      <c r="AK125" s="39">
        <v>1</v>
      </c>
      <c r="AL125" s="39">
        <v>0</v>
      </c>
      <c r="AM125" s="39">
        <v>0</v>
      </c>
      <c r="AN125" s="39">
        <v>0.5</v>
      </c>
      <c r="AO125" s="39">
        <v>0</v>
      </c>
      <c r="AP125" s="39"/>
      <c r="AQ125" s="39"/>
      <c r="AR125" s="39"/>
    </row>
    <row r="126" spans="1:44" x14ac:dyDescent="0.2">
      <c r="A126" s="13"/>
      <c r="B126" s="12"/>
      <c r="C126" s="12"/>
      <c r="D126" s="12"/>
      <c r="E126" s="29"/>
      <c r="F126" s="12" t="s">
        <v>554</v>
      </c>
      <c r="G126" s="30" t="s">
        <v>555</v>
      </c>
      <c r="H126" s="32"/>
      <c r="I126" s="32">
        <v>44.146010000000004</v>
      </c>
      <c r="J126" s="32"/>
      <c r="K126" s="31">
        <v>19</v>
      </c>
      <c r="L126" s="31">
        <v>44</v>
      </c>
      <c r="M126" s="31">
        <v>98</v>
      </c>
      <c r="N126" s="31">
        <v>79.250720000000001</v>
      </c>
      <c r="O126" s="31">
        <v>33.200000000000003</v>
      </c>
      <c r="P126" s="31">
        <v>0</v>
      </c>
      <c r="Q126" s="31">
        <v>8</v>
      </c>
      <c r="R126" s="31">
        <v>53.333329999999997</v>
      </c>
      <c r="S126" s="31">
        <v>2</v>
      </c>
      <c r="T126" s="31">
        <v>1</v>
      </c>
      <c r="U126" s="31">
        <v>0</v>
      </c>
      <c r="V126" s="31">
        <v>2</v>
      </c>
      <c r="W126" s="31">
        <v>1</v>
      </c>
      <c r="X126" s="31">
        <v>2</v>
      </c>
      <c r="Y126" s="39">
        <v>180</v>
      </c>
      <c r="Z126" s="39">
        <v>44.146010000000004</v>
      </c>
      <c r="AA126" s="39"/>
      <c r="AB126" s="39">
        <v>19</v>
      </c>
      <c r="AC126" s="39">
        <v>44</v>
      </c>
      <c r="AD126" s="39">
        <v>98</v>
      </c>
      <c r="AE126" s="39">
        <v>79.250720000000001</v>
      </c>
      <c r="AF126" s="39">
        <v>32.4</v>
      </c>
      <c r="AG126" s="39">
        <v>0</v>
      </c>
      <c r="AH126" s="39">
        <v>8</v>
      </c>
      <c r="AI126" s="39">
        <v>53.333329999999997</v>
      </c>
      <c r="AJ126" s="39">
        <v>2</v>
      </c>
      <c r="AK126" s="39">
        <v>1</v>
      </c>
      <c r="AL126" s="39">
        <v>0</v>
      </c>
      <c r="AM126" s="39">
        <v>2</v>
      </c>
      <c r="AN126" s="39">
        <v>1</v>
      </c>
      <c r="AO126" s="39">
        <v>2</v>
      </c>
      <c r="AP126" s="39"/>
      <c r="AQ126" s="39"/>
      <c r="AR126" s="39"/>
    </row>
    <row r="127" spans="1:44" x14ac:dyDescent="0.2">
      <c r="A127" s="13"/>
      <c r="B127" s="12"/>
      <c r="C127" s="12"/>
      <c r="D127" s="12"/>
      <c r="E127" s="29"/>
      <c r="F127" s="12" t="s">
        <v>556</v>
      </c>
      <c r="G127" s="30" t="s">
        <v>557</v>
      </c>
      <c r="H127" s="32"/>
      <c r="I127" s="32">
        <v>59.003250000000001</v>
      </c>
      <c r="J127" s="32"/>
      <c r="K127" s="31">
        <v>15.31</v>
      </c>
      <c r="L127" s="31">
        <v>58.76</v>
      </c>
      <c r="M127" s="31">
        <v>104.79</v>
      </c>
      <c r="N127" s="31">
        <v>77.293949999999995</v>
      </c>
      <c r="O127" s="31">
        <v>21.5</v>
      </c>
      <c r="P127" s="31">
        <v>21.4924</v>
      </c>
      <c r="Q127" s="31">
        <v>11.77</v>
      </c>
      <c r="R127" s="31">
        <v>78.466669999999993</v>
      </c>
      <c r="S127" s="31">
        <v>2</v>
      </c>
      <c r="T127" s="31">
        <v>1</v>
      </c>
      <c r="U127" s="31">
        <v>2</v>
      </c>
      <c r="V127" s="31">
        <v>2.77</v>
      </c>
      <c r="W127" s="31">
        <v>0</v>
      </c>
      <c r="X127" s="31">
        <v>4</v>
      </c>
      <c r="Y127" s="39">
        <v>55</v>
      </c>
      <c r="Z127" s="39">
        <v>73.61442000000001</v>
      </c>
      <c r="AA127" s="39"/>
      <c r="AB127" s="39">
        <v>15.31</v>
      </c>
      <c r="AC127" s="39">
        <v>58.76</v>
      </c>
      <c r="AD127" s="39">
        <v>104.79</v>
      </c>
      <c r="AE127" s="39">
        <v>77.293949999999995</v>
      </c>
      <c r="AF127" s="39">
        <v>4</v>
      </c>
      <c r="AG127" s="39">
        <v>79.937049999999999</v>
      </c>
      <c r="AH127" s="39">
        <v>11.77</v>
      </c>
      <c r="AI127" s="39">
        <v>78.466669999999993</v>
      </c>
      <c r="AJ127" s="39">
        <v>2</v>
      </c>
      <c r="AK127" s="39">
        <v>1</v>
      </c>
      <c r="AL127" s="39">
        <v>2</v>
      </c>
      <c r="AM127" s="39">
        <v>2.77</v>
      </c>
      <c r="AN127" s="39">
        <v>0</v>
      </c>
      <c r="AO127" s="39">
        <v>4</v>
      </c>
      <c r="AP127" s="39"/>
      <c r="AQ127" s="39"/>
      <c r="AR127" s="39"/>
    </row>
    <row r="128" spans="1:44" x14ac:dyDescent="0.2">
      <c r="A128" s="13"/>
      <c r="B128" s="12"/>
      <c r="C128" s="12"/>
      <c r="D128" s="12"/>
      <c r="E128" s="29"/>
      <c r="F128" s="12" t="s">
        <v>558</v>
      </c>
      <c r="G128" s="30" t="s">
        <v>559</v>
      </c>
      <c r="H128" s="32"/>
      <c r="I128" s="32">
        <v>83.381600000000006</v>
      </c>
      <c r="J128" s="32"/>
      <c r="K128" s="31">
        <v>9</v>
      </c>
      <c r="L128" s="31">
        <v>84</v>
      </c>
      <c r="M128" s="31">
        <v>91</v>
      </c>
      <c r="N128" s="31">
        <v>81.268010000000004</v>
      </c>
      <c r="O128" s="31">
        <v>3.7</v>
      </c>
      <c r="P128" s="31">
        <v>81.591740000000001</v>
      </c>
      <c r="Q128" s="31">
        <v>13</v>
      </c>
      <c r="R128" s="31">
        <v>86.666669999999996</v>
      </c>
      <c r="S128" s="31">
        <v>2</v>
      </c>
      <c r="T128" s="31">
        <v>1</v>
      </c>
      <c r="U128" s="31">
        <v>2</v>
      </c>
      <c r="V128" s="31">
        <v>3</v>
      </c>
      <c r="W128" s="31">
        <v>1</v>
      </c>
      <c r="X128" s="31">
        <v>4</v>
      </c>
      <c r="Y128" s="39">
        <v>15</v>
      </c>
      <c r="Z128" s="39">
        <v>83.548910000000006</v>
      </c>
      <c r="AA128" s="39"/>
      <c r="AB128" s="39">
        <v>9</v>
      </c>
      <c r="AC128" s="39">
        <v>84</v>
      </c>
      <c r="AD128" s="39">
        <v>91</v>
      </c>
      <c r="AE128" s="39">
        <v>81.268010000000004</v>
      </c>
      <c r="AF128" s="39">
        <v>3.5</v>
      </c>
      <c r="AG128" s="39">
        <v>82.26097</v>
      </c>
      <c r="AH128" s="39">
        <v>13</v>
      </c>
      <c r="AI128" s="39">
        <v>86.666669999999996</v>
      </c>
      <c r="AJ128" s="39">
        <v>2</v>
      </c>
      <c r="AK128" s="39">
        <v>1</v>
      </c>
      <c r="AL128" s="39">
        <v>2</v>
      </c>
      <c r="AM128" s="39">
        <v>3</v>
      </c>
      <c r="AN128" s="39">
        <v>1</v>
      </c>
      <c r="AO128" s="39">
        <v>4</v>
      </c>
      <c r="AP128" s="39"/>
      <c r="AQ128" s="39"/>
      <c r="AR128" s="39"/>
    </row>
    <row r="129" spans="1:44" x14ac:dyDescent="0.2">
      <c r="A129" s="13"/>
      <c r="B129" s="12"/>
      <c r="C129" s="12"/>
      <c r="D129" s="12"/>
      <c r="E129" s="29"/>
      <c r="F129" s="12" t="s">
        <v>560</v>
      </c>
      <c r="G129" s="30" t="s">
        <v>561</v>
      </c>
      <c r="H129" s="32"/>
      <c r="I129" s="32">
        <v>80.600210000000004</v>
      </c>
      <c r="J129" s="32"/>
      <c r="K129" s="31">
        <v>11</v>
      </c>
      <c r="L129" s="31">
        <v>76</v>
      </c>
      <c r="M129" s="31">
        <v>109.5</v>
      </c>
      <c r="N129" s="31">
        <v>75.936599999999999</v>
      </c>
      <c r="O129" s="31">
        <v>0.6</v>
      </c>
      <c r="P129" s="31">
        <v>97.13091</v>
      </c>
      <c r="Q129" s="31">
        <v>11</v>
      </c>
      <c r="R129" s="31">
        <v>73.333330000000004</v>
      </c>
      <c r="S129" s="31">
        <v>2</v>
      </c>
      <c r="T129" s="31">
        <v>1</v>
      </c>
      <c r="U129" s="31">
        <v>2</v>
      </c>
      <c r="V129" s="31">
        <v>3</v>
      </c>
      <c r="W129" s="31">
        <v>0</v>
      </c>
      <c r="X129" s="31">
        <v>3</v>
      </c>
      <c r="Y129" s="39">
        <v>22</v>
      </c>
      <c r="Z129" s="39">
        <v>80.581180000000003</v>
      </c>
      <c r="AA129" s="39"/>
      <c r="AB129" s="39">
        <v>11</v>
      </c>
      <c r="AC129" s="39">
        <v>76</v>
      </c>
      <c r="AD129" s="39">
        <v>109.5</v>
      </c>
      <c r="AE129" s="39">
        <v>75.936599999999999</v>
      </c>
      <c r="AF129" s="39">
        <v>0.6</v>
      </c>
      <c r="AG129" s="39">
        <v>97.054779999999994</v>
      </c>
      <c r="AH129" s="39">
        <v>11</v>
      </c>
      <c r="AI129" s="39">
        <v>73.333330000000004</v>
      </c>
      <c r="AJ129" s="39">
        <v>2</v>
      </c>
      <c r="AK129" s="39">
        <v>1</v>
      </c>
      <c r="AL129" s="39">
        <v>2</v>
      </c>
      <c r="AM129" s="39">
        <v>3</v>
      </c>
      <c r="AN129" s="39">
        <v>0</v>
      </c>
      <c r="AO129" s="39">
        <v>3</v>
      </c>
      <c r="AP129" s="39"/>
      <c r="AQ129" s="39"/>
      <c r="AR129" s="39"/>
    </row>
    <row r="130" spans="1:44" x14ac:dyDescent="0.2">
      <c r="A130" s="13"/>
      <c r="B130" s="12"/>
      <c r="C130" s="12"/>
      <c r="D130" s="12"/>
      <c r="E130" s="29"/>
      <c r="F130" s="12" t="s">
        <v>151</v>
      </c>
      <c r="G130" s="30" t="s">
        <v>16</v>
      </c>
      <c r="H130" s="32"/>
      <c r="I130" s="32">
        <v>75.113330000000005</v>
      </c>
      <c r="J130" s="32"/>
      <c r="K130" s="31">
        <v>15</v>
      </c>
      <c r="L130" s="31">
        <v>60</v>
      </c>
      <c r="M130" s="31">
        <v>125</v>
      </c>
      <c r="N130" s="31">
        <v>71.469740000000002</v>
      </c>
      <c r="O130" s="31">
        <v>0.9</v>
      </c>
      <c r="P130" s="31">
        <v>95.650229999999993</v>
      </c>
      <c r="Q130" s="31">
        <v>11</v>
      </c>
      <c r="R130" s="31">
        <v>73.333330000000004</v>
      </c>
      <c r="S130" s="31">
        <v>2</v>
      </c>
      <c r="T130" s="31">
        <v>1</v>
      </c>
      <c r="U130" s="31">
        <v>2</v>
      </c>
      <c r="V130" s="31">
        <v>3</v>
      </c>
      <c r="W130" s="31">
        <v>1</v>
      </c>
      <c r="X130" s="31">
        <v>2</v>
      </c>
      <c r="Y130" s="39">
        <v>47</v>
      </c>
      <c r="Z130" s="39">
        <v>75.189350000000005</v>
      </c>
      <c r="AA130" s="39"/>
      <c r="AB130" s="39">
        <v>15</v>
      </c>
      <c r="AC130" s="39">
        <v>60</v>
      </c>
      <c r="AD130" s="39">
        <v>125</v>
      </c>
      <c r="AE130" s="39">
        <v>71.469740000000002</v>
      </c>
      <c r="AF130" s="39">
        <v>0.8</v>
      </c>
      <c r="AG130" s="39">
        <v>95.954310000000007</v>
      </c>
      <c r="AH130" s="39">
        <v>11</v>
      </c>
      <c r="AI130" s="39">
        <v>73.333330000000004</v>
      </c>
      <c r="AJ130" s="39">
        <v>2</v>
      </c>
      <c r="AK130" s="39">
        <v>1</v>
      </c>
      <c r="AL130" s="39">
        <v>2</v>
      </c>
      <c r="AM130" s="39">
        <v>3</v>
      </c>
      <c r="AN130" s="39">
        <v>1</v>
      </c>
      <c r="AO130" s="39">
        <v>2</v>
      </c>
      <c r="AP130" s="39"/>
      <c r="AQ130" s="39"/>
      <c r="AR130" s="39"/>
    </row>
    <row r="131" spans="1:44" x14ac:dyDescent="0.2">
      <c r="A131" s="13"/>
      <c r="B131" s="12"/>
      <c r="C131" s="12"/>
      <c r="D131" s="12"/>
      <c r="E131" s="29"/>
      <c r="F131" s="12" t="s">
        <v>562</v>
      </c>
      <c r="G131" s="30" t="s">
        <v>563</v>
      </c>
      <c r="H131" s="32"/>
      <c r="I131" s="32">
        <v>51.933470000000007</v>
      </c>
      <c r="J131" s="32"/>
      <c r="K131" s="31">
        <v>19.05</v>
      </c>
      <c r="L131" s="31">
        <v>43.8</v>
      </c>
      <c r="M131" s="31">
        <v>285.14999999999998</v>
      </c>
      <c r="N131" s="31">
        <v>25.317</v>
      </c>
      <c r="O131" s="31">
        <v>8.6999999999999993</v>
      </c>
      <c r="P131" s="31">
        <v>56.450200000000002</v>
      </c>
      <c r="Q131" s="31">
        <v>12.324999999999999</v>
      </c>
      <c r="R131" s="31">
        <v>82.166669999999996</v>
      </c>
      <c r="S131" s="31">
        <v>2</v>
      </c>
      <c r="T131" s="31">
        <v>1</v>
      </c>
      <c r="U131" s="31">
        <v>1.35</v>
      </c>
      <c r="V131" s="31">
        <v>3</v>
      </c>
      <c r="W131" s="31">
        <v>0.97499999999999998</v>
      </c>
      <c r="X131" s="31">
        <v>4</v>
      </c>
      <c r="Y131" s="39">
        <v>112</v>
      </c>
      <c r="Z131" s="39">
        <v>66.463640000000012</v>
      </c>
      <c r="AA131" s="39"/>
      <c r="AB131" s="39">
        <v>17.05</v>
      </c>
      <c r="AC131" s="39">
        <v>51.8</v>
      </c>
      <c r="AD131" s="39">
        <v>124.9</v>
      </c>
      <c r="AE131" s="39">
        <v>71.498559999999998</v>
      </c>
      <c r="AF131" s="39">
        <v>8.8000000000000007</v>
      </c>
      <c r="AG131" s="39">
        <v>56.055999999999997</v>
      </c>
      <c r="AH131" s="39">
        <v>12.975</v>
      </c>
      <c r="AI131" s="39">
        <v>86.5</v>
      </c>
      <c r="AJ131" s="39">
        <v>2</v>
      </c>
      <c r="AK131" s="39">
        <v>1</v>
      </c>
      <c r="AL131" s="39">
        <v>2</v>
      </c>
      <c r="AM131" s="39">
        <v>3</v>
      </c>
      <c r="AN131" s="39">
        <v>0.97499999999999998</v>
      </c>
      <c r="AO131" s="39">
        <v>4</v>
      </c>
      <c r="AP131" s="39"/>
      <c r="AQ131" s="39"/>
      <c r="AR131" s="39"/>
    </row>
    <row r="132" spans="1:44" x14ac:dyDescent="0.2">
      <c r="A132" s="13"/>
      <c r="B132" s="12"/>
      <c r="C132" s="12"/>
      <c r="D132" s="12"/>
      <c r="E132" s="29"/>
      <c r="F132" s="12" t="s">
        <v>564</v>
      </c>
      <c r="G132" s="30" t="s">
        <v>565</v>
      </c>
      <c r="H132" s="32"/>
      <c r="I132" s="32">
        <v>62.204320000000003</v>
      </c>
      <c r="J132" s="32"/>
      <c r="K132" s="31">
        <v>20</v>
      </c>
      <c r="L132" s="31">
        <v>40</v>
      </c>
      <c r="M132" s="31">
        <v>90</v>
      </c>
      <c r="N132" s="31">
        <v>81.556200000000004</v>
      </c>
      <c r="O132" s="31">
        <v>3.9</v>
      </c>
      <c r="P132" s="31">
        <v>80.594440000000006</v>
      </c>
      <c r="Q132" s="31">
        <v>7</v>
      </c>
      <c r="R132" s="31">
        <v>46.666670000000003</v>
      </c>
      <c r="S132" s="31">
        <v>2</v>
      </c>
      <c r="T132" s="31">
        <v>0</v>
      </c>
      <c r="U132" s="31">
        <v>2</v>
      </c>
      <c r="V132" s="31">
        <v>3</v>
      </c>
      <c r="W132" s="31">
        <v>0</v>
      </c>
      <c r="X132" s="31">
        <v>0</v>
      </c>
      <c r="Y132" s="39">
        <v>129</v>
      </c>
      <c r="Z132" s="39">
        <v>63.101580000000006</v>
      </c>
      <c r="AA132" s="39"/>
      <c r="AB132" s="39">
        <v>20</v>
      </c>
      <c r="AC132" s="39">
        <v>40</v>
      </c>
      <c r="AD132" s="39">
        <v>90</v>
      </c>
      <c r="AE132" s="39">
        <v>81.556200000000004</v>
      </c>
      <c r="AF132" s="39">
        <v>3.2</v>
      </c>
      <c r="AG132" s="39">
        <v>84.18347</v>
      </c>
      <c r="AH132" s="39">
        <v>7</v>
      </c>
      <c r="AI132" s="39">
        <v>46.666670000000003</v>
      </c>
      <c r="AJ132" s="39">
        <v>2</v>
      </c>
      <c r="AK132" s="39">
        <v>0</v>
      </c>
      <c r="AL132" s="39">
        <v>2</v>
      </c>
      <c r="AM132" s="39">
        <v>3</v>
      </c>
      <c r="AN132" s="39">
        <v>0</v>
      </c>
      <c r="AO132" s="39">
        <v>0</v>
      </c>
      <c r="AP132" s="39"/>
      <c r="AQ132" s="39"/>
      <c r="AR132" s="39"/>
    </row>
    <row r="133" spans="1:44" x14ac:dyDescent="0.2">
      <c r="A133" s="13"/>
      <c r="B133" s="12"/>
      <c r="C133" s="12"/>
      <c r="D133" s="12"/>
      <c r="E133" s="29"/>
      <c r="F133" s="12" t="s">
        <v>566</v>
      </c>
      <c r="G133" s="30" t="s">
        <v>567</v>
      </c>
      <c r="H133" s="32"/>
      <c r="I133" s="32">
        <v>68.176079999999999</v>
      </c>
      <c r="J133" s="32"/>
      <c r="K133" s="31">
        <v>18</v>
      </c>
      <c r="L133" s="31">
        <v>48</v>
      </c>
      <c r="M133" s="31">
        <v>105</v>
      </c>
      <c r="N133" s="31">
        <v>77.233429999999998</v>
      </c>
      <c r="O133" s="31">
        <v>2.5</v>
      </c>
      <c r="P133" s="31">
        <v>87.470879999999994</v>
      </c>
      <c r="Q133" s="31">
        <v>9</v>
      </c>
      <c r="R133" s="31">
        <v>60</v>
      </c>
      <c r="S133" s="31">
        <v>2</v>
      </c>
      <c r="T133" s="31">
        <v>1</v>
      </c>
      <c r="U133" s="31">
        <v>0</v>
      </c>
      <c r="V133" s="31">
        <v>3</v>
      </c>
      <c r="W133" s="31">
        <v>1</v>
      </c>
      <c r="X133" s="31">
        <v>2</v>
      </c>
      <c r="Y133" s="39">
        <v>100</v>
      </c>
      <c r="Z133" s="39">
        <v>68.24260000000001</v>
      </c>
      <c r="AA133" s="39"/>
      <c r="AB133" s="39">
        <v>18</v>
      </c>
      <c r="AC133" s="39">
        <v>48</v>
      </c>
      <c r="AD133" s="39">
        <v>105</v>
      </c>
      <c r="AE133" s="39">
        <v>77.233429999999998</v>
      </c>
      <c r="AF133" s="39">
        <v>2.5</v>
      </c>
      <c r="AG133" s="39">
        <v>87.736990000000006</v>
      </c>
      <c r="AH133" s="39">
        <v>9</v>
      </c>
      <c r="AI133" s="39">
        <v>60</v>
      </c>
      <c r="AJ133" s="39">
        <v>2</v>
      </c>
      <c r="AK133" s="39">
        <v>1</v>
      </c>
      <c r="AL133" s="39">
        <v>0</v>
      </c>
      <c r="AM133" s="39">
        <v>3</v>
      </c>
      <c r="AN133" s="39">
        <v>1</v>
      </c>
      <c r="AO133" s="39">
        <v>2</v>
      </c>
      <c r="AP133" s="39"/>
      <c r="AQ133" s="39"/>
      <c r="AR133" s="39"/>
    </row>
    <row r="134" spans="1:44" x14ac:dyDescent="0.2">
      <c r="A134" s="13"/>
      <c r="B134" s="12"/>
      <c r="C134" s="12"/>
      <c r="D134" s="12"/>
      <c r="E134" s="29"/>
      <c r="F134" s="12" t="s">
        <v>568</v>
      </c>
      <c r="G134" s="30" t="s">
        <v>569</v>
      </c>
      <c r="H134" s="32"/>
      <c r="I134" s="32">
        <v>64.405020000000007</v>
      </c>
      <c r="J134" s="32"/>
      <c r="K134" s="31">
        <v>17</v>
      </c>
      <c r="L134" s="31">
        <v>52</v>
      </c>
      <c r="M134" s="31">
        <v>217</v>
      </c>
      <c r="N134" s="31">
        <v>44.956769999999999</v>
      </c>
      <c r="O134" s="31">
        <v>1.2</v>
      </c>
      <c r="P134" s="31">
        <v>93.996660000000006</v>
      </c>
      <c r="Q134" s="31">
        <v>10</v>
      </c>
      <c r="R134" s="31">
        <v>66.666669999999996</v>
      </c>
      <c r="S134" s="31">
        <v>2</v>
      </c>
      <c r="T134" s="31">
        <v>1</v>
      </c>
      <c r="U134" s="31">
        <v>2</v>
      </c>
      <c r="V134" s="31">
        <v>3</v>
      </c>
      <c r="W134" s="31">
        <v>0</v>
      </c>
      <c r="X134" s="31">
        <v>2</v>
      </c>
      <c r="Y134" s="39">
        <v>122</v>
      </c>
      <c r="Z134" s="39">
        <v>64.544530000000009</v>
      </c>
      <c r="AA134" s="39"/>
      <c r="AB134" s="39">
        <v>17</v>
      </c>
      <c r="AC134" s="39">
        <v>52</v>
      </c>
      <c r="AD134" s="39">
        <v>217</v>
      </c>
      <c r="AE134" s="39">
        <v>44.956769999999999</v>
      </c>
      <c r="AF134" s="39">
        <v>1.1000000000000001</v>
      </c>
      <c r="AG134" s="39">
        <v>94.554670000000002</v>
      </c>
      <c r="AH134" s="39">
        <v>10</v>
      </c>
      <c r="AI134" s="39">
        <v>66.666669999999996</v>
      </c>
      <c r="AJ134" s="39">
        <v>2</v>
      </c>
      <c r="AK134" s="39">
        <v>1</v>
      </c>
      <c r="AL134" s="39">
        <v>2</v>
      </c>
      <c r="AM134" s="39">
        <v>3</v>
      </c>
      <c r="AN134" s="39">
        <v>0</v>
      </c>
      <c r="AO134" s="39">
        <v>2</v>
      </c>
      <c r="AP134" s="39"/>
      <c r="AQ134" s="39"/>
      <c r="AR134" s="39"/>
    </row>
    <row r="135" spans="1:44" x14ac:dyDescent="0.2">
      <c r="A135" s="13"/>
      <c r="B135" s="12"/>
      <c r="C135" s="12"/>
      <c r="D135" s="12"/>
      <c r="E135" s="29"/>
      <c r="F135" s="12" t="s">
        <v>570</v>
      </c>
      <c r="G135" s="30" t="s">
        <v>571</v>
      </c>
      <c r="H135" s="32"/>
      <c r="I135" s="32">
        <v>70.501070000000013</v>
      </c>
      <c r="J135" s="32"/>
      <c r="K135" s="31">
        <v>14</v>
      </c>
      <c r="L135" s="31">
        <v>64</v>
      </c>
      <c r="M135" s="31">
        <v>121</v>
      </c>
      <c r="N135" s="31">
        <v>72.622479999999996</v>
      </c>
      <c r="O135" s="31">
        <v>1.6</v>
      </c>
      <c r="P135" s="31">
        <v>92.048450000000003</v>
      </c>
      <c r="Q135" s="31">
        <v>8</v>
      </c>
      <c r="R135" s="31">
        <v>53.333329999999997</v>
      </c>
      <c r="S135" s="31">
        <v>1</v>
      </c>
      <c r="T135" s="31">
        <v>1</v>
      </c>
      <c r="U135" s="31">
        <v>0</v>
      </c>
      <c r="V135" s="31">
        <v>3</v>
      </c>
      <c r="W135" s="31">
        <v>1</v>
      </c>
      <c r="X135" s="31">
        <v>2</v>
      </c>
      <c r="Y135" s="39">
        <v>75</v>
      </c>
      <c r="Z135" s="39">
        <v>71.105710000000002</v>
      </c>
      <c r="AA135" s="39"/>
      <c r="AB135" s="39">
        <v>14</v>
      </c>
      <c r="AC135" s="39">
        <v>64</v>
      </c>
      <c r="AD135" s="39">
        <v>121</v>
      </c>
      <c r="AE135" s="39">
        <v>72.622479999999996</v>
      </c>
      <c r="AF135" s="39">
        <v>1.1000000000000001</v>
      </c>
      <c r="AG135" s="39">
        <v>94.467039999999997</v>
      </c>
      <c r="AH135" s="39">
        <v>8</v>
      </c>
      <c r="AI135" s="39">
        <v>53.333329999999997</v>
      </c>
      <c r="AJ135" s="39">
        <v>1</v>
      </c>
      <c r="AK135" s="39">
        <v>1</v>
      </c>
      <c r="AL135" s="39">
        <v>0</v>
      </c>
      <c r="AM135" s="39">
        <v>3</v>
      </c>
      <c r="AN135" s="39">
        <v>1</v>
      </c>
      <c r="AO135" s="39">
        <v>2</v>
      </c>
      <c r="AP135" s="39"/>
      <c r="AQ135" s="39"/>
      <c r="AR135" s="39"/>
    </row>
    <row r="136" spans="1:44" x14ac:dyDescent="0.2">
      <c r="A136" s="13"/>
      <c r="B136" s="12"/>
      <c r="C136" s="12"/>
      <c r="D136" s="12"/>
      <c r="E136" s="29"/>
      <c r="F136" s="12" t="s">
        <v>572</v>
      </c>
      <c r="G136" s="30" t="s">
        <v>573</v>
      </c>
      <c r="H136" s="32"/>
      <c r="I136" s="32">
        <v>72.408270000000002</v>
      </c>
      <c r="J136" s="32"/>
      <c r="K136" s="31">
        <v>19</v>
      </c>
      <c r="L136" s="31">
        <v>44</v>
      </c>
      <c r="M136" s="31">
        <v>137</v>
      </c>
      <c r="N136" s="31">
        <v>68.011529999999993</v>
      </c>
      <c r="O136" s="31">
        <v>1.8</v>
      </c>
      <c r="P136" s="31">
        <v>90.954899999999995</v>
      </c>
      <c r="Q136" s="31">
        <v>13</v>
      </c>
      <c r="R136" s="31">
        <v>86.666669999999996</v>
      </c>
      <c r="S136" s="31">
        <v>2</v>
      </c>
      <c r="T136" s="31">
        <v>1</v>
      </c>
      <c r="U136" s="31">
        <v>3</v>
      </c>
      <c r="V136" s="31">
        <v>3</v>
      </c>
      <c r="W136" s="31">
        <v>1</v>
      </c>
      <c r="X136" s="31">
        <v>3</v>
      </c>
      <c r="Y136" s="39">
        <v>65</v>
      </c>
      <c r="Z136" s="39">
        <v>72.526230000000012</v>
      </c>
      <c r="AA136" s="39"/>
      <c r="AB136" s="39">
        <v>19</v>
      </c>
      <c r="AC136" s="39">
        <v>44</v>
      </c>
      <c r="AD136" s="39">
        <v>137</v>
      </c>
      <c r="AE136" s="39">
        <v>68.011529999999993</v>
      </c>
      <c r="AF136" s="39">
        <v>1.7</v>
      </c>
      <c r="AG136" s="39">
        <v>91.42671</v>
      </c>
      <c r="AH136" s="39">
        <v>13</v>
      </c>
      <c r="AI136" s="39">
        <v>86.666669999999996</v>
      </c>
      <c r="AJ136" s="39">
        <v>2</v>
      </c>
      <c r="AK136" s="39">
        <v>1</v>
      </c>
      <c r="AL136" s="39">
        <v>3</v>
      </c>
      <c r="AM136" s="39">
        <v>3</v>
      </c>
      <c r="AN136" s="39">
        <v>1</v>
      </c>
      <c r="AO136" s="39">
        <v>3</v>
      </c>
      <c r="AP136" s="39"/>
      <c r="AQ136" s="39"/>
      <c r="AR136" s="39"/>
    </row>
    <row r="137" spans="1:44" x14ac:dyDescent="0.2">
      <c r="A137" s="13"/>
      <c r="B137" s="12"/>
      <c r="C137" s="12"/>
      <c r="D137" s="12"/>
      <c r="E137" s="29"/>
      <c r="F137" s="12" t="s">
        <v>574</v>
      </c>
      <c r="G137" s="30" t="s">
        <v>575</v>
      </c>
      <c r="H137" s="32"/>
      <c r="I137" s="32">
        <v>68.579830000000001</v>
      </c>
      <c r="J137" s="32"/>
      <c r="K137" s="31">
        <v>23</v>
      </c>
      <c r="L137" s="31">
        <v>28</v>
      </c>
      <c r="M137" s="31">
        <v>122</v>
      </c>
      <c r="N137" s="31">
        <v>72.334289999999996</v>
      </c>
      <c r="O137" s="31">
        <v>2.5</v>
      </c>
      <c r="P137" s="31">
        <v>87.318349999999995</v>
      </c>
      <c r="Q137" s="31">
        <v>13</v>
      </c>
      <c r="R137" s="31">
        <v>86.666669999999996</v>
      </c>
      <c r="S137" s="31">
        <v>2</v>
      </c>
      <c r="T137" s="31">
        <v>1</v>
      </c>
      <c r="U137" s="31">
        <v>2</v>
      </c>
      <c r="V137" s="31">
        <v>3</v>
      </c>
      <c r="W137" s="31">
        <v>2</v>
      </c>
      <c r="X137" s="31">
        <v>3</v>
      </c>
      <c r="Y137" s="39">
        <v>85</v>
      </c>
      <c r="Z137" s="39">
        <v>69.958500000000001</v>
      </c>
      <c r="AA137" s="39"/>
      <c r="AB137" s="39">
        <v>22</v>
      </c>
      <c r="AC137" s="39">
        <v>32</v>
      </c>
      <c r="AD137" s="39">
        <v>120</v>
      </c>
      <c r="AE137" s="39">
        <v>72.910659999999993</v>
      </c>
      <c r="AF137" s="39">
        <v>2.2999999999999998</v>
      </c>
      <c r="AG137" s="39">
        <v>88.25667</v>
      </c>
      <c r="AH137" s="39">
        <v>13</v>
      </c>
      <c r="AI137" s="39">
        <v>86.666669999999996</v>
      </c>
      <c r="AJ137" s="39">
        <v>2</v>
      </c>
      <c r="AK137" s="39">
        <v>1</v>
      </c>
      <c r="AL137" s="39">
        <v>2</v>
      </c>
      <c r="AM137" s="39">
        <v>3</v>
      </c>
      <c r="AN137" s="39">
        <v>2</v>
      </c>
      <c r="AO137" s="39">
        <v>3</v>
      </c>
      <c r="AP137" s="39"/>
      <c r="AQ137" s="39"/>
      <c r="AR137" s="39"/>
    </row>
    <row r="138" spans="1:44" x14ac:dyDescent="0.2">
      <c r="A138" s="13"/>
      <c r="B138" s="12"/>
      <c r="C138" s="12"/>
      <c r="D138" s="12"/>
      <c r="E138" s="29"/>
      <c r="F138" s="12" t="s">
        <v>576</v>
      </c>
      <c r="G138" s="30" t="s">
        <v>577</v>
      </c>
      <c r="H138" s="32"/>
      <c r="I138" s="32">
        <v>76.332380000000001</v>
      </c>
      <c r="J138" s="32"/>
      <c r="K138" s="31">
        <v>12</v>
      </c>
      <c r="L138" s="31">
        <v>72</v>
      </c>
      <c r="M138" s="31">
        <v>137</v>
      </c>
      <c r="N138" s="31">
        <v>68.011529999999993</v>
      </c>
      <c r="O138" s="31">
        <v>0.3</v>
      </c>
      <c r="P138" s="31">
        <v>98.651340000000005</v>
      </c>
      <c r="Q138" s="31">
        <v>10</v>
      </c>
      <c r="R138" s="31">
        <v>66.666669999999996</v>
      </c>
      <c r="S138" s="31">
        <v>1</v>
      </c>
      <c r="T138" s="31">
        <v>1</v>
      </c>
      <c r="U138" s="31">
        <v>2</v>
      </c>
      <c r="V138" s="31">
        <v>2</v>
      </c>
      <c r="W138" s="31">
        <v>2</v>
      </c>
      <c r="X138" s="31">
        <v>2</v>
      </c>
      <c r="Y138" s="39">
        <v>39</v>
      </c>
      <c r="Z138" s="39">
        <v>76.353360000000009</v>
      </c>
      <c r="AA138" s="39"/>
      <c r="AB138" s="39">
        <v>12</v>
      </c>
      <c r="AC138" s="39">
        <v>72</v>
      </c>
      <c r="AD138" s="39">
        <v>137</v>
      </c>
      <c r="AE138" s="39">
        <v>68.011529999999993</v>
      </c>
      <c r="AF138" s="39">
        <v>0.3</v>
      </c>
      <c r="AG138" s="39">
        <v>98.735230000000001</v>
      </c>
      <c r="AH138" s="39">
        <v>10</v>
      </c>
      <c r="AI138" s="39">
        <v>66.666669999999996</v>
      </c>
      <c r="AJ138" s="39">
        <v>1</v>
      </c>
      <c r="AK138" s="39">
        <v>1</v>
      </c>
      <c r="AL138" s="39">
        <v>2</v>
      </c>
      <c r="AM138" s="39">
        <v>2</v>
      </c>
      <c r="AN138" s="39">
        <v>2</v>
      </c>
      <c r="AO138" s="39">
        <v>2</v>
      </c>
      <c r="AP138" s="39"/>
      <c r="AQ138" s="39"/>
      <c r="AR138" s="39"/>
    </row>
    <row r="139" spans="1:44" x14ac:dyDescent="0.2">
      <c r="A139" s="13"/>
      <c r="B139" s="12"/>
      <c r="C139" s="12"/>
      <c r="D139" s="12"/>
      <c r="E139" s="29"/>
      <c r="F139" s="12" t="s">
        <v>578</v>
      </c>
      <c r="G139" s="30" t="s">
        <v>579</v>
      </c>
      <c r="H139" s="32"/>
      <c r="I139" s="32">
        <v>73.168890000000005</v>
      </c>
      <c r="J139" s="32"/>
      <c r="K139" s="31">
        <v>14</v>
      </c>
      <c r="L139" s="31">
        <v>64</v>
      </c>
      <c r="M139" s="31">
        <v>160</v>
      </c>
      <c r="N139" s="31">
        <v>61.383290000000002</v>
      </c>
      <c r="O139" s="31">
        <v>1.2</v>
      </c>
      <c r="P139" s="31">
        <v>93.958950000000002</v>
      </c>
      <c r="Q139" s="31">
        <v>11</v>
      </c>
      <c r="R139" s="31">
        <v>73.333330000000004</v>
      </c>
      <c r="S139" s="31">
        <v>2</v>
      </c>
      <c r="T139" s="31">
        <v>1</v>
      </c>
      <c r="U139" s="31">
        <v>2</v>
      </c>
      <c r="V139" s="31">
        <v>3</v>
      </c>
      <c r="W139" s="31">
        <v>1</v>
      </c>
      <c r="X139" s="31">
        <v>2</v>
      </c>
      <c r="Y139" s="39">
        <v>60</v>
      </c>
      <c r="Z139" s="39">
        <v>73.228800000000007</v>
      </c>
      <c r="AA139" s="39"/>
      <c r="AB139" s="39">
        <v>14</v>
      </c>
      <c r="AC139" s="39">
        <v>64</v>
      </c>
      <c r="AD139" s="39">
        <v>160</v>
      </c>
      <c r="AE139" s="39">
        <v>61.383290000000002</v>
      </c>
      <c r="AF139" s="39">
        <v>1.2</v>
      </c>
      <c r="AG139" s="39">
        <v>94.198580000000007</v>
      </c>
      <c r="AH139" s="39">
        <v>11</v>
      </c>
      <c r="AI139" s="39">
        <v>73.333330000000004</v>
      </c>
      <c r="AJ139" s="39">
        <v>2</v>
      </c>
      <c r="AK139" s="39">
        <v>1</v>
      </c>
      <c r="AL139" s="39">
        <v>2</v>
      </c>
      <c r="AM139" s="39">
        <v>3</v>
      </c>
      <c r="AN139" s="39">
        <v>1</v>
      </c>
      <c r="AO139" s="39">
        <v>2</v>
      </c>
      <c r="AP139" s="39"/>
      <c r="AQ139" s="39"/>
      <c r="AR139" s="39"/>
    </row>
    <row r="140" spans="1:44" x14ac:dyDescent="0.2">
      <c r="A140" s="13"/>
      <c r="B140" s="12"/>
      <c r="C140" s="12"/>
      <c r="D140" s="12"/>
      <c r="E140" s="29"/>
      <c r="F140" s="12" t="s">
        <v>580</v>
      </c>
      <c r="G140" s="30" t="s">
        <v>581</v>
      </c>
      <c r="H140" s="32"/>
      <c r="I140" s="32">
        <v>59.384900000000002</v>
      </c>
      <c r="J140" s="32"/>
      <c r="K140" s="31">
        <v>22</v>
      </c>
      <c r="L140" s="31">
        <v>32</v>
      </c>
      <c r="M140" s="31">
        <v>165</v>
      </c>
      <c r="N140" s="31">
        <v>59.942360000000001</v>
      </c>
      <c r="O140" s="31">
        <v>6.9</v>
      </c>
      <c r="P140" s="31">
        <v>65.597250000000003</v>
      </c>
      <c r="Q140" s="31">
        <v>12</v>
      </c>
      <c r="R140" s="31">
        <v>80</v>
      </c>
      <c r="S140" s="31">
        <v>2</v>
      </c>
      <c r="T140" s="31">
        <v>1</v>
      </c>
      <c r="U140" s="31">
        <v>2</v>
      </c>
      <c r="V140" s="31">
        <v>3</v>
      </c>
      <c r="W140" s="31">
        <v>1</v>
      </c>
      <c r="X140" s="31">
        <v>3</v>
      </c>
      <c r="Y140" s="39">
        <v>143</v>
      </c>
      <c r="Z140" s="39">
        <v>59.597020000000008</v>
      </c>
      <c r="AA140" s="39"/>
      <c r="AB140" s="39">
        <v>22</v>
      </c>
      <c r="AC140" s="39">
        <v>32</v>
      </c>
      <c r="AD140" s="39">
        <v>165</v>
      </c>
      <c r="AE140" s="39">
        <v>59.942360000000001</v>
      </c>
      <c r="AF140" s="39">
        <v>6.7</v>
      </c>
      <c r="AG140" s="39">
        <v>66.445729999999998</v>
      </c>
      <c r="AH140" s="39">
        <v>12</v>
      </c>
      <c r="AI140" s="39">
        <v>80</v>
      </c>
      <c r="AJ140" s="39">
        <v>2</v>
      </c>
      <c r="AK140" s="39">
        <v>1</v>
      </c>
      <c r="AL140" s="39">
        <v>2</v>
      </c>
      <c r="AM140" s="39">
        <v>3</v>
      </c>
      <c r="AN140" s="39">
        <v>1</v>
      </c>
      <c r="AO140" s="39">
        <v>3</v>
      </c>
      <c r="AP140" s="39"/>
      <c r="AQ140" s="39"/>
      <c r="AR140" s="39"/>
    </row>
    <row r="141" spans="1:44" x14ac:dyDescent="0.2">
      <c r="A141" s="13"/>
      <c r="B141" s="12"/>
      <c r="C141" s="12"/>
      <c r="D141" s="12"/>
      <c r="E141" s="29"/>
      <c r="F141" s="12" t="s">
        <v>153</v>
      </c>
      <c r="G141" s="30" t="s">
        <v>20</v>
      </c>
      <c r="H141" s="32"/>
      <c r="I141" s="32">
        <v>84.152070000000009</v>
      </c>
      <c r="J141" s="32"/>
      <c r="K141" s="31">
        <v>13</v>
      </c>
      <c r="L141" s="31">
        <v>68</v>
      </c>
      <c r="M141" s="31">
        <v>87.5</v>
      </c>
      <c r="N141" s="31">
        <v>82.276660000000007</v>
      </c>
      <c r="O141" s="31">
        <v>0.1</v>
      </c>
      <c r="P141" s="31">
        <v>99.664969999999997</v>
      </c>
      <c r="Q141" s="31">
        <v>13</v>
      </c>
      <c r="R141" s="31">
        <v>86.666669999999996</v>
      </c>
      <c r="S141" s="31">
        <v>2</v>
      </c>
      <c r="T141" s="31">
        <v>1</v>
      </c>
      <c r="U141" s="31">
        <v>2</v>
      </c>
      <c r="V141" s="31">
        <v>3</v>
      </c>
      <c r="W141" s="31">
        <v>1</v>
      </c>
      <c r="X141" s="31">
        <v>4</v>
      </c>
      <c r="Y141" s="39">
        <v>13</v>
      </c>
      <c r="Z141" s="39">
        <v>84.157440000000008</v>
      </c>
      <c r="AA141" s="39"/>
      <c r="AB141" s="39">
        <v>13</v>
      </c>
      <c r="AC141" s="39">
        <v>68</v>
      </c>
      <c r="AD141" s="39">
        <v>87.5</v>
      </c>
      <c r="AE141" s="39">
        <v>82.276660000000007</v>
      </c>
      <c r="AF141" s="39">
        <v>0.1</v>
      </c>
      <c r="AG141" s="39">
        <v>99.686430000000001</v>
      </c>
      <c r="AH141" s="39">
        <v>13</v>
      </c>
      <c r="AI141" s="39">
        <v>86.666669999999996</v>
      </c>
      <c r="AJ141" s="39">
        <v>2</v>
      </c>
      <c r="AK141" s="39">
        <v>1</v>
      </c>
      <c r="AL141" s="39">
        <v>2</v>
      </c>
      <c r="AM141" s="39">
        <v>3</v>
      </c>
      <c r="AN141" s="39">
        <v>1</v>
      </c>
      <c r="AO141" s="39">
        <v>4</v>
      </c>
      <c r="AP141" s="39"/>
      <c r="AQ141" s="39"/>
      <c r="AR141" s="39"/>
    </row>
    <row r="142" spans="1:44" x14ac:dyDescent="0.2">
      <c r="A142" s="13"/>
      <c r="B142" s="12"/>
      <c r="C142" s="12"/>
      <c r="D142" s="12"/>
      <c r="E142" s="29"/>
      <c r="F142" s="12" t="s">
        <v>582</v>
      </c>
      <c r="G142" s="30" t="s">
        <v>583</v>
      </c>
      <c r="H142" s="32"/>
      <c r="I142" s="32">
        <v>58.323710000000005</v>
      </c>
      <c r="J142" s="32"/>
      <c r="K142" s="31">
        <v>24</v>
      </c>
      <c r="L142" s="31">
        <v>24</v>
      </c>
      <c r="M142" s="31">
        <v>260</v>
      </c>
      <c r="N142" s="31">
        <v>32.564839999999997</v>
      </c>
      <c r="O142" s="31">
        <v>2</v>
      </c>
      <c r="P142" s="31">
        <v>90.063329999999993</v>
      </c>
      <c r="Q142" s="31">
        <v>13</v>
      </c>
      <c r="R142" s="31">
        <v>86.666669999999996</v>
      </c>
      <c r="S142" s="31">
        <v>2</v>
      </c>
      <c r="T142" s="31">
        <v>1</v>
      </c>
      <c r="U142" s="31">
        <v>2</v>
      </c>
      <c r="V142" s="31">
        <v>3</v>
      </c>
      <c r="W142" s="31">
        <v>1</v>
      </c>
      <c r="X142" s="31">
        <v>4</v>
      </c>
      <c r="Y142" s="39">
        <v>147</v>
      </c>
      <c r="Z142" s="39">
        <v>58.354490000000006</v>
      </c>
      <c r="AA142" s="39"/>
      <c r="AB142" s="39">
        <v>24</v>
      </c>
      <c r="AC142" s="39">
        <v>24</v>
      </c>
      <c r="AD142" s="39">
        <v>260</v>
      </c>
      <c r="AE142" s="39">
        <v>32.564839999999997</v>
      </c>
      <c r="AF142" s="39">
        <v>2</v>
      </c>
      <c r="AG142" s="39">
        <v>90.18647</v>
      </c>
      <c r="AH142" s="39">
        <v>13</v>
      </c>
      <c r="AI142" s="39">
        <v>86.666669999999996</v>
      </c>
      <c r="AJ142" s="39">
        <v>2</v>
      </c>
      <c r="AK142" s="39">
        <v>1</v>
      </c>
      <c r="AL142" s="39">
        <v>2</v>
      </c>
      <c r="AM142" s="39">
        <v>3</v>
      </c>
      <c r="AN142" s="39">
        <v>1</v>
      </c>
      <c r="AO142" s="39">
        <v>4</v>
      </c>
      <c r="AP142" s="39"/>
      <c r="AQ142" s="39"/>
      <c r="AR142" s="39"/>
    </row>
    <row r="143" spans="1:44" x14ac:dyDescent="0.2">
      <c r="A143" s="13"/>
      <c r="B143" s="12"/>
      <c r="C143" s="12"/>
      <c r="D143" s="12"/>
      <c r="E143" s="29"/>
      <c r="F143" s="12" t="s">
        <v>584</v>
      </c>
      <c r="G143" s="30" t="s">
        <v>585</v>
      </c>
      <c r="H143" s="32"/>
      <c r="I143" s="32">
        <v>78.406850000000006</v>
      </c>
      <c r="J143" s="32"/>
      <c r="K143" s="31">
        <v>13.1</v>
      </c>
      <c r="L143" s="31">
        <v>67.599999999999994</v>
      </c>
      <c r="M143" s="31">
        <v>168.85</v>
      </c>
      <c r="N143" s="31">
        <v>58.832850000000001</v>
      </c>
      <c r="O143" s="31">
        <v>1.2</v>
      </c>
      <c r="P143" s="31">
        <v>93.86121</v>
      </c>
      <c r="Q143" s="31">
        <v>14</v>
      </c>
      <c r="R143" s="31">
        <v>93.333330000000004</v>
      </c>
      <c r="S143" s="31">
        <v>2</v>
      </c>
      <c r="T143" s="31">
        <v>1</v>
      </c>
      <c r="U143" s="31">
        <v>3</v>
      </c>
      <c r="V143" s="31">
        <v>3</v>
      </c>
      <c r="W143" s="31">
        <v>1</v>
      </c>
      <c r="X143" s="31">
        <v>4</v>
      </c>
      <c r="Y143" s="39">
        <v>26</v>
      </c>
      <c r="Z143" s="39">
        <v>78.895810000000012</v>
      </c>
      <c r="AA143" s="39"/>
      <c r="AB143" s="39">
        <v>13.1</v>
      </c>
      <c r="AC143" s="39">
        <v>67.599999999999994</v>
      </c>
      <c r="AD143" s="39">
        <v>164.5</v>
      </c>
      <c r="AE143" s="39">
        <v>60.086460000000002</v>
      </c>
      <c r="AF143" s="39">
        <v>1.1000000000000001</v>
      </c>
      <c r="AG143" s="39">
        <v>94.56344</v>
      </c>
      <c r="AH143" s="39">
        <v>14</v>
      </c>
      <c r="AI143" s="39">
        <v>93.333330000000004</v>
      </c>
      <c r="AJ143" s="39">
        <v>2</v>
      </c>
      <c r="AK143" s="39">
        <v>1</v>
      </c>
      <c r="AL143" s="39">
        <v>3</v>
      </c>
      <c r="AM143" s="39">
        <v>3</v>
      </c>
      <c r="AN143" s="39">
        <v>1</v>
      </c>
      <c r="AO143" s="39">
        <v>4</v>
      </c>
      <c r="AP143" s="39"/>
      <c r="AQ143" s="39"/>
      <c r="AR143" s="39"/>
    </row>
    <row r="144" spans="1:44" x14ac:dyDescent="0.2">
      <c r="A144" s="13"/>
      <c r="B144" s="12"/>
      <c r="C144" s="12"/>
      <c r="D144" s="12"/>
      <c r="E144" s="29"/>
      <c r="F144" s="12" t="s">
        <v>586</v>
      </c>
      <c r="G144" s="30" t="s">
        <v>587</v>
      </c>
      <c r="H144" s="32"/>
      <c r="I144" s="32">
        <v>67.013230000000007</v>
      </c>
      <c r="J144" s="32"/>
      <c r="K144" s="31">
        <v>15</v>
      </c>
      <c r="L144" s="31">
        <v>60</v>
      </c>
      <c r="M144" s="31">
        <v>113</v>
      </c>
      <c r="N144" s="31">
        <v>74.927949999999996</v>
      </c>
      <c r="O144" s="31">
        <v>12</v>
      </c>
      <c r="P144" s="31">
        <v>39.791649999999997</v>
      </c>
      <c r="Q144" s="31">
        <v>14</v>
      </c>
      <c r="R144" s="31">
        <v>93.333330000000004</v>
      </c>
      <c r="S144" s="31">
        <v>2</v>
      </c>
      <c r="T144" s="31">
        <v>1</v>
      </c>
      <c r="U144" s="31">
        <v>3</v>
      </c>
      <c r="V144" s="31">
        <v>3</v>
      </c>
      <c r="W144" s="31">
        <v>1</v>
      </c>
      <c r="X144" s="31">
        <v>4</v>
      </c>
      <c r="Y144" s="39">
        <v>81</v>
      </c>
      <c r="Z144" s="39">
        <v>70.638360000000006</v>
      </c>
      <c r="AA144" s="39"/>
      <c r="AB144" s="39">
        <v>15</v>
      </c>
      <c r="AC144" s="39">
        <v>60</v>
      </c>
      <c r="AD144" s="39">
        <v>97</v>
      </c>
      <c r="AE144" s="39">
        <v>79.538899999999998</v>
      </c>
      <c r="AF144" s="39">
        <v>11.4</v>
      </c>
      <c r="AG144" s="39">
        <v>43.014539999999997</v>
      </c>
      <c r="AH144" s="39">
        <v>15</v>
      </c>
      <c r="AI144" s="39">
        <v>100</v>
      </c>
      <c r="AJ144" s="39">
        <v>2</v>
      </c>
      <c r="AK144" s="39">
        <v>1</v>
      </c>
      <c r="AL144" s="39">
        <v>3</v>
      </c>
      <c r="AM144" s="39">
        <v>3</v>
      </c>
      <c r="AN144" s="39">
        <v>2</v>
      </c>
      <c r="AO144" s="39">
        <v>4</v>
      </c>
      <c r="AP144" s="39"/>
      <c r="AQ144" s="39"/>
      <c r="AR144" s="39"/>
    </row>
    <row r="145" spans="1:44" x14ac:dyDescent="0.2">
      <c r="A145" s="13"/>
      <c r="B145" s="12"/>
      <c r="C145" s="12"/>
      <c r="D145" s="12"/>
      <c r="E145" s="29"/>
      <c r="F145" s="12" t="s">
        <v>588</v>
      </c>
      <c r="G145" s="30" t="s">
        <v>589</v>
      </c>
      <c r="H145" s="32"/>
      <c r="I145" s="32">
        <v>68.776070000000004</v>
      </c>
      <c r="J145" s="32"/>
      <c r="K145" s="31">
        <v>18</v>
      </c>
      <c r="L145" s="31">
        <v>48</v>
      </c>
      <c r="M145" s="31">
        <v>57</v>
      </c>
      <c r="N145" s="31">
        <v>91.066280000000006</v>
      </c>
      <c r="O145" s="31">
        <v>0.8</v>
      </c>
      <c r="P145" s="31">
        <v>96.037980000000005</v>
      </c>
      <c r="Q145" s="31">
        <v>6</v>
      </c>
      <c r="R145" s="31">
        <v>40</v>
      </c>
      <c r="S145" s="31">
        <v>1</v>
      </c>
      <c r="T145" s="31">
        <v>1</v>
      </c>
      <c r="U145" s="31">
        <v>0</v>
      </c>
      <c r="V145" s="31">
        <v>0</v>
      </c>
      <c r="W145" s="31">
        <v>0</v>
      </c>
      <c r="X145" s="31">
        <v>4</v>
      </c>
      <c r="Y145" s="39">
        <v>94</v>
      </c>
      <c r="Z145" s="39">
        <v>68.812060000000002</v>
      </c>
      <c r="AA145" s="39"/>
      <c r="AB145" s="39">
        <v>18</v>
      </c>
      <c r="AC145" s="39">
        <v>48</v>
      </c>
      <c r="AD145" s="39">
        <v>57</v>
      </c>
      <c r="AE145" s="39">
        <v>91.066280000000006</v>
      </c>
      <c r="AF145" s="39">
        <v>0.8</v>
      </c>
      <c r="AG145" s="39">
        <v>96.181950000000001</v>
      </c>
      <c r="AH145" s="39">
        <v>6</v>
      </c>
      <c r="AI145" s="39">
        <v>40</v>
      </c>
      <c r="AJ145" s="39">
        <v>1</v>
      </c>
      <c r="AK145" s="39">
        <v>1</v>
      </c>
      <c r="AL145" s="39">
        <v>0</v>
      </c>
      <c r="AM145" s="39">
        <v>0</v>
      </c>
      <c r="AN145" s="39">
        <v>0</v>
      </c>
      <c r="AO145" s="39">
        <v>4</v>
      </c>
      <c r="AP145" s="39"/>
      <c r="AQ145" s="39"/>
      <c r="AR145" s="39"/>
    </row>
    <row r="146" spans="1:44" x14ac:dyDescent="0.2">
      <c r="A146" s="13"/>
      <c r="B146" s="12"/>
      <c r="C146" s="12"/>
      <c r="D146" s="12"/>
      <c r="E146" s="29"/>
      <c r="F146" s="12" t="s">
        <v>590</v>
      </c>
      <c r="G146" s="30" t="s">
        <v>591</v>
      </c>
      <c r="H146" s="32"/>
      <c r="I146" s="32">
        <v>68.786690000000007</v>
      </c>
      <c r="J146" s="32"/>
      <c r="K146" s="31">
        <v>15</v>
      </c>
      <c r="L146" s="31">
        <v>60</v>
      </c>
      <c r="M146" s="31">
        <v>145.5</v>
      </c>
      <c r="N146" s="31">
        <v>65.561959999999999</v>
      </c>
      <c r="O146" s="31">
        <v>7.4</v>
      </c>
      <c r="P146" s="31">
        <v>62.918149999999997</v>
      </c>
      <c r="Q146" s="31">
        <v>13</v>
      </c>
      <c r="R146" s="31">
        <v>86.666669999999996</v>
      </c>
      <c r="S146" s="31">
        <v>2</v>
      </c>
      <c r="T146" s="31">
        <v>1</v>
      </c>
      <c r="U146" s="31">
        <v>2</v>
      </c>
      <c r="V146" s="31">
        <v>3</v>
      </c>
      <c r="W146" s="31">
        <v>1</v>
      </c>
      <c r="X146" s="31">
        <v>4</v>
      </c>
      <c r="Y146" s="39">
        <v>92</v>
      </c>
      <c r="Z146" s="39">
        <v>68.910270000000011</v>
      </c>
      <c r="AA146" s="39"/>
      <c r="AB146" s="39">
        <v>15</v>
      </c>
      <c r="AC146" s="39">
        <v>60</v>
      </c>
      <c r="AD146" s="39">
        <v>145.5</v>
      </c>
      <c r="AE146" s="39">
        <v>65.561959999999999</v>
      </c>
      <c r="AF146" s="39">
        <v>7.3</v>
      </c>
      <c r="AG146" s="39">
        <v>63.412460000000003</v>
      </c>
      <c r="AH146" s="39">
        <v>13</v>
      </c>
      <c r="AI146" s="39">
        <v>86.666669999999996</v>
      </c>
      <c r="AJ146" s="39">
        <v>2</v>
      </c>
      <c r="AK146" s="39">
        <v>1</v>
      </c>
      <c r="AL146" s="39">
        <v>2</v>
      </c>
      <c r="AM146" s="39">
        <v>3</v>
      </c>
      <c r="AN146" s="39">
        <v>1</v>
      </c>
      <c r="AO146" s="39">
        <v>4</v>
      </c>
      <c r="AP146" s="39"/>
      <c r="AQ146" s="39"/>
      <c r="AR146" s="39"/>
    </row>
    <row r="147" spans="1:44" x14ac:dyDescent="0.2">
      <c r="A147" s="13"/>
      <c r="B147" s="12"/>
      <c r="C147" s="12"/>
      <c r="D147" s="12"/>
      <c r="E147" s="29"/>
      <c r="F147" s="12" t="s">
        <v>592</v>
      </c>
      <c r="G147" s="30" t="s">
        <v>593</v>
      </c>
      <c r="H147" s="32"/>
      <c r="I147" s="32">
        <v>66.640460000000004</v>
      </c>
      <c r="J147" s="32"/>
      <c r="K147" s="31">
        <v>16</v>
      </c>
      <c r="L147" s="31">
        <v>56</v>
      </c>
      <c r="M147" s="31">
        <v>67</v>
      </c>
      <c r="N147" s="31">
        <v>88.184439999999995</v>
      </c>
      <c r="O147" s="31">
        <v>2.2000000000000002</v>
      </c>
      <c r="P147" s="31">
        <v>89.044079999999994</v>
      </c>
      <c r="Q147" s="31">
        <v>5</v>
      </c>
      <c r="R147" s="31">
        <v>33.333329999999997</v>
      </c>
      <c r="S147" s="31">
        <v>0.5</v>
      </c>
      <c r="T147" s="31">
        <v>0</v>
      </c>
      <c r="U147" s="31">
        <v>2</v>
      </c>
      <c r="V147" s="31">
        <v>2</v>
      </c>
      <c r="W147" s="31">
        <v>0.5</v>
      </c>
      <c r="X147" s="31">
        <v>0</v>
      </c>
      <c r="Y147" s="39">
        <v>111</v>
      </c>
      <c r="Z147" s="39">
        <v>66.640460000000004</v>
      </c>
      <c r="AA147" s="39"/>
      <c r="AB147" s="39">
        <v>16</v>
      </c>
      <c r="AC147" s="39">
        <v>56</v>
      </c>
      <c r="AD147" s="39">
        <v>67</v>
      </c>
      <c r="AE147" s="39">
        <v>88.184439999999995</v>
      </c>
      <c r="AF147" s="39">
        <v>2.2000000000000002</v>
      </c>
      <c r="AG147" s="39">
        <v>89.044060000000002</v>
      </c>
      <c r="AH147" s="39">
        <v>5</v>
      </c>
      <c r="AI147" s="39">
        <v>33.333329999999997</v>
      </c>
      <c r="AJ147" s="39">
        <v>0.5</v>
      </c>
      <c r="AK147" s="39">
        <v>0</v>
      </c>
      <c r="AL147" s="39">
        <v>2</v>
      </c>
      <c r="AM147" s="39">
        <v>2</v>
      </c>
      <c r="AN147" s="39">
        <v>0.5</v>
      </c>
      <c r="AO147" s="39">
        <v>0</v>
      </c>
      <c r="AP147" s="39"/>
      <c r="AQ147" s="39"/>
      <c r="AR147" s="39"/>
    </row>
    <row r="148" spans="1:44" x14ac:dyDescent="0.2">
      <c r="A148" s="13"/>
      <c r="B148" s="12"/>
      <c r="C148" s="12"/>
      <c r="D148" s="12"/>
      <c r="E148" s="29"/>
      <c r="F148" s="12" t="s">
        <v>158</v>
      </c>
      <c r="G148" s="30" t="s">
        <v>14</v>
      </c>
      <c r="H148" s="32"/>
      <c r="I148" s="32">
        <v>76.696850000000012</v>
      </c>
      <c r="J148" s="32"/>
      <c r="K148" s="31">
        <v>15</v>
      </c>
      <c r="L148" s="31">
        <v>60</v>
      </c>
      <c r="M148" s="31">
        <v>105.5</v>
      </c>
      <c r="N148" s="31">
        <v>77.089340000000007</v>
      </c>
      <c r="O148" s="31">
        <v>2.1</v>
      </c>
      <c r="P148" s="31">
        <v>89.698080000000004</v>
      </c>
      <c r="Q148" s="31">
        <v>12</v>
      </c>
      <c r="R148" s="31">
        <v>80</v>
      </c>
      <c r="S148" s="31">
        <v>2</v>
      </c>
      <c r="T148" s="31">
        <v>1</v>
      </c>
      <c r="U148" s="31">
        <v>2</v>
      </c>
      <c r="V148" s="31">
        <v>3</v>
      </c>
      <c r="W148" s="31">
        <v>0</v>
      </c>
      <c r="X148" s="31">
        <v>4</v>
      </c>
      <c r="Y148" s="39">
        <v>28</v>
      </c>
      <c r="Z148" s="39">
        <v>78.34836</v>
      </c>
      <c r="AA148" s="39"/>
      <c r="AB148" s="39">
        <v>14</v>
      </c>
      <c r="AC148" s="39">
        <v>64</v>
      </c>
      <c r="AD148" s="39">
        <v>100</v>
      </c>
      <c r="AE148" s="39">
        <v>78.674350000000004</v>
      </c>
      <c r="AF148" s="39">
        <v>1.9</v>
      </c>
      <c r="AG148" s="39">
        <v>90.719080000000005</v>
      </c>
      <c r="AH148" s="39">
        <v>12</v>
      </c>
      <c r="AI148" s="39">
        <v>80</v>
      </c>
      <c r="AJ148" s="39">
        <v>2</v>
      </c>
      <c r="AK148" s="39">
        <v>1</v>
      </c>
      <c r="AL148" s="39">
        <v>2</v>
      </c>
      <c r="AM148" s="39">
        <v>3</v>
      </c>
      <c r="AN148" s="39">
        <v>0</v>
      </c>
      <c r="AO148" s="39">
        <v>4</v>
      </c>
      <c r="AP148" s="39"/>
      <c r="AQ148" s="39"/>
      <c r="AR148" s="39"/>
    </row>
    <row r="149" spans="1:44" x14ac:dyDescent="0.2">
      <c r="A149" s="13"/>
      <c r="B149" s="12"/>
      <c r="C149" s="12"/>
      <c r="D149" s="12"/>
      <c r="E149" s="29"/>
      <c r="F149" s="12" t="s">
        <v>594</v>
      </c>
      <c r="G149" s="30" t="s">
        <v>595</v>
      </c>
      <c r="H149" s="32"/>
      <c r="I149" s="32">
        <v>59.596500000000006</v>
      </c>
      <c r="J149" s="32"/>
      <c r="K149" s="31">
        <v>14</v>
      </c>
      <c r="L149" s="31">
        <v>64</v>
      </c>
      <c r="M149" s="31">
        <v>177</v>
      </c>
      <c r="N149" s="31">
        <v>56.48415</v>
      </c>
      <c r="O149" s="31">
        <v>9.8000000000000007</v>
      </c>
      <c r="P149" s="31">
        <v>51.23518</v>
      </c>
      <c r="Q149" s="31">
        <v>10</v>
      </c>
      <c r="R149" s="31">
        <v>66.666669999999996</v>
      </c>
      <c r="S149" s="31">
        <v>2</v>
      </c>
      <c r="T149" s="31">
        <v>1</v>
      </c>
      <c r="U149" s="31">
        <v>2</v>
      </c>
      <c r="V149" s="31">
        <v>2</v>
      </c>
      <c r="W149" s="31">
        <v>2</v>
      </c>
      <c r="X149" s="31">
        <v>1</v>
      </c>
      <c r="Y149" s="39">
        <v>131</v>
      </c>
      <c r="Z149" s="39">
        <v>62.064350000000005</v>
      </c>
      <c r="AA149" s="39"/>
      <c r="AB149" s="39">
        <v>14</v>
      </c>
      <c r="AC149" s="39">
        <v>64</v>
      </c>
      <c r="AD149" s="39">
        <v>177</v>
      </c>
      <c r="AE149" s="39">
        <v>56.48415</v>
      </c>
      <c r="AF149" s="39">
        <v>7.8</v>
      </c>
      <c r="AG149" s="39">
        <v>61.1066</v>
      </c>
      <c r="AH149" s="39">
        <v>10</v>
      </c>
      <c r="AI149" s="39">
        <v>66.666669999999996</v>
      </c>
      <c r="AJ149" s="39">
        <v>2</v>
      </c>
      <c r="AK149" s="39">
        <v>1</v>
      </c>
      <c r="AL149" s="39">
        <v>2</v>
      </c>
      <c r="AM149" s="39">
        <v>2</v>
      </c>
      <c r="AN149" s="39">
        <v>2</v>
      </c>
      <c r="AO149" s="39">
        <v>1</v>
      </c>
      <c r="AP149" s="39"/>
      <c r="AQ149" s="39"/>
      <c r="AR149" s="39"/>
    </row>
    <row r="150" spans="1:44" x14ac:dyDescent="0.2">
      <c r="A150" s="13"/>
      <c r="B150" s="12"/>
      <c r="C150" s="12"/>
      <c r="D150" s="12"/>
      <c r="E150" s="29"/>
      <c r="F150" s="12" t="s">
        <v>596</v>
      </c>
      <c r="G150" s="30" t="s">
        <v>597</v>
      </c>
      <c r="H150" s="32"/>
      <c r="I150" s="32">
        <v>84.415780000000012</v>
      </c>
      <c r="J150" s="32"/>
      <c r="K150" s="31">
        <v>11</v>
      </c>
      <c r="L150" s="31">
        <v>76</v>
      </c>
      <c r="M150" s="31">
        <v>106</v>
      </c>
      <c r="N150" s="31">
        <v>76.945239999999998</v>
      </c>
      <c r="O150" s="31">
        <v>1.7</v>
      </c>
      <c r="P150" s="31">
        <v>91.384550000000004</v>
      </c>
      <c r="Q150" s="31">
        <v>14</v>
      </c>
      <c r="R150" s="31">
        <v>93.333330000000004</v>
      </c>
      <c r="S150" s="31">
        <v>2</v>
      </c>
      <c r="T150" s="31">
        <v>1</v>
      </c>
      <c r="U150" s="31">
        <v>2</v>
      </c>
      <c r="V150" s="31">
        <v>3</v>
      </c>
      <c r="W150" s="31">
        <v>2</v>
      </c>
      <c r="X150" s="31">
        <v>4</v>
      </c>
      <c r="Y150" s="39">
        <v>9</v>
      </c>
      <c r="Z150" s="39">
        <v>85.289270000000002</v>
      </c>
      <c r="AA150" s="39"/>
      <c r="AB150" s="39">
        <v>11</v>
      </c>
      <c r="AC150" s="39">
        <v>76</v>
      </c>
      <c r="AD150" s="39">
        <v>99.5</v>
      </c>
      <c r="AE150" s="39">
        <v>78.818439999999995</v>
      </c>
      <c r="AF150" s="39">
        <v>1.4</v>
      </c>
      <c r="AG150" s="39">
        <v>93.005290000000002</v>
      </c>
      <c r="AH150" s="39">
        <v>14</v>
      </c>
      <c r="AI150" s="39">
        <v>93.333330000000004</v>
      </c>
      <c r="AJ150" s="39">
        <v>2</v>
      </c>
      <c r="AK150" s="39">
        <v>1</v>
      </c>
      <c r="AL150" s="39">
        <v>2</v>
      </c>
      <c r="AM150" s="39">
        <v>3</v>
      </c>
      <c r="AN150" s="39">
        <v>2</v>
      </c>
      <c r="AO150" s="39">
        <v>4</v>
      </c>
      <c r="AP150" s="39"/>
      <c r="AQ150" s="39"/>
      <c r="AR150" s="39"/>
    </row>
    <row r="151" spans="1:44" x14ac:dyDescent="0.2">
      <c r="A151" s="13"/>
      <c r="B151" s="12"/>
      <c r="C151" s="12"/>
      <c r="D151" s="12"/>
      <c r="E151" s="29"/>
      <c r="F151" s="12" t="s">
        <v>598</v>
      </c>
      <c r="G151" s="30" t="s">
        <v>599</v>
      </c>
      <c r="H151" s="32"/>
      <c r="I151" s="32">
        <v>65.49503</v>
      </c>
      <c r="J151" s="32"/>
      <c r="K151" s="31">
        <v>16</v>
      </c>
      <c r="L151" s="31">
        <v>56</v>
      </c>
      <c r="M151" s="31">
        <v>138</v>
      </c>
      <c r="N151" s="31">
        <v>67.723339999999993</v>
      </c>
      <c r="O151" s="31">
        <v>0.3</v>
      </c>
      <c r="P151" s="31">
        <v>98.256770000000003</v>
      </c>
      <c r="Q151" s="31">
        <v>6</v>
      </c>
      <c r="R151" s="31">
        <v>40</v>
      </c>
      <c r="S151" s="31">
        <v>2</v>
      </c>
      <c r="T151" s="31">
        <v>0</v>
      </c>
      <c r="U151" s="31">
        <v>1</v>
      </c>
      <c r="V151" s="31">
        <v>3</v>
      </c>
      <c r="W151" s="31">
        <v>0</v>
      </c>
      <c r="X151" s="31">
        <v>0</v>
      </c>
      <c r="Y151" s="39">
        <v>106</v>
      </c>
      <c r="Z151" s="39">
        <v>67.339700000000008</v>
      </c>
      <c r="AA151" s="39"/>
      <c r="AB151" s="39">
        <v>16</v>
      </c>
      <c r="AC151" s="39">
        <v>56</v>
      </c>
      <c r="AD151" s="39">
        <v>113</v>
      </c>
      <c r="AE151" s="39">
        <v>74.927949999999996</v>
      </c>
      <c r="AF151" s="39">
        <v>0.3</v>
      </c>
      <c r="AG151" s="39">
        <v>98.430850000000007</v>
      </c>
      <c r="AH151" s="39">
        <v>6</v>
      </c>
      <c r="AI151" s="39">
        <v>40</v>
      </c>
      <c r="AJ151" s="39">
        <v>2</v>
      </c>
      <c r="AK151" s="39">
        <v>0</v>
      </c>
      <c r="AL151" s="39">
        <v>1</v>
      </c>
      <c r="AM151" s="39">
        <v>3</v>
      </c>
      <c r="AN151" s="39">
        <v>0</v>
      </c>
      <c r="AO151" s="39">
        <v>0</v>
      </c>
      <c r="AP151" s="39"/>
      <c r="AQ151" s="39"/>
      <c r="AR151" s="39"/>
    </row>
    <row r="152" spans="1:44" x14ac:dyDescent="0.2">
      <c r="A152" s="13"/>
      <c r="B152" s="12"/>
      <c r="C152" s="12"/>
      <c r="D152" s="12"/>
      <c r="E152" s="29"/>
      <c r="F152" s="12" t="s">
        <v>600</v>
      </c>
      <c r="G152" s="30" t="s">
        <v>601</v>
      </c>
      <c r="H152" s="32"/>
      <c r="I152" s="32">
        <v>38.427470000000007</v>
      </c>
      <c r="J152" s="32"/>
      <c r="K152" s="31">
        <v>17</v>
      </c>
      <c r="L152" s="31">
        <v>52</v>
      </c>
      <c r="M152" s="31">
        <v>182</v>
      </c>
      <c r="N152" s="31">
        <v>55.043230000000001</v>
      </c>
      <c r="O152" s="31">
        <v>21.4</v>
      </c>
      <c r="P152" s="31">
        <v>0</v>
      </c>
      <c r="Q152" s="31">
        <v>7</v>
      </c>
      <c r="R152" s="31">
        <v>46.666670000000003</v>
      </c>
      <c r="S152" s="31">
        <v>1</v>
      </c>
      <c r="T152" s="31">
        <v>1</v>
      </c>
      <c r="U152" s="31">
        <v>2</v>
      </c>
      <c r="V152" s="31">
        <v>3</v>
      </c>
      <c r="W152" s="31">
        <v>0</v>
      </c>
      <c r="X152" s="31">
        <v>0</v>
      </c>
      <c r="Y152" s="39">
        <v>181</v>
      </c>
      <c r="Z152" s="39">
        <v>38.427470000000007</v>
      </c>
      <c r="AA152" s="39"/>
      <c r="AB152" s="39">
        <v>17</v>
      </c>
      <c r="AC152" s="39">
        <v>52</v>
      </c>
      <c r="AD152" s="39">
        <v>182</v>
      </c>
      <c r="AE152" s="39">
        <v>55.043230000000001</v>
      </c>
      <c r="AF152" s="39">
        <v>21.5</v>
      </c>
      <c r="AG152" s="39">
        <v>0</v>
      </c>
      <c r="AH152" s="39">
        <v>7</v>
      </c>
      <c r="AI152" s="39">
        <v>46.666670000000003</v>
      </c>
      <c r="AJ152" s="39">
        <v>1</v>
      </c>
      <c r="AK152" s="39">
        <v>1</v>
      </c>
      <c r="AL152" s="39">
        <v>2</v>
      </c>
      <c r="AM152" s="39">
        <v>3</v>
      </c>
      <c r="AN152" s="39">
        <v>0</v>
      </c>
      <c r="AO152" s="39">
        <v>0</v>
      </c>
      <c r="AP152" s="39"/>
      <c r="AQ152" s="39"/>
      <c r="AR152" s="39"/>
    </row>
    <row r="153" spans="1:44" x14ac:dyDescent="0.2">
      <c r="A153" s="13"/>
      <c r="B153" s="12"/>
      <c r="C153" s="12"/>
      <c r="D153" s="12"/>
      <c r="E153" s="29"/>
      <c r="F153" s="12" t="s">
        <v>602</v>
      </c>
      <c r="G153" s="30" t="s">
        <v>603</v>
      </c>
      <c r="H153" s="32"/>
      <c r="I153" s="32">
        <v>84.730420000000009</v>
      </c>
      <c r="J153" s="32"/>
      <c r="K153" s="31">
        <v>10</v>
      </c>
      <c r="L153" s="31">
        <v>80</v>
      </c>
      <c r="M153" s="31">
        <v>41</v>
      </c>
      <c r="N153" s="31">
        <v>95.677229999999994</v>
      </c>
      <c r="O153" s="31">
        <v>3.4</v>
      </c>
      <c r="P153" s="31">
        <v>83.244460000000004</v>
      </c>
      <c r="Q153" s="31">
        <v>12</v>
      </c>
      <c r="R153" s="31">
        <v>80</v>
      </c>
      <c r="S153" s="31">
        <v>2</v>
      </c>
      <c r="T153" s="31">
        <v>1</v>
      </c>
      <c r="U153" s="31">
        <v>2</v>
      </c>
      <c r="V153" s="31">
        <v>3</v>
      </c>
      <c r="W153" s="31">
        <v>0</v>
      </c>
      <c r="X153" s="31">
        <v>4</v>
      </c>
      <c r="Y153" s="39">
        <v>5</v>
      </c>
      <c r="Z153" s="39">
        <v>87.863980000000012</v>
      </c>
      <c r="AA153" s="39"/>
      <c r="AB153" s="39">
        <v>9</v>
      </c>
      <c r="AC153" s="39">
        <v>84</v>
      </c>
      <c r="AD153" s="39">
        <v>35.5</v>
      </c>
      <c r="AE153" s="39">
        <v>97.262249999999995</v>
      </c>
      <c r="AF153" s="39">
        <v>3.3</v>
      </c>
      <c r="AG153" s="39">
        <v>83.527019999999993</v>
      </c>
      <c r="AH153" s="39">
        <v>13</v>
      </c>
      <c r="AI153" s="39">
        <v>86.666669999999996</v>
      </c>
      <c r="AJ153" s="39">
        <v>2</v>
      </c>
      <c r="AK153" s="39">
        <v>1</v>
      </c>
      <c r="AL153" s="39">
        <v>3</v>
      </c>
      <c r="AM153" s="39">
        <v>3</v>
      </c>
      <c r="AN153" s="39">
        <v>0</v>
      </c>
      <c r="AO153" s="39">
        <v>4</v>
      </c>
      <c r="AP153" s="39"/>
      <c r="AQ153" s="39"/>
      <c r="AR153" s="39"/>
    </row>
    <row r="154" spans="1:44" x14ac:dyDescent="0.2">
      <c r="A154" s="13"/>
      <c r="B154" s="12"/>
      <c r="C154" s="12"/>
      <c r="D154" s="12"/>
      <c r="E154" s="29"/>
      <c r="F154" s="12" t="s">
        <v>604</v>
      </c>
      <c r="G154" s="30" t="s">
        <v>605</v>
      </c>
      <c r="H154" s="32"/>
      <c r="I154" s="32">
        <v>59.344370000000005</v>
      </c>
      <c r="J154" s="32"/>
      <c r="K154" s="31">
        <v>14</v>
      </c>
      <c r="L154" s="31">
        <v>64</v>
      </c>
      <c r="M154" s="31">
        <v>300</v>
      </c>
      <c r="N154" s="31">
        <v>21.037459999999999</v>
      </c>
      <c r="O154" s="31">
        <v>0.2</v>
      </c>
      <c r="P154" s="31">
        <v>99.006699999999995</v>
      </c>
      <c r="Q154" s="31">
        <v>8</v>
      </c>
      <c r="R154" s="31">
        <v>53.333329999999997</v>
      </c>
      <c r="S154" s="31">
        <v>2</v>
      </c>
      <c r="T154" s="31">
        <v>0</v>
      </c>
      <c r="U154" s="31">
        <v>2</v>
      </c>
      <c r="V154" s="31">
        <v>3</v>
      </c>
      <c r="W154" s="31">
        <v>1</v>
      </c>
      <c r="X154" s="31">
        <v>0</v>
      </c>
      <c r="Y154" s="39">
        <v>146</v>
      </c>
      <c r="Z154" s="39">
        <v>59.358910000000002</v>
      </c>
      <c r="AA154" s="39"/>
      <c r="AB154" s="39">
        <v>14</v>
      </c>
      <c r="AC154" s="39">
        <v>64</v>
      </c>
      <c r="AD154" s="39">
        <v>300</v>
      </c>
      <c r="AE154" s="39">
        <v>21.037459999999999</v>
      </c>
      <c r="AF154" s="39">
        <v>0.2</v>
      </c>
      <c r="AG154" s="39">
        <v>99.064850000000007</v>
      </c>
      <c r="AH154" s="39">
        <v>8</v>
      </c>
      <c r="AI154" s="39">
        <v>53.333329999999997</v>
      </c>
      <c r="AJ154" s="39">
        <v>2</v>
      </c>
      <c r="AK154" s="39">
        <v>0</v>
      </c>
      <c r="AL154" s="39">
        <v>2</v>
      </c>
      <c r="AM154" s="39">
        <v>3</v>
      </c>
      <c r="AN154" s="39">
        <v>1</v>
      </c>
      <c r="AO154" s="39">
        <v>0</v>
      </c>
      <c r="AP154" s="39"/>
      <c r="AQ154" s="39"/>
      <c r="AR154" s="39"/>
    </row>
    <row r="155" spans="1:44" x14ac:dyDescent="0.2">
      <c r="A155" s="13"/>
      <c r="B155" s="12"/>
      <c r="C155" s="12"/>
      <c r="D155" s="12"/>
      <c r="E155" s="29"/>
      <c r="F155" s="12" t="s">
        <v>606</v>
      </c>
      <c r="G155" s="30" t="s">
        <v>607</v>
      </c>
      <c r="H155" s="32"/>
      <c r="I155" s="32">
        <v>65.223690000000005</v>
      </c>
      <c r="J155" s="32"/>
      <c r="K155" s="31">
        <v>17</v>
      </c>
      <c r="L155" s="31">
        <v>52</v>
      </c>
      <c r="M155" s="31">
        <v>247.5</v>
      </c>
      <c r="N155" s="31">
        <v>36.167149999999999</v>
      </c>
      <c r="O155" s="31">
        <v>2.8</v>
      </c>
      <c r="P155" s="31">
        <v>86.060940000000002</v>
      </c>
      <c r="Q155" s="31">
        <v>13</v>
      </c>
      <c r="R155" s="31">
        <v>86.666669999999996</v>
      </c>
      <c r="S155" s="31">
        <v>2</v>
      </c>
      <c r="T155" s="31">
        <v>1</v>
      </c>
      <c r="U155" s="31">
        <v>2</v>
      </c>
      <c r="V155" s="31">
        <v>3</v>
      </c>
      <c r="W155" s="31">
        <v>1</v>
      </c>
      <c r="X155" s="31">
        <v>4</v>
      </c>
      <c r="Y155" s="39">
        <v>119</v>
      </c>
      <c r="Z155" s="39">
        <v>65.330660000000009</v>
      </c>
      <c r="AA155" s="39"/>
      <c r="AB155" s="39">
        <v>17</v>
      </c>
      <c r="AC155" s="39">
        <v>52</v>
      </c>
      <c r="AD155" s="39">
        <v>247.5</v>
      </c>
      <c r="AE155" s="39">
        <v>36.167149999999999</v>
      </c>
      <c r="AF155" s="39">
        <v>2.7</v>
      </c>
      <c r="AG155" s="39">
        <v>86.488829999999993</v>
      </c>
      <c r="AH155" s="39">
        <v>13</v>
      </c>
      <c r="AI155" s="39">
        <v>86.666669999999996</v>
      </c>
      <c r="AJ155" s="39">
        <v>2</v>
      </c>
      <c r="AK155" s="39">
        <v>1</v>
      </c>
      <c r="AL155" s="39">
        <v>2</v>
      </c>
      <c r="AM155" s="39">
        <v>3</v>
      </c>
      <c r="AN155" s="39">
        <v>1</v>
      </c>
      <c r="AO155" s="39">
        <v>4</v>
      </c>
      <c r="AP155" s="39"/>
      <c r="AQ155" s="39"/>
      <c r="AR155" s="39"/>
    </row>
    <row r="156" spans="1:44" x14ac:dyDescent="0.2">
      <c r="A156" s="13"/>
      <c r="B156" s="12"/>
      <c r="C156" s="12"/>
      <c r="D156" s="12"/>
      <c r="E156" s="29"/>
      <c r="F156" s="12" t="s">
        <v>608</v>
      </c>
      <c r="G156" s="30" t="s">
        <v>609</v>
      </c>
      <c r="H156" s="32"/>
      <c r="I156" s="32">
        <v>49.073970000000003</v>
      </c>
      <c r="J156" s="32"/>
      <c r="K156" s="31">
        <v>14</v>
      </c>
      <c r="L156" s="31">
        <v>64</v>
      </c>
      <c r="M156" s="31">
        <v>99</v>
      </c>
      <c r="N156" s="31">
        <v>78.962540000000004</v>
      </c>
      <c r="O156" s="31">
        <v>20.2</v>
      </c>
      <c r="P156" s="31">
        <v>0</v>
      </c>
      <c r="Q156" s="31">
        <v>8</v>
      </c>
      <c r="R156" s="31">
        <v>53.333329999999997</v>
      </c>
      <c r="S156" s="31">
        <v>2</v>
      </c>
      <c r="T156" s="31">
        <v>1</v>
      </c>
      <c r="U156" s="31">
        <v>1</v>
      </c>
      <c r="V156" s="31">
        <v>2</v>
      </c>
      <c r="W156" s="31">
        <v>1</v>
      </c>
      <c r="X156" s="31">
        <v>1</v>
      </c>
      <c r="Y156" s="39">
        <v>172</v>
      </c>
      <c r="Z156" s="39">
        <v>49.467890000000004</v>
      </c>
      <c r="AA156" s="39"/>
      <c r="AB156" s="39">
        <v>14</v>
      </c>
      <c r="AC156" s="39">
        <v>64</v>
      </c>
      <c r="AD156" s="39">
        <v>99</v>
      </c>
      <c r="AE156" s="39">
        <v>78.962540000000004</v>
      </c>
      <c r="AF156" s="39">
        <v>19.7</v>
      </c>
      <c r="AG156" s="39">
        <v>1.5757000000000001</v>
      </c>
      <c r="AH156" s="39">
        <v>8</v>
      </c>
      <c r="AI156" s="39">
        <v>53.333329999999997</v>
      </c>
      <c r="AJ156" s="39">
        <v>2</v>
      </c>
      <c r="AK156" s="39">
        <v>1</v>
      </c>
      <c r="AL156" s="39">
        <v>1</v>
      </c>
      <c r="AM156" s="39">
        <v>2</v>
      </c>
      <c r="AN156" s="39">
        <v>1</v>
      </c>
      <c r="AO156" s="39">
        <v>1</v>
      </c>
      <c r="AP156" s="39"/>
      <c r="AQ156" s="39"/>
      <c r="AR156" s="39"/>
    </row>
    <row r="157" spans="1:44" x14ac:dyDescent="0.2">
      <c r="A157" s="13"/>
      <c r="B157" s="12"/>
      <c r="C157" s="12"/>
      <c r="D157" s="12"/>
      <c r="E157" s="29"/>
      <c r="F157" s="12" t="s">
        <v>163</v>
      </c>
      <c r="G157" s="30" t="s">
        <v>49</v>
      </c>
      <c r="H157" s="32"/>
      <c r="I157" s="32">
        <v>0</v>
      </c>
      <c r="J157" s="32"/>
      <c r="K157" s="31" t="s">
        <v>283</v>
      </c>
      <c r="L157" s="31">
        <v>0</v>
      </c>
      <c r="M157" s="31" t="s">
        <v>283</v>
      </c>
      <c r="N157" s="31">
        <v>0</v>
      </c>
      <c r="O157" s="31" t="s">
        <v>283</v>
      </c>
      <c r="P157" s="31">
        <v>0</v>
      </c>
      <c r="Q157" s="31" t="s">
        <v>283</v>
      </c>
      <c r="R157" s="31">
        <v>0</v>
      </c>
      <c r="S157" s="31" t="s">
        <v>283</v>
      </c>
      <c r="T157" s="31" t="s">
        <v>283</v>
      </c>
      <c r="U157" s="31" t="s">
        <v>283</v>
      </c>
      <c r="V157" s="31" t="s">
        <v>283</v>
      </c>
      <c r="W157" s="31" t="s">
        <v>283</v>
      </c>
      <c r="X157" s="31" t="s">
        <v>283</v>
      </c>
      <c r="Y157" s="39">
        <v>186</v>
      </c>
      <c r="Z157" s="39">
        <v>0</v>
      </c>
      <c r="AA157" s="39"/>
      <c r="AB157" s="39" t="s">
        <v>283</v>
      </c>
      <c r="AC157" s="39">
        <v>0</v>
      </c>
      <c r="AD157" s="39" t="s">
        <v>283</v>
      </c>
      <c r="AE157" s="39">
        <v>0</v>
      </c>
      <c r="AF157" s="39" t="s">
        <v>283</v>
      </c>
      <c r="AG157" s="39">
        <v>0</v>
      </c>
      <c r="AH157" s="39" t="s">
        <v>283</v>
      </c>
      <c r="AI157" s="39">
        <v>0</v>
      </c>
      <c r="AJ157" s="39" t="s">
        <v>283</v>
      </c>
      <c r="AK157" s="39" t="s">
        <v>283</v>
      </c>
      <c r="AL157" s="39" t="s">
        <v>283</v>
      </c>
      <c r="AM157" s="39" t="s">
        <v>283</v>
      </c>
      <c r="AN157" s="39" t="s">
        <v>283</v>
      </c>
      <c r="AO157" s="39" t="s">
        <v>283</v>
      </c>
      <c r="AP157" s="39"/>
      <c r="AQ157" s="39"/>
      <c r="AR157" s="39"/>
    </row>
    <row r="158" spans="1:44" x14ac:dyDescent="0.2">
      <c r="A158" s="13"/>
      <c r="B158" s="12"/>
      <c r="C158" s="12"/>
      <c r="D158" s="12"/>
      <c r="E158" s="29"/>
      <c r="F158" s="12" t="s">
        <v>610</v>
      </c>
      <c r="G158" s="30" t="s">
        <v>611</v>
      </c>
      <c r="H158" s="32"/>
      <c r="I158" s="32">
        <v>68.249250000000004</v>
      </c>
      <c r="J158" s="32"/>
      <c r="K158" s="31">
        <v>20</v>
      </c>
      <c r="L158" s="31">
        <v>40</v>
      </c>
      <c r="M158" s="31">
        <v>155</v>
      </c>
      <c r="N158" s="31">
        <v>62.824210000000001</v>
      </c>
      <c r="O158" s="31">
        <v>2</v>
      </c>
      <c r="P158" s="31">
        <v>90.172780000000003</v>
      </c>
      <c r="Q158" s="31">
        <v>12</v>
      </c>
      <c r="R158" s="31">
        <v>80</v>
      </c>
      <c r="S158" s="31">
        <v>2</v>
      </c>
      <c r="T158" s="31">
        <v>1</v>
      </c>
      <c r="U158" s="31">
        <v>2</v>
      </c>
      <c r="V158" s="31">
        <v>3</v>
      </c>
      <c r="W158" s="31">
        <v>0</v>
      </c>
      <c r="X158" s="31">
        <v>4</v>
      </c>
      <c r="Y158" s="39">
        <v>98</v>
      </c>
      <c r="Z158" s="39">
        <v>68.323310000000006</v>
      </c>
      <c r="AA158" s="39"/>
      <c r="AB158" s="39">
        <v>20</v>
      </c>
      <c r="AC158" s="39">
        <v>40</v>
      </c>
      <c r="AD158" s="39">
        <v>155</v>
      </c>
      <c r="AE158" s="39">
        <v>62.824210000000001</v>
      </c>
      <c r="AF158" s="39">
        <v>1.9</v>
      </c>
      <c r="AG158" s="39">
        <v>90.46902</v>
      </c>
      <c r="AH158" s="39">
        <v>12</v>
      </c>
      <c r="AI158" s="39">
        <v>80</v>
      </c>
      <c r="AJ158" s="39">
        <v>2</v>
      </c>
      <c r="AK158" s="39">
        <v>1</v>
      </c>
      <c r="AL158" s="39">
        <v>2</v>
      </c>
      <c r="AM158" s="39">
        <v>3</v>
      </c>
      <c r="AN158" s="39">
        <v>0</v>
      </c>
      <c r="AO158" s="39">
        <v>4</v>
      </c>
      <c r="AP158" s="39"/>
      <c r="AQ158" s="39"/>
      <c r="AR158" s="39"/>
    </row>
    <row r="159" spans="1:44" x14ac:dyDescent="0.2">
      <c r="A159" s="13"/>
      <c r="B159" s="12"/>
      <c r="C159" s="12"/>
      <c r="D159" s="12"/>
      <c r="E159" s="29"/>
      <c r="F159" s="12" t="s">
        <v>612</v>
      </c>
      <c r="G159" s="30" t="s">
        <v>613</v>
      </c>
      <c r="H159" s="32"/>
      <c r="I159" s="32">
        <v>46.402230000000003</v>
      </c>
      <c r="J159" s="32"/>
      <c r="K159" s="31">
        <v>23</v>
      </c>
      <c r="L159" s="31">
        <v>28</v>
      </c>
      <c r="M159" s="31">
        <v>131</v>
      </c>
      <c r="N159" s="31">
        <v>69.740629999999996</v>
      </c>
      <c r="O159" s="31">
        <v>11.8</v>
      </c>
      <c r="P159" s="31">
        <v>41.201639999999998</v>
      </c>
      <c r="Q159" s="31">
        <v>7</v>
      </c>
      <c r="R159" s="31">
        <v>46.666670000000003</v>
      </c>
      <c r="S159" s="31">
        <v>0</v>
      </c>
      <c r="T159" s="31">
        <v>1</v>
      </c>
      <c r="U159" s="31">
        <v>1</v>
      </c>
      <c r="V159" s="31">
        <v>2</v>
      </c>
      <c r="W159" s="31">
        <v>0</v>
      </c>
      <c r="X159" s="31">
        <v>3</v>
      </c>
      <c r="Y159" s="39">
        <v>171</v>
      </c>
      <c r="Z159" s="39">
        <v>50.513410000000007</v>
      </c>
      <c r="AA159" s="39"/>
      <c r="AB159" s="39">
        <v>23</v>
      </c>
      <c r="AC159" s="39">
        <v>28</v>
      </c>
      <c r="AD159" s="39">
        <v>131</v>
      </c>
      <c r="AE159" s="39">
        <v>69.740629999999996</v>
      </c>
      <c r="AF159" s="39">
        <v>8.5</v>
      </c>
      <c r="AG159" s="39">
        <v>57.646329999999999</v>
      </c>
      <c r="AH159" s="39">
        <v>7</v>
      </c>
      <c r="AI159" s="39">
        <v>46.666670000000003</v>
      </c>
      <c r="AJ159" s="39">
        <v>0</v>
      </c>
      <c r="AK159" s="39">
        <v>1</v>
      </c>
      <c r="AL159" s="39">
        <v>1</v>
      </c>
      <c r="AM159" s="39">
        <v>2</v>
      </c>
      <c r="AN159" s="39">
        <v>0</v>
      </c>
      <c r="AO159" s="39">
        <v>3</v>
      </c>
      <c r="AP159" s="39"/>
      <c r="AQ159" s="39"/>
      <c r="AR159" s="39"/>
    </row>
    <row r="160" spans="1:44" x14ac:dyDescent="0.2">
      <c r="A160" s="13"/>
      <c r="B160" s="12"/>
      <c r="C160" s="12"/>
      <c r="D160" s="12"/>
      <c r="E160" s="29"/>
      <c r="F160" s="12" t="s">
        <v>614</v>
      </c>
      <c r="G160" s="30" t="s">
        <v>615</v>
      </c>
      <c r="H160" s="32"/>
      <c r="I160" s="32">
        <v>70.769030000000001</v>
      </c>
      <c r="J160" s="32"/>
      <c r="K160" s="31">
        <v>13</v>
      </c>
      <c r="L160" s="31">
        <v>68</v>
      </c>
      <c r="M160" s="31">
        <v>147</v>
      </c>
      <c r="N160" s="31">
        <v>65.129679999999993</v>
      </c>
      <c r="O160" s="31">
        <v>4.7</v>
      </c>
      <c r="P160" s="31">
        <v>76.613119999999995</v>
      </c>
      <c r="Q160" s="31">
        <v>11</v>
      </c>
      <c r="R160" s="31">
        <v>73.333330000000004</v>
      </c>
      <c r="S160" s="31">
        <v>2</v>
      </c>
      <c r="T160" s="31">
        <v>1</v>
      </c>
      <c r="U160" s="31">
        <v>2</v>
      </c>
      <c r="V160" s="31">
        <v>3</v>
      </c>
      <c r="W160" s="31">
        <v>1</v>
      </c>
      <c r="X160" s="31">
        <v>2</v>
      </c>
      <c r="Y160" s="39">
        <v>79</v>
      </c>
      <c r="Z160" s="39">
        <v>70.796670000000006</v>
      </c>
      <c r="AA160" s="39"/>
      <c r="AB160" s="39">
        <v>13</v>
      </c>
      <c r="AC160" s="39">
        <v>68</v>
      </c>
      <c r="AD160" s="39">
        <v>147</v>
      </c>
      <c r="AE160" s="39">
        <v>65.129679999999993</v>
      </c>
      <c r="AF160" s="39">
        <v>4.7</v>
      </c>
      <c r="AG160" s="39">
        <v>76.723650000000006</v>
      </c>
      <c r="AH160" s="39">
        <v>11</v>
      </c>
      <c r="AI160" s="39">
        <v>73.333330000000004</v>
      </c>
      <c r="AJ160" s="39">
        <v>2</v>
      </c>
      <c r="AK160" s="39">
        <v>1</v>
      </c>
      <c r="AL160" s="39">
        <v>2</v>
      </c>
      <c r="AM160" s="39">
        <v>3</v>
      </c>
      <c r="AN160" s="39">
        <v>1</v>
      </c>
      <c r="AO160" s="39">
        <v>2</v>
      </c>
      <c r="AP160" s="39"/>
      <c r="AQ160" s="39"/>
      <c r="AR160" s="39"/>
    </row>
    <row r="161" spans="1:44" x14ac:dyDescent="0.2">
      <c r="A161" s="13"/>
      <c r="B161" s="12"/>
      <c r="C161" s="12"/>
      <c r="D161" s="12"/>
      <c r="E161" s="29"/>
      <c r="F161" s="12" t="s">
        <v>616</v>
      </c>
      <c r="G161" s="30" t="s">
        <v>617</v>
      </c>
      <c r="H161" s="32"/>
      <c r="I161" s="32">
        <v>72.247910000000005</v>
      </c>
      <c r="J161" s="32"/>
      <c r="K161" s="31">
        <v>13</v>
      </c>
      <c r="L161" s="31">
        <v>68</v>
      </c>
      <c r="M161" s="31">
        <v>86</v>
      </c>
      <c r="N161" s="31">
        <v>82.708929999999995</v>
      </c>
      <c r="O161" s="31">
        <v>0.3</v>
      </c>
      <c r="P161" s="31">
        <v>98.282690000000002</v>
      </c>
      <c r="Q161" s="31">
        <v>6</v>
      </c>
      <c r="R161" s="31">
        <v>40</v>
      </c>
      <c r="S161" s="31">
        <v>2</v>
      </c>
      <c r="T161" s="31">
        <v>0</v>
      </c>
      <c r="U161" s="31">
        <v>1</v>
      </c>
      <c r="V161" s="31">
        <v>3</v>
      </c>
      <c r="W161" s="31">
        <v>0</v>
      </c>
      <c r="X161" s="31">
        <v>0</v>
      </c>
      <c r="Y161" s="39">
        <v>66</v>
      </c>
      <c r="Z161" s="39">
        <v>72.259190000000004</v>
      </c>
      <c r="AA161" s="39"/>
      <c r="AB161" s="39">
        <v>13</v>
      </c>
      <c r="AC161" s="39">
        <v>68</v>
      </c>
      <c r="AD161" s="39">
        <v>86</v>
      </c>
      <c r="AE161" s="39">
        <v>82.708929999999995</v>
      </c>
      <c r="AF161" s="39">
        <v>0.3</v>
      </c>
      <c r="AG161" s="39">
        <v>98.327820000000003</v>
      </c>
      <c r="AH161" s="39">
        <v>6</v>
      </c>
      <c r="AI161" s="39">
        <v>40</v>
      </c>
      <c r="AJ161" s="39">
        <v>2</v>
      </c>
      <c r="AK161" s="39">
        <v>0</v>
      </c>
      <c r="AL161" s="39">
        <v>1</v>
      </c>
      <c r="AM161" s="39">
        <v>3</v>
      </c>
      <c r="AN161" s="39">
        <v>0</v>
      </c>
      <c r="AO161" s="39">
        <v>0</v>
      </c>
      <c r="AP161" s="39"/>
      <c r="AQ161" s="39"/>
      <c r="AR161" s="39"/>
    </row>
    <row r="162" spans="1:44" x14ac:dyDescent="0.2">
      <c r="A162" s="13"/>
      <c r="B162" s="12"/>
      <c r="C162" s="12"/>
      <c r="D162" s="12"/>
      <c r="E162" s="29"/>
      <c r="F162" s="12" t="s">
        <v>618</v>
      </c>
      <c r="G162" s="30" t="s">
        <v>619</v>
      </c>
      <c r="H162" s="32"/>
      <c r="I162" s="32">
        <v>73.42022</v>
      </c>
      <c r="J162" s="32"/>
      <c r="K162" s="31">
        <v>12</v>
      </c>
      <c r="L162" s="31">
        <v>72</v>
      </c>
      <c r="M162" s="31">
        <v>105</v>
      </c>
      <c r="N162" s="31">
        <v>77.233429999999998</v>
      </c>
      <c r="O162" s="31">
        <v>0.4</v>
      </c>
      <c r="P162" s="31">
        <v>97.780789999999996</v>
      </c>
      <c r="Q162" s="31">
        <v>7</v>
      </c>
      <c r="R162" s="31">
        <v>46.666670000000003</v>
      </c>
      <c r="S162" s="31">
        <v>0</v>
      </c>
      <c r="T162" s="31">
        <v>1</v>
      </c>
      <c r="U162" s="31">
        <v>2</v>
      </c>
      <c r="V162" s="31">
        <v>3</v>
      </c>
      <c r="W162" s="31">
        <v>0</v>
      </c>
      <c r="X162" s="31">
        <v>1</v>
      </c>
      <c r="Y162" s="39">
        <v>58</v>
      </c>
      <c r="Z162" s="39">
        <v>73.48396000000001</v>
      </c>
      <c r="AA162" s="39"/>
      <c r="AB162" s="39">
        <v>12</v>
      </c>
      <c r="AC162" s="39">
        <v>72</v>
      </c>
      <c r="AD162" s="39">
        <v>105</v>
      </c>
      <c r="AE162" s="39">
        <v>77.233429999999998</v>
      </c>
      <c r="AF162" s="39">
        <v>0.4</v>
      </c>
      <c r="AG162" s="39">
        <v>98.035759999999996</v>
      </c>
      <c r="AH162" s="39">
        <v>7</v>
      </c>
      <c r="AI162" s="39">
        <v>46.666670000000003</v>
      </c>
      <c r="AJ162" s="39">
        <v>0</v>
      </c>
      <c r="AK162" s="39">
        <v>1</v>
      </c>
      <c r="AL162" s="39">
        <v>2</v>
      </c>
      <c r="AM162" s="39">
        <v>3</v>
      </c>
      <c r="AN162" s="39">
        <v>0</v>
      </c>
      <c r="AO162" s="39">
        <v>1</v>
      </c>
      <c r="AP162" s="39"/>
      <c r="AQ162" s="39"/>
      <c r="AR162" s="39"/>
    </row>
    <row r="163" spans="1:44" x14ac:dyDescent="0.2">
      <c r="A163" s="13"/>
      <c r="B163" s="12"/>
      <c r="C163" s="12"/>
      <c r="D163" s="12"/>
      <c r="E163" s="29"/>
      <c r="F163" s="12" t="s">
        <v>620</v>
      </c>
      <c r="G163" s="30" t="s">
        <v>621</v>
      </c>
      <c r="H163" s="32"/>
      <c r="I163" s="32">
        <v>76.327600000000004</v>
      </c>
      <c r="J163" s="32"/>
      <c r="K163" s="31">
        <v>14</v>
      </c>
      <c r="L163" s="31">
        <v>64</v>
      </c>
      <c r="M163" s="31">
        <v>116</v>
      </c>
      <c r="N163" s="31">
        <v>74.063400000000001</v>
      </c>
      <c r="O163" s="31">
        <v>0.6</v>
      </c>
      <c r="P163" s="31">
        <v>97.247</v>
      </c>
      <c r="Q163" s="31">
        <v>10.5</v>
      </c>
      <c r="R163" s="31">
        <v>70</v>
      </c>
      <c r="S163" s="31">
        <v>2</v>
      </c>
      <c r="T163" s="31">
        <v>1</v>
      </c>
      <c r="U163" s="31">
        <v>2</v>
      </c>
      <c r="V163" s="31">
        <v>3</v>
      </c>
      <c r="W163" s="31">
        <v>0.5</v>
      </c>
      <c r="X163" s="31">
        <v>2</v>
      </c>
      <c r="Y163" s="39">
        <v>38</v>
      </c>
      <c r="Z163" s="39">
        <v>76.37979</v>
      </c>
      <c r="AA163" s="39"/>
      <c r="AB163" s="39">
        <v>14</v>
      </c>
      <c r="AC163" s="39">
        <v>64</v>
      </c>
      <c r="AD163" s="39">
        <v>116</v>
      </c>
      <c r="AE163" s="39">
        <v>74.063400000000001</v>
      </c>
      <c r="AF163" s="39">
        <v>0.5</v>
      </c>
      <c r="AG163" s="39">
        <v>97.455759999999998</v>
      </c>
      <c r="AH163" s="39">
        <v>10.5</v>
      </c>
      <c r="AI163" s="39">
        <v>70</v>
      </c>
      <c r="AJ163" s="39">
        <v>2</v>
      </c>
      <c r="AK163" s="39">
        <v>1</v>
      </c>
      <c r="AL163" s="39">
        <v>2</v>
      </c>
      <c r="AM163" s="39">
        <v>3</v>
      </c>
      <c r="AN163" s="39">
        <v>0.5</v>
      </c>
      <c r="AO163" s="39">
        <v>2</v>
      </c>
      <c r="AP163" s="39"/>
      <c r="AQ163" s="39"/>
      <c r="AR163" s="39"/>
    </row>
    <row r="164" spans="1:44" x14ac:dyDescent="0.2">
      <c r="A164" s="13"/>
      <c r="B164" s="12"/>
      <c r="C164" s="12"/>
      <c r="D164" s="12"/>
      <c r="E164" s="29"/>
      <c r="F164" s="12" t="s">
        <v>622</v>
      </c>
      <c r="G164" s="30" t="s">
        <v>623</v>
      </c>
      <c r="H164" s="32"/>
      <c r="I164" s="32">
        <v>74.42277</v>
      </c>
      <c r="J164" s="32"/>
      <c r="K164" s="31">
        <v>14</v>
      </c>
      <c r="L164" s="31">
        <v>64</v>
      </c>
      <c r="M164" s="31">
        <v>92</v>
      </c>
      <c r="N164" s="31">
        <v>80.979830000000007</v>
      </c>
      <c r="O164" s="31">
        <v>0.1</v>
      </c>
      <c r="P164" s="31">
        <v>99.377920000000003</v>
      </c>
      <c r="Q164" s="31">
        <v>8</v>
      </c>
      <c r="R164" s="31">
        <v>53.333329999999997</v>
      </c>
      <c r="S164" s="31">
        <v>1</v>
      </c>
      <c r="T164" s="31">
        <v>1</v>
      </c>
      <c r="U164" s="31">
        <v>2</v>
      </c>
      <c r="V164" s="31">
        <v>2</v>
      </c>
      <c r="W164" s="31">
        <v>1</v>
      </c>
      <c r="X164" s="31">
        <v>1</v>
      </c>
      <c r="Y164" s="39">
        <v>51</v>
      </c>
      <c r="Z164" s="39">
        <v>74.437360000000012</v>
      </c>
      <c r="AA164" s="39"/>
      <c r="AB164" s="39">
        <v>14</v>
      </c>
      <c r="AC164" s="39">
        <v>64</v>
      </c>
      <c r="AD164" s="39">
        <v>92</v>
      </c>
      <c r="AE164" s="39">
        <v>80.979830000000007</v>
      </c>
      <c r="AF164" s="39">
        <v>0.1</v>
      </c>
      <c r="AG164" s="39">
        <v>99.436269999999993</v>
      </c>
      <c r="AH164" s="39">
        <v>8</v>
      </c>
      <c r="AI164" s="39">
        <v>53.333329999999997</v>
      </c>
      <c r="AJ164" s="39">
        <v>1</v>
      </c>
      <c r="AK164" s="39">
        <v>1</v>
      </c>
      <c r="AL164" s="39">
        <v>2</v>
      </c>
      <c r="AM164" s="39">
        <v>2</v>
      </c>
      <c r="AN164" s="39">
        <v>1</v>
      </c>
      <c r="AO164" s="39">
        <v>1</v>
      </c>
      <c r="AP164" s="39"/>
      <c r="AQ164" s="39"/>
      <c r="AR164" s="39"/>
    </row>
    <row r="165" spans="1:44" x14ac:dyDescent="0.2">
      <c r="A165" s="13"/>
      <c r="B165" s="12"/>
      <c r="C165" s="12"/>
      <c r="D165" s="12"/>
      <c r="E165" s="29"/>
      <c r="F165" s="12" t="s">
        <v>167</v>
      </c>
      <c r="G165" s="30" t="s">
        <v>40</v>
      </c>
      <c r="H165" s="32"/>
      <c r="I165" s="32">
        <v>63.840250000000005</v>
      </c>
      <c r="J165" s="32"/>
      <c r="K165" s="31">
        <v>16</v>
      </c>
      <c r="L165" s="31">
        <v>56</v>
      </c>
      <c r="M165" s="31">
        <v>255</v>
      </c>
      <c r="N165" s="31">
        <v>34.005760000000002</v>
      </c>
      <c r="O165" s="31">
        <v>2.9</v>
      </c>
      <c r="P165" s="31">
        <v>85.355249999999998</v>
      </c>
      <c r="Q165" s="31">
        <v>12</v>
      </c>
      <c r="R165" s="31">
        <v>80</v>
      </c>
      <c r="S165" s="31">
        <v>2</v>
      </c>
      <c r="T165" s="31">
        <v>1</v>
      </c>
      <c r="U165" s="31">
        <v>2</v>
      </c>
      <c r="V165" s="31">
        <v>2</v>
      </c>
      <c r="W165" s="31">
        <v>1</v>
      </c>
      <c r="X165" s="31">
        <v>4</v>
      </c>
      <c r="Y165" s="39">
        <v>124</v>
      </c>
      <c r="Z165" s="39">
        <v>64.208870000000005</v>
      </c>
      <c r="AA165" s="39"/>
      <c r="AB165" s="39">
        <v>16</v>
      </c>
      <c r="AC165" s="39">
        <v>56</v>
      </c>
      <c r="AD165" s="39">
        <v>255</v>
      </c>
      <c r="AE165" s="39">
        <v>34.005760000000002</v>
      </c>
      <c r="AF165" s="39">
        <v>2.6</v>
      </c>
      <c r="AG165" s="39">
        <v>86.829729999999998</v>
      </c>
      <c r="AH165" s="39">
        <v>12</v>
      </c>
      <c r="AI165" s="39">
        <v>80</v>
      </c>
      <c r="AJ165" s="39">
        <v>2</v>
      </c>
      <c r="AK165" s="39">
        <v>1</v>
      </c>
      <c r="AL165" s="39">
        <v>2</v>
      </c>
      <c r="AM165" s="39">
        <v>2</v>
      </c>
      <c r="AN165" s="39">
        <v>1</v>
      </c>
      <c r="AO165" s="39">
        <v>4</v>
      </c>
      <c r="AP165" s="39"/>
      <c r="AQ165" s="39"/>
      <c r="AR165" s="39"/>
    </row>
    <row r="166" spans="1:44" x14ac:dyDescent="0.2">
      <c r="A166" s="13"/>
      <c r="B166" s="12"/>
      <c r="C166" s="12"/>
      <c r="D166" s="12"/>
      <c r="E166" s="29"/>
      <c r="F166" s="12" t="s">
        <v>624</v>
      </c>
      <c r="G166" s="30" t="s">
        <v>625</v>
      </c>
      <c r="H166" s="32"/>
      <c r="I166" s="32">
        <v>66.374930000000006</v>
      </c>
      <c r="J166" s="32"/>
      <c r="K166" s="31">
        <v>10</v>
      </c>
      <c r="L166" s="31">
        <v>80</v>
      </c>
      <c r="M166" s="31">
        <v>223</v>
      </c>
      <c r="N166" s="31">
        <v>43.227670000000003</v>
      </c>
      <c r="O166" s="31">
        <v>0.2</v>
      </c>
      <c r="P166" s="31">
        <v>98.938739999999996</v>
      </c>
      <c r="Q166" s="31">
        <v>6.5</v>
      </c>
      <c r="R166" s="31">
        <v>43.333329999999997</v>
      </c>
      <c r="S166" s="31">
        <v>1</v>
      </c>
      <c r="T166" s="31">
        <v>1</v>
      </c>
      <c r="U166" s="31">
        <v>0</v>
      </c>
      <c r="V166" s="31">
        <v>2</v>
      </c>
      <c r="W166" s="31">
        <v>1.5</v>
      </c>
      <c r="X166" s="31">
        <v>1</v>
      </c>
      <c r="Y166" s="39">
        <v>115</v>
      </c>
      <c r="Z166" s="39">
        <v>66.326630000000009</v>
      </c>
      <c r="AA166" s="39"/>
      <c r="AB166" s="39">
        <v>10</v>
      </c>
      <c r="AC166" s="39">
        <v>80</v>
      </c>
      <c r="AD166" s="39">
        <v>223</v>
      </c>
      <c r="AE166" s="39">
        <v>43.227670000000003</v>
      </c>
      <c r="AF166" s="39">
        <v>0.3</v>
      </c>
      <c r="AG166" s="39">
        <v>98.745509999999996</v>
      </c>
      <c r="AH166" s="39">
        <v>6.5</v>
      </c>
      <c r="AI166" s="39">
        <v>43.333329999999997</v>
      </c>
      <c r="AJ166" s="39">
        <v>1</v>
      </c>
      <c r="AK166" s="39">
        <v>1</v>
      </c>
      <c r="AL166" s="39">
        <v>0</v>
      </c>
      <c r="AM166" s="39">
        <v>2</v>
      </c>
      <c r="AN166" s="39">
        <v>1.5</v>
      </c>
      <c r="AO166" s="39">
        <v>1</v>
      </c>
      <c r="AP166" s="39"/>
      <c r="AQ166" s="39"/>
      <c r="AR166" s="39"/>
    </row>
    <row r="167" spans="1:44" x14ac:dyDescent="0.2">
      <c r="A167" s="13"/>
      <c r="B167" s="12"/>
      <c r="C167" s="12"/>
      <c r="D167" s="12"/>
      <c r="E167" s="29"/>
      <c r="F167" s="12" t="s">
        <v>626</v>
      </c>
      <c r="G167" s="30" t="s">
        <v>627</v>
      </c>
      <c r="H167" s="32"/>
      <c r="I167" s="32">
        <v>77.972100000000012</v>
      </c>
      <c r="J167" s="32"/>
      <c r="K167" s="31">
        <v>8</v>
      </c>
      <c r="L167" s="31">
        <v>88</v>
      </c>
      <c r="M167" s="31">
        <v>117</v>
      </c>
      <c r="N167" s="31">
        <v>73.775220000000004</v>
      </c>
      <c r="O167" s="31">
        <v>2</v>
      </c>
      <c r="P167" s="31">
        <v>90.11318</v>
      </c>
      <c r="Q167" s="31">
        <v>9</v>
      </c>
      <c r="R167" s="31">
        <v>60</v>
      </c>
      <c r="S167" s="31">
        <v>2</v>
      </c>
      <c r="T167" s="31">
        <v>1</v>
      </c>
      <c r="U167" s="31">
        <v>3</v>
      </c>
      <c r="V167" s="31">
        <v>3</v>
      </c>
      <c r="W167" s="31">
        <v>0</v>
      </c>
      <c r="X167" s="31">
        <v>0</v>
      </c>
      <c r="Y167" s="39">
        <v>31</v>
      </c>
      <c r="Z167" s="39">
        <v>78.045260000000013</v>
      </c>
      <c r="AA167" s="39"/>
      <c r="AB167" s="39">
        <v>8</v>
      </c>
      <c r="AC167" s="39">
        <v>88</v>
      </c>
      <c r="AD167" s="39">
        <v>117</v>
      </c>
      <c r="AE167" s="39">
        <v>73.775220000000004</v>
      </c>
      <c r="AF167" s="39">
        <v>1.9</v>
      </c>
      <c r="AG167" s="39">
        <v>90.405810000000002</v>
      </c>
      <c r="AH167" s="39">
        <v>9</v>
      </c>
      <c r="AI167" s="39">
        <v>60</v>
      </c>
      <c r="AJ167" s="39">
        <v>2</v>
      </c>
      <c r="AK167" s="39">
        <v>1</v>
      </c>
      <c r="AL167" s="39">
        <v>3</v>
      </c>
      <c r="AM167" s="39">
        <v>3</v>
      </c>
      <c r="AN167" s="39">
        <v>0</v>
      </c>
      <c r="AO167" s="39">
        <v>0</v>
      </c>
      <c r="AP167" s="39"/>
      <c r="AQ167" s="39"/>
      <c r="AR167" s="39"/>
    </row>
    <row r="168" spans="1:44" x14ac:dyDescent="0.2">
      <c r="A168" s="13"/>
      <c r="B168" s="12"/>
      <c r="C168" s="12"/>
      <c r="D168" s="12"/>
      <c r="E168" s="29"/>
      <c r="F168" s="12" t="s">
        <v>628</v>
      </c>
      <c r="G168" s="30" t="s">
        <v>629</v>
      </c>
      <c r="H168" s="32"/>
      <c r="I168" s="32">
        <v>71.750250000000008</v>
      </c>
      <c r="J168" s="32"/>
      <c r="K168" s="31">
        <v>13</v>
      </c>
      <c r="L168" s="31">
        <v>68</v>
      </c>
      <c r="M168" s="31">
        <v>156</v>
      </c>
      <c r="N168" s="31">
        <v>62.536020000000001</v>
      </c>
      <c r="O168" s="31">
        <v>0.7</v>
      </c>
      <c r="P168" s="31">
        <v>96.464969999999994</v>
      </c>
      <c r="Q168" s="31">
        <v>9</v>
      </c>
      <c r="R168" s="31">
        <v>60</v>
      </c>
      <c r="S168" s="31">
        <v>2</v>
      </c>
      <c r="T168" s="31">
        <v>1</v>
      </c>
      <c r="U168" s="31">
        <v>2</v>
      </c>
      <c r="V168" s="31">
        <v>3</v>
      </c>
      <c r="W168" s="31">
        <v>0</v>
      </c>
      <c r="X168" s="31">
        <v>1</v>
      </c>
      <c r="Y168" s="39">
        <v>71</v>
      </c>
      <c r="Z168" s="39">
        <v>71.764120000000005</v>
      </c>
      <c r="AA168" s="39"/>
      <c r="AB168" s="39">
        <v>13</v>
      </c>
      <c r="AC168" s="39">
        <v>68</v>
      </c>
      <c r="AD168" s="39">
        <v>156</v>
      </c>
      <c r="AE168" s="39">
        <v>62.536020000000001</v>
      </c>
      <c r="AF168" s="39">
        <v>0.7</v>
      </c>
      <c r="AG168" s="39">
        <v>96.520439999999994</v>
      </c>
      <c r="AH168" s="39">
        <v>9</v>
      </c>
      <c r="AI168" s="39">
        <v>60</v>
      </c>
      <c r="AJ168" s="39">
        <v>2</v>
      </c>
      <c r="AK168" s="39">
        <v>1</v>
      </c>
      <c r="AL168" s="39">
        <v>2</v>
      </c>
      <c r="AM168" s="39">
        <v>3</v>
      </c>
      <c r="AN168" s="39">
        <v>0</v>
      </c>
      <c r="AO168" s="39">
        <v>1</v>
      </c>
      <c r="AP168" s="39"/>
      <c r="AQ168" s="39"/>
      <c r="AR168" s="39"/>
    </row>
    <row r="169" spans="1:44" x14ac:dyDescent="0.2">
      <c r="A169" s="13"/>
      <c r="B169" s="12"/>
      <c r="C169" s="12"/>
      <c r="D169" s="12"/>
      <c r="E169" s="29"/>
      <c r="F169" s="12" t="s">
        <v>171</v>
      </c>
      <c r="G169" s="30" t="s">
        <v>199</v>
      </c>
      <c r="H169" s="32"/>
      <c r="I169" s="32">
        <v>0</v>
      </c>
      <c r="J169" s="32"/>
      <c r="K169" s="31" t="s">
        <v>283</v>
      </c>
      <c r="L169" s="31">
        <v>0</v>
      </c>
      <c r="M169" s="31" t="s">
        <v>283</v>
      </c>
      <c r="N169" s="31">
        <v>0</v>
      </c>
      <c r="O169" s="31" t="s">
        <v>283</v>
      </c>
      <c r="P169" s="31">
        <v>0</v>
      </c>
      <c r="Q169" s="31" t="s">
        <v>283</v>
      </c>
      <c r="R169" s="31">
        <v>0</v>
      </c>
      <c r="S169" s="31" t="s">
        <v>283</v>
      </c>
      <c r="T169" s="31" t="s">
        <v>283</v>
      </c>
      <c r="U169" s="31" t="s">
        <v>283</v>
      </c>
      <c r="V169" s="31" t="s">
        <v>283</v>
      </c>
      <c r="W169" s="31" t="s">
        <v>283</v>
      </c>
      <c r="X169" s="31" t="s">
        <v>283</v>
      </c>
      <c r="Y169" s="39">
        <v>186</v>
      </c>
      <c r="Z169" s="39">
        <v>0</v>
      </c>
      <c r="AA169" s="39"/>
      <c r="AB169" s="39" t="s">
        <v>283</v>
      </c>
      <c r="AC169" s="39">
        <v>0</v>
      </c>
      <c r="AD169" s="39" t="s">
        <v>283</v>
      </c>
      <c r="AE169" s="39">
        <v>0</v>
      </c>
      <c r="AF169" s="39" t="s">
        <v>283</v>
      </c>
      <c r="AG169" s="39">
        <v>0</v>
      </c>
      <c r="AH169" s="39" t="s">
        <v>283</v>
      </c>
      <c r="AI169" s="39">
        <v>0</v>
      </c>
      <c r="AJ169" s="39" t="s">
        <v>283</v>
      </c>
      <c r="AK169" s="39" t="s">
        <v>283</v>
      </c>
      <c r="AL169" s="39" t="s">
        <v>283</v>
      </c>
      <c r="AM169" s="39" t="s">
        <v>283</v>
      </c>
      <c r="AN169" s="39" t="s">
        <v>283</v>
      </c>
      <c r="AO169" s="39" t="s">
        <v>283</v>
      </c>
      <c r="AP169" s="39"/>
      <c r="AQ169" s="39"/>
      <c r="AR169" s="39"/>
    </row>
    <row r="170" spans="1:44" x14ac:dyDescent="0.2">
      <c r="A170" s="13"/>
      <c r="B170" s="12"/>
      <c r="C170" s="12"/>
      <c r="D170" s="12"/>
      <c r="E170" s="29"/>
      <c r="F170" s="12" t="s">
        <v>630</v>
      </c>
      <c r="G170" s="30" t="s">
        <v>631</v>
      </c>
      <c r="H170" s="32"/>
      <c r="I170" s="32">
        <v>87.112280000000013</v>
      </c>
      <c r="J170" s="32"/>
      <c r="K170" s="31">
        <v>10</v>
      </c>
      <c r="L170" s="31">
        <v>80</v>
      </c>
      <c r="M170" s="31">
        <v>82</v>
      </c>
      <c r="N170" s="31">
        <v>83.861670000000004</v>
      </c>
      <c r="O170" s="31">
        <v>0.4</v>
      </c>
      <c r="P170" s="31">
        <v>97.920779999999993</v>
      </c>
      <c r="Q170" s="31">
        <v>13</v>
      </c>
      <c r="R170" s="31">
        <v>86.666669999999996</v>
      </c>
      <c r="S170" s="31">
        <v>2</v>
      </c>
      <c r="T170" s="31">
        <v>1</v>
      </c>
      <c r="U170" s="31">
        <v>2</v>
      </c>
      <c r="V170" s="31">
        <v>3</v>
      </c>
      <c r="W170" s="31">
        <v>1</v>
      </c>
      <c r="X170" s="31">
        <v>4</v>
      </c>
      <c r="Y170" s="39">
        <v>6</v>
      </c>
      <c r="Z170" s="39">
        <v>87.122940000000014</v>
      </c>
      <c r="AA170" s="39"/>
      <c r="AB170" s="39">
        <v>10</v>
      </c>
      <c r="AC170" s="39">
        <v>80</v>
      </c>
      <c r="AD170" s="39">
        <v>82</v>
      </c>
      <c r="AE170" s="39">
        <v>83.861670000000004</v>
      </c>
      <c r="AF170" s="39">
        <v>0.4</v>
      </c>
      <c r="AG170" s="39">
        <v>97.963430000000002</v>
      </c>
      <c r="AH170" s="39">
        <v>13</v>
      </c>
      <c r="AI170" s="39">
        <v>86.666669999999996</v>
      </c>
      <c r="AJ170" s="39">
        <v>2</v>
      </c>
      <c r="AK170" s="39">
        <v>1</v>
      </c>
      <c r="AL170" s="39">
        <v>2</v>
      </c>
      <c r="AM170" s="39">
        <v>3</v>
      </c>
      <c r="AN170" s="39">
        <v>1</v>
      </c>
      <c r="AO170" s="39">
        <v>4</v>
      </c>
      <c r="AP170" s="39"/>
      <c r="AQ170" s="39"/>
      <c r="AR170" s="39"/>
    </row>
    <row r="171" spans="1:44" x14ac:dyDescent="0.2">
      <c r="A171" s="13"/>
      <c r="B171" s="12"/>
      <c r="C171" s="12"/>
      <c r="D171" s="12"/>
      <c r="E171" s="29"/>
      <c r="F171" s="12" t="s">
        <v>632</v>
      </c>
      <c r="G171" s="30" t="s">
        <v>633</v>
      </c>
      <c r="H171" s="32"/>
      <c r="I171" s="32">
        <v>60.627540000000003</v>
      </c>
      <c r="J171" s="32"/>
      <c r="K171" s="31">
        <v>26</v>
      </c>
      <c r="L171" s="31">
        <v>16</v>
      </c>
      <c r="M171" s="31">
        <v>157</v>
      </c>
      <c r="N171" s="31">
        <v>62.247839999999997</v>
      </c>
      <c r="O171" s="31">
        <v>3.1</v>
      </c>
      <c r="P171" s="31">
        <v>84.262339999999995</v>
      </c>
      <c r="Q171" s="31">
        <v>12</v>
      </c>
      <c r="R171" s="31">
        <v>80</v>
      </c>
      <c r="S171" s="31">
        <v>2</v>
      </c>
      <c r="T171" s="31">
        <v>1</v>
      </c>
      <c r="U171" s="31">
        <v>2</v>
      </c>
      <c r="V171" s="31">
        <v>3</v>
      </c>
      <c r="W171" s="31">
        <v>0</v>
      </c>
      <c r="X171" s="31">
        <v>4</v>
      </c>
      <c r="Y171" s="39">
        <v>137</v>
      </c>
      <c r="Z171" s="39">
        <v>60.847730000000006</v>
      </c>
      <c r="AA171" s="39"/>
      <c r="AB171" s="39">
        <v>26</v>
      </c>
      <c r="AC171" s="39">
        <v>16</v>
      </c>
      <c r="AD171" s="39">
        <v>157</v>
      </c>
      <c r="AE171" s="39">
        <v>62.247839999999997</v>
      </c>
      <c r="AF171" s="39">
        <v>3</v>
      </c>
      <c r="AG171" s="39">
        <v>85.143069999999994</v>
      </c>
      <c r="AH171" s="39">
        <v>12</v>
      </c>
      <c r="AI171" s="39">
        <v>80</v>
      </c>
      <c r="AJ171" s="39">
        <v>2</v>
      </c>
      <c r="AK171" s="39">
        <v>1</v>
      </c>
      <c r="AL171" s="39">
        <v>2</v>
      </c>
      <c r="AM171" s="39">
        <v>3</v>
      </c>
      <c r="AN171" s="39">
        <v>0</v>
      </c>
      <c r="AO171" s="39">
        <v>4</v>
      </c>
      <c r="AP171" s="39"/>
      <c r="AQ171" s="39"/>
      <c r="AR171" s="39"/>
    </row>
    <row r="172" spans="1:44" x14ac:dyDescent="0.2">
      <c r="A172" s="13"/>
      <c r="B172" s="12"/>
      <c r="C172" s="12"/>
      <c r="D172" s="12"/>
      <c r="E172" s="29"/>
      <c r="F172" s="12" t="s">
        <v>634</v>
      </c>
      <c r="G172" s="30" t="s">
        <v>635</v>
      </c>
      <c r="H172" s="32"/>
      <c r="I172" s="32">
        <v>57.096440000000001</v>
      </c>
      <c r="J172" s="32"/>
      <c r="K172" s="31">
        <v>24</v>
      </c>
      <c r="L172" s="31">
        <v>24</v>
      </c>
      <c r="M172" s="31">
        <v>184</v>
      </c>
      <c r="N172" s="31">
        <v>54.466859999999997</v>
      </c>
      <c r="O172" s="31">
        <v>6</v>
      </c>
      <c r="P172" s="31">
        <v>69.918899999999994</v>
      </c>
      <c r="Q172" s="31">
        <v>12</v>
      </c>
      <c r="R172" s="31">
        <v>80</v>
      </c>
      <c r="S172" s="31">
        <v>2</v>
      </c>
      <c r="T172" s="31">
        <v>1</v>
      </c>
      <c r="U172" s="31">
        <v>2</v>
      </c>
      <c r="V172" s="31">
        <v>3</v>
      </c>
      <c r="W172" s="31">
        <v>0</v>
      </c>
      <c r="X172" s="31">
        <v>4</v>
      </c>
      <c r="Y172" s="39">
        <v>149</v>
      </c>
      <c r="Z172" s="39">
        <v>57.915510000000005</v>
      </c>
      <c r="AA172" s="39"/>
      <c r="AB172" s="39">
        <v>24</v>
      </c>
      <c r="AC172" s="39">
        <v>24</v>
      </c>
      <c r="AD172" s="39">
        <v>184</v>
      </c>
      <c r="AE172" s="39">
        <v>54.466859999999997</v>
      </c>
      <c r="AF172" s="39">
        <v>5.4</v>
      </c>
      <c r="AG172" s="39">
        <v>73.195170000000005</v>
      </c>
      <c r="AH172" s="39">
        <v>12</v>
      </c>
      <c r="AI172" s="39">
        <v>80</v>
      </c>
      <c r="AJ172" s="39">
        <v>2</v>
      </c>
      <c r="AK172" s="39">
        <v>1</v>
      </c>
      <c r="AL172" s="39">
        <v>2</v>
      </c>
      <c r="AM172" s="39">
        <v>3</v>
      </c>
      <c r="AN172" s="39">
        <v>0</v>
      </c>
      <c r="AO172" s="39">
        <v>4</v>
      </c>
      <c r="AP172" s="39"/>
      <c r="AQ172" s="39"/>
      <c r="AR172" s="39"/>
    </row>
    <row r="173" spans="1:44" x14ac:dyDescent="0.2">
      <c r="A173" s="13"/>
      <c r="B173" s="12"/>
      <c r="C173" s="12"/>
      <c r="D173" s="12"/>
      <c r="E173" s="29"/>
      <c r="F173" s="12" t="s">
        <v>636</v>
      </c>
      <c r="G173" s="30" t="s">
        <v>637</v>
      </c>
      <c r="H173" s="32"/>
      <c r="I173" s="32">
        <v>71.860470000000007</v>
      </c>
      <c r="J173" s="32"/>
      <c r="K173" s="31">
        <v>19</v>
      </c>
      <c r="L173" s="31">
        <v>44</v>
      </c>
      <c r="M173" s="31">
        <v>118</v>
      </c>
      <c r="N173" s="31">
        <v>73.487030000000004</v>
      </c>
      <c r="O173" s="31">
        <v>0.7</v>
      </c>
      <c r="P173" s="31">
        <v>96.621530000000007</v>
      </c>
      <c r="Q173" s="31">
        <v>11</v>
      </c>
      <c r="R173" s="31">
        <v>73.333330000000004</v>
      </c>
      <c r="S173" s="31">
        <v>2</v>
      </c>
      <c r="T173" s="31">
        <v>1</v>
      </c>
      <c r="U173" s="31">
        <v>2</v>
      </c>
      <c r="V173" s="31">
        <v>3</v>
      </c>
      <c r="W173" s="31">
        <v>1</v>
      </c>
      <c r="X173" s="31">
        <v>2</v>
      </c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</row>
    <row r="174" spans="1:44" x14ac:dyDescent="0.2">
      <c r="A174" s="13"/>
      <c r="B174" s="12"/>
      <c r="C174" s="12"/>
      <c r="D174" s="12"/>
      <c r="E174" s="29"/>
      <c r="F174" s="12" t="s">
        <v>638</v>
      </c>
      <c r="G174" s="30" t="s">
        <v>639</v>
      </c>
      <c r="H174" s="32"/>
      <c r="I174" s="32">
        <v>55.334980000000002</v>
      </c>
      <c r="J174" s="32"/>
      <c r="K174" s="31">
        <v>16</v>
      </c>
      <c r="L174" s="31">
        <v>56</v>
      </c>
      <c r="M174" s="31">
        <v>207</v>
      </c>
      <c r="N174" s="31">
        <v>47.838619999999999</v>
      </c>
      <c r="O174" s="31">
        <v>0.5</v>
      </c>
      <c r="P174" s="31">
        <v>97.501310000000004</v>
      </c>
      <c r="Q174" s="31">
        <v>3</v>
      </c>
      <c r="R174" s="31">
        <v>20</v>
      </c>
      <c r="S174" s="31">
        <v>0</v>
      </c>
      <c r="T174" s="31">
        <v>0</v>
      </c>
      <c r="U174" s="31">
        <v>1</v>
      </c>
      <c r="V174" s="31">
        <v>2</v>
      </c>
      <c r="W174" s="31">
        <v>0</v>
      </c>
      <c r="X174" s="31">
        <v>0</v>
      </c>
      <c r="Y174" s="39">
        <v>34</v>
      </c>
      <c r="Z174" s="39">
        <v>77.260840000000002</v>
      </c>
      <c r="AA174" s="39"/>
      <c r="AB174" s="39">
        <v>14</v>
      </c>
      <c r="AC174" s="39">
        <v>64</v>
      </c>
      <c r="AD174" s="39">
        <v>113</v>
      </c>
      <c r="AE174" s="39">
        <v>74.927949999999996</v>
      </c>
      <c r="AF174" s="39">
        <v>0.6</v>
      </c>
      <c r="AG174" s="39">
        <v>96.782060000000001</v>
      </c>
      <c r="AH174" s="39">
        <v>11</v>
      </c>
      <c r="AI174" s="39">
        <v>73.333330000000004</v>
      </c>
      <c r="AJ174" s="39">
        <v>2</v>
      </c>
      <c r="AK174" s="39">
        <v>1</v>
      </c>
      <c r="AL174" s="39">
        <v>2</v>
      </c>
      <c r="AM174" s="39">
        <v>3</v>
      </c>
      <c r="AN174" s="39">
        <v>1</v>
      </c>
      <c r="AO174" s="39">
        <v>2</v>
      </c>
      <c r="AP174" s="39"/>
      <c r="AQ174" s="39"/>
      <c r="AR174" s="39"/>
    </row>
    <row r="175" spans="1:44" x14ac:dyDescent="0.2">
      <c r="A175" s="13"/>
      <c r="B175" s="12"/>
      <c r="C175" s="12"/>
      <c r="D175" s="12"/>
      <c r="E175" s="29"/>
      <c r="F175" s="12" t="s">
        <v>640</v>
      </c>
      <c r="G175" s="30" t="s">
        <v>641</v>
      </c>
      <c r="H175" s="32"/>
      <c r="I175" s="32">
        <v>60.513440000000003</v>
      </c>
      <c r="J175" s="32"/>
      <c r="K175" s="31">
        <v>12</v>
      </c>
      <c r="L175" s="31">
        <v>72</v>
      </c>
      <c r="M175" s="31">
        <v>169</v>
      </c>
      <c r="N175" s="31">
        <v>58.789630000000002</v>
      </c>
      <c r="O175" s="31">
        <v>9.6999999999999993</v>
      </c>
      <c r="P175" s="31">
        <v>51.264139999999998</v>
      </c>
      <c r="Q175" s="31">
        <v>9</v>
      </c>
      <c r="R175" s="31">
        <v>60</v>
      </c>
      <c r="S175" s="31">
        <v>1</v>
      </c>
      <c r="T175" s="31">
        <v>1</v>
      </c>
      <c r="U175" s="31">
        <v>0</v>
      </c>
      <c r="V175" s="31">
        <v>2</v>
      </c>
      <c r="W175" s="31">
        <v>2</v>
      </c>
      <c r="X175" s="31">
        <v>3</v>
      </c>
      <c r="Y175" s="39">
        <v>159</v>
      </c>
      <c r="Z175" s="39">
        <v>55.289320000000004</v>
      </c>
      <c r="AA175" s="39"/>
      <c r="AB175" s="39">
        <v>16</v>
      </c>
      <c r="AC175" s="39">
        <v>56</v>
      </c>
      <c r="AD175" s="39">
        <v>207</v>
      </c>
      <c r="AE175" s="39">
        <v>47.838619999999999</v>
      </c>
      <c r="AF175" s="39">
        <v>0.5</v>
      </c>
      <c r="AG175" s="39">
        <v>97.318680000000001</v>
      </c>
      <c r="AH175" s="39">
        <v>3</v>
      </c>
      <c r="AI175" s="39">
        <v>20</v>
      </c>
      <c r="AJ175" s="39">
        <v>0</v>
      </c>
      <c r="AK175" s="39">
        <v>0</v>
      </c>
      <c r="AL175" s="39">
        <v>1</v>
      </c>
      <c r="AM175" s="39">
        <v>2</v>
      </c>
      <c r="AN175" s="39">
        <v>0</v>
      </c>
      <c r="AO175" s="39">
        <v>0</v>
      </c>
      <c r="AP175" s="39"/>
      <c r="AQ175" s="39"/>
      <c r="AR175" s="39"/>
    </row>
    <row r="176" spans="1:44" x14ac:dyDescent="0.2">
      <c r="A176" s="13"/>
      <c r="B176" s="12"/>
      <c r="C176" s="12"/>
      <c r="D176" s="12"/>
      <c r="E176" s="29"/>
      <c r="F176" s="12" t="s">
        <v>642</v>
      </c>
      <c r="G176" s="30" t="s">
        <v>643</v>
      </c>
      <c r="H176" s="32"/>
      <c r="I176" s="32">
        <v>74.559650000000005</v>
      </c>
      <c r="J176" s="32"/>
      <c r="K176" s="31">
        <v>14</v>
      </c>
      <c r="L176" s="31">
        <v>64</v>
      </c>
      <c r="M176" s="31">
        <v>77</v>
      </c>
      <c r="N176" s="31">
        <v>85.302589999999995</v>
      </c>
      <c r="O176" s="31">
        <v>6.2</v>
      </c>
      <c r="P176" s="31">
        <v>68.935990000000004</v>
      </c>
      <c r="Q176" s="31">
        <v>12</v>
      </c>
      <c r="R176" s="31">
        <v>80</v>
      </c>
      <c r="S176" s="31">
        <v>2</v>
      </c>
      <c r="T176" s="31">
        <v>1</v>
      </c>
      <c r="U176" s="31">
        <v>2</v>
      </c>
      <c r="V176" s="31">
        <v>3</v>
      </c>
      <c r="W176" s="31">
        <v>1</v>
      </c>
      <c r="X176" s="31">
        <v>3</v>
      </c>
      <c r="Y176" s="39">
        <v>127</v>
      </c>
      <c r="Z176" s="39">
        <v>64.11985</v>
      </c>
      <c r="AA176" s="39"/>
      <c r="AB176" s="39">
        <v>12</v>
      </c>
      <c r="AC176" s="39">
        <v>72</v>
      </c>
      <c r="AD176" s="39">
        <v>168.5</v>
      </c>
      <c r="AE176" s="39">
        <v>58.933720000000001</v>
      </c>
      <c r="AF176" s="39">
        <v>9.6</v>
      </c>
      <c r="AG176" s="39">
        <v>52.212330000000001</v>
      </c>
      <c r="AH176" s="39">
        <v>11</v>
      </c>
      <c r="AI176" s="39">
        <v>73.333330000000004</v>
      </c>
      <c r="AJ176" s="39">
        <v>2</v>
      </c>
      <c r="AK176" s="39">
        <v>1</v>
      </c>
      <c r="AL176" s="39">
        <v>1</v>
      </c>
      <c r="AM176" s="39">
        <v>2</v>
      </c>
      <c r="AN176" s="39">
        <v>2</v>
      </c>
      <c r="AO176" s="39">
        <v>3</v>
      </c>
      <c r="AP176" s="39"/>
      <c r="AQ176" s="39"/>
      <c r="AR176" s="39"/>
    </row>
    <row r="177" spans="1:44" x14ac:dyDescent="0.2">
      <c r="A177" s="13"/>
      <c r="B177" s="12"/>
      <c r="C177" s="12"/>
      <c r="D177" s="12"/>
      <c r="E177" s="29"/>
      <c r="F177" s="12" t="s">
        <v>644</v>
      </c>
      <c r="G177" s="30" t="s">
        <v>645</v>
      </c>
      <c r="H177" s="32"/>
      <c r="I177" s="32">
        <v>64.127110000000002</v>
      </c>
      <c r="J177" s="32"/>
      <c r="K177" s="31">
        <v>16</v>
      </c>
      <c r="L177" s="31">
        <v>56</v>
      </c>
      <c r="M177" s="31">
        <v>254</v>
      </c>
      <c r="N177" s="31">
        <v>34.293950000000002</v>
      </c>
      <c r="O177" s="31">
        <v>0.1</v>
      </c>
      <c r="P177" s="31">
        <v>99.547809999999998</v>
      </c>
      <c r="Q177" s="31">
        <v>10</v>
      </c>
      <c r="R177" s="31">
        <v>66.666669999999996</v>
      </c>
      <c r="S177" s="31">
        <v>2</v>
      </c>
      <c r="T177" s="31">
        <v>1</v>
      </c>
      <c r="U177" s="31">
        <v>1</v>
      </c>
      <c r="V177" s="31">
        <v>3</v>
      </c>
      <c r="W177" s="31">
        <v>0</v>
      </c>
      <c r="X177" s="31">
        <v>3</v>
      </c>
      <c r="Y177" s="39">
        <v>69</v>
      </c>
      <c r="Z177" s="39">
        <v>71.912860000000009</v>
      </c>
      <c r="AA177" s="39"/>
      <c r="AB177" s="39">
        <v>14</v>
      </c>
      <c r="AC177" s="39">
        <v>64</v>
      </c>
      <c r="AD177" s="39">
        <v>77</v>
      </c>
      <c r="AE177" s="39">
        <v>85.302589999999995</v>
      </c>
      <c r="AF177" s="39">
        <v>5.7</v>
      </c>
      <c r="AG177" s="39">
        <v>71.682190000000006</v>
      </c>
      <c r="AH177" s="39">
        <v>10</v>
      </c>
      <c r="AI177" s="39">
        <v>66.666669999999996</v>
      </c>
      <c r="AJ177" s="39">
        <v>0</v>
      </c>
      <c r="AK177" s="39">
        <v>1</v>
      </c>
      <c r="AL177" s="39">
        <v>2</v>
      </c>
      <c r="AM177" s="39">
        <v>3</v>
      </c>
      <c r="AN177" s="39">
        <v>1</v>
      </c>
      <c r="AO177" s="39">
        <v>3</v>
      </c>
      <c r="AP177" s="39"/>
      <c r="AQ177" s="39"/>
      <c r="AR177" s="39"/>
    </row>
    <row r="178" spans="1:44" x14ac:dyDescent="0.2">
      <c r="A178" s="13"/>
      <c r="B178" s="12"/>
      <c r="C178" s="12"/>
      <c r="D178" s="12"/>
      <c r="E178" s="29"/>
      <c r="F178" s="12" t="s">
        <v>176</v>
      </c>
      <c r="G178" s="30" t="s">
        <v>22</v>
      </c>
      <c r="H178" s="32"/>
      <c r="I178" s="32">
        <v>77.138940000000005</v>
      </c>
      <c r="J178" s="32"/>
      <c r="K178" s="31">
        <v>14</v>
      </c>
      <c r="L178" s="31">
        <v>64</v>
      </c>
      <c r="M178" s="31">
        <v>133</v>
      </c>
      <c r="N178" s="31">
        <v>69.164270000000002</v>
      </c>
      <c r="O178" s="31">
        <v>3.6</v>
      </c>
      <c r="P178" s="31">
        <v>82.058160000000001</v>
      </c>
      <c r="Q178" s="31">
        <v>14</v>
      </c>
      <c r="R178" s="31">
        <v>93.333330000000004</v>
      </c>
      <c r="S178" s="31">
        <v>2</v>
      </c>
      <c r="T178" s="31">
        <v>1</v>
      </c>
      <c r="U178" s="31">
        <v>2</v>
      </c>
      <c r="V178" s="31">
        <v>3</v>
      </c>
      <c r="W178" s="31">
        <v>2</v>
      </c>
      <c r="X178" s="31">
        <v>4</v>
      </c>
      <c r="Y178" s="39">
        <v>126</v>
      </c>
      <c r="Z178" s="39">
        <v>64.134860000000003</v>
      </c>
      <c r="AA178" s="39"/>
      <c r="AB178" s="39">
        <v>16</v>
      </c>
      <c r="AC178" s="39">
        <v>56</v>
      </c>
      <c r="AD178" s="39">
        <v>254</v>
      </c>
      <c r="AE178" s="39">
        <v>34.293950000000002</v>
      </c>
      <c r="AF178" s="39">
        <v>0.1</v>
      </c>
      <c r="AG178" s="39">
        <v>99.578829999999996</v>
      </c>
      <c r="AH178" s="39">
        <v>10</v>
      </c>
      <c r="AI178" s="39">
        <v>66.666669999999996</v>
      </c>
      <c r="AJ178" s="39">
        <v>2</v>
      </c>
      <c r="AK178" s="39">
        <v>1</v>
      </c>
      <c r="AL178" s="39">
        <v>1</v>
      </c>
      <c r="AM178" s="39">
        <v>3</v>
      </c>
      <c r="AN178" s="39">
        <v>0</v>
      </c>
      <c r="AO178" s="39">
        <v>3</v>
      </c>
      <c r="AP178" s="39"/>
      <c r="AQ178" s="39"/>
      <c r="AR178" s="39"/>
    </row>
    <row r="179" spans="1:44" x14ac:dyDescent="0.2">
      <c r="A179" s="13"/>
      <c r="B179" s="12"/>
      <c r="C179" s="12"/>
      <c r="D179" s="12"/>
      <c r="E179" s="29"/>
      <c r="F179" s="12" t="s">
        <v>646</v>
      </c>
      <c r="G179" s="30" t="s">
        <v>647</v>
      </c>
      <c r="H179" s="32"/>
      <c r="I179" s="32">
        <v>73.402300000000011</v>
      </c>
      <c r="J179" s="32"/>
      <c r="K179" s="31">
        <v>18</v>
      </c>
      <c r="L179" s="31">
        <v>48</v>
      </c>
      <c r="M179" s="31">
        <v>100</v>
      </c>
      <c r="N179" s="31">
        <v>78.674350000000004</v>
      </c>
      <c r="O179" s="31">
        <v>3.9</v>
      </c>
      <c r="P179" s="31">
        <v>80.268169999999998</v>
      </c>
      <c r="Q179" s="31">
        <v>13</v>
      </c>
      <c r="R179" s="31">
        <v>86.666669999999996</v>
      </c>
      <c r="S179" s="31">
        <v>2</v>
      </c>
      <c r="T179" s="31">
        <v>1</v>
      </c>
      <c r="U179" s="31">
        <v>2</v>
      </c>
      <c r="V179" s="31">
        <v>3</v>
      </c>
      <c r="W179" s="31">
        <v>1</v>
      </c>
      <c r="X179" s="31">
        <v>4</v>
      </c>
      <c r="Y179" s="39">
        <v>32</v>
      </c>
      <c r="Z179" s="39">
        <v>77.377950000000013</v>
      </c>
      <c r="AA179" s="39"/>
      <c r="AB179" s="39">
        <v>14</v>
      </c>
      <c r="AC179" s="39">
        <v>64</v>
      </c>
      <c r="AD179" s="39">
        <v>133</v>
      </c>
      <c r="AE179" s="39">
        <v>69.164270000000002</v>
      </c>
      <c r="AF179" s="39">
        <v>3.4</v>
      </c>
      <c r="AG179" s="39">
        <v>83.014189999999999</v>
      </c>
      <c r="AH179" s="39">
        <v>14</v>
      </c>
      <c r="AI179" s="39">
        <v>93.333330000000004</v>
      </c>
      <c r="AJ179" s="39">
        <v>2</v>
      </c>
      <c r="AK179" s="39">
        <v>1</v>
      </c>
      <c r="AL179" s="39">
        <v>2</v>
      </c>
      <c r="AM179" s="39">
        <v>3</v>
      </c>
      <c r="AN179" s="39">
        <v>2</v>
      </c>
      <c r="AO179" s="39">
        <v>4</v>
      </c>
      <c r="AP179" s="39"/>
      <c r="AQ179" s="39"/>
      <c r="AR179" s="39"/>
    </row>
    <row r="180" spans="1:44" x14ac:dyDescent="0.2">
      <c r="A180" s="13"/>
      <c r="B180" s="12"/>
      <c r="C180" s="12"/>
      <c r="D180" s="12"/>
      <c r="E180" s="29"/>
      <c r="F180" s="12" t="s">
        <v>648</v>
      </c>
      <c r="G180" s="30" t="s">
        <v>649</v>
      </c>
      <c r="H180" s="32"/>
      <c r="I180" s="32">
        <v>65.66865</v>
      </c>
      <c r="J180" s="32"/>
      <c r="K180" s="31">
        <v>18</v>
      </c>
      <c r="L180" s="31">
        <v>48</v>
      </c>
      <c r="M180" s="31">
        <v>113</v>
      </c>
      <c r="N180" s="31">
        <v>74.927949999999996</v>
      </c>
      <c r="O180" s="31">
        <v>8.1</v>
      </c>
      <c r="P180" s="31">
        <v>59.746639999999999</v>
      </c>
      <c r="Q180" s="31">
        <v>12</v>
      </c>
      <c r="R180" s="31">
        <v>80</v>
      </c>
      <c r="S180" s="31">
        <v>2</v>
      </c>
      <c r="T180" s="31">
        <v>1</v>
      </c>
      <c r="U180" s="31">
        <v>2</v>
      </c>
      <c r="V180" s="31">
        <v>3</v>
      </c>
      <c r="W180" s="31">
        <v>0</v>
      </c>
      <c r="X180" s="31">
        <v>4</v>
      </c>
      <c r="Y180" s="39">
        <v>53</v>
      </c>
      <c r="Z180" s="39">
        <v>73.831340000000012</v>
      </c>
      <c r="AA180" s="39"/>
      <c r="AB180" s="39">
        <v>18</v>
      </c>
      <c r="AC180" s="39">
        <v>48</v>
      </c>
      <c r="AD180" s="39">
        <v>100</v>
      </c>
      <c r="AE180" s="39">
        <v>78.674350000000004</v>
      </c>
      <c r="AF180" s="39">
        <v>3.6</v>
      </c>
      <c r="AG180" s="39">
        <v>81.984350000000006</v>
      </c>
      <c r="AH180" s="39">
        <v>13</v>
      </c>
      <c r="AI180" s="39">
        <v>86.666669999999996</v>
      </c>
      <c r="AJ180" s="39">
        <v>2</v>
      </c>
      <c r="AK180" s="39">
        <v>1</v>
      </c>
      <c r="AL180" s="39">
        <v>2</v>
      </c>
      <c r="AM180" s="39">
        <v>3</v>
      </c>
      <c r="AN180" s="39">
        <v>1</v>
      </c>
      <c r="AO180" s="39">
        <v>4</v>
      </c>
      <c r="AP180" s="39"/>
      <c r="AQ180" s="39"/>
      <c r="AR180" s="39"/>
    </row>
    <row r="181" spans="1:44" x14ac:dyDescent="0.2">
      <c r="A181" s="13"/>
      <c r="B181" s="12"/>
      <c r="C181" s="12"/>
      <c r="D181" s="12"/>
      <c r="E181" s="29"/>
      <c r="F181" s="12" t="s">
        <v>650</v>
      </c>
      <c r="G181" s="30" t="s">
        <v>651</v>
      </c>
      <c r="H181" s="32"/>
      <c r="I181" s="32">
        <v>77.228320000000011</v>
      </c>
      <c r="J181" s="32"/>
      <c r="K181" s="31">
        <v>11</v>
      </c>
      <c r="L181" s="31">
        <v>76</v>
      </c>
      <c r="M181" s="31">
        <v>79</v>
      </c>
      <c r="N181" s="31">
        <v>84.726219999999998</v>
      </c>
      <c r="O181" s="31">
        <v>6.4</v>
      </c>
      <c r="P181" s="31">
        <v>68.187070000000006</v>
      </c>
      <c r="Q181" s="31">
        <v>12</v>
      </c>
      <c r="R181" s="31">
        <v>80</v>
      </c>
      <c r="S181" s="31">
        <v>2</v>
      </c>
      <c r="T181" s="31">
        <v>0</v>
      </c>
      <c r="U181" s="31">
        <v>2</v>
      </c>
      <c r="V181" s="31">
        <v>3</v>
      </c>
      <c r="W181" s="31">
        <v>1</v>
      </c>
      <c r="X181" s="31">
        <v>4</v>
      </c>
      <c r="Y181" s="39">
        <v>113</v>
      </c>
      <c r="Z181" s="39">
        <v>66.447360000000003</v>
      </c>
      <c r="AA181" s="39"/>
      <c r="AB181" s="39">
        <v>18</v>
      </c>
      <c r="AC181" s="39">
        <v>48</v>
      </c>
      <c r="AD181" s="39">
        <v>113</v>
      </c>
      <c r="AE181" s="39">
        <v>74.927949999999996</v>
      </c>
      <c r="AF181" s="39">
        <v>7.4</v>
      </c>
      <c r="AG181" s="39">
        <v>62.861469999999997</v>
      </c>
      <c r="AH181" s="39">
        <v>12</v>
      </c>
      <c r="AI181" s="39">
        <v>80</v>
      </c>
      <c r="AJ181" s="39">
        <v>2</v>
      </c>
      <c r="AK181" s="39">
        <v>1</v>
      </c>
      <c r="AL181" s="39">
        <v>2</v>
      </c>
      <c r="AM181" s="39">
        <v>3</v>
      </c>
      <c r="AN181" s="39">
        <v>0</v>
      </c>
      <c r="AO181" s="39">
        <v>4</v>
      </c>
      <c r="AP181" s="39"/>
      <c r="AQ181" s="39"/>
      <c r="AR181" s="39"/>
    </row>
    <row r="182" spans="1:44" x14ac:dyDescent="0.2">
      <c r="A182" s="13"/>
      <c r="B182" s="12"/>
      <c r="C182" s="12"/>
      <c r="D182" s="12"/>
      <c r="E182" s="29"/>
      <c r="F182" s="12" t="s">
        <v>178</v>
      </c>
      <c r="G182" s="30" t="s">
        <v>8</v>
      </c>
      <c r="H182" s="32"/>
      <c r="I182" s="32">
        <v>86.527290000000008</v>
      </c>
      <c r="J182" s="32"/>
      <c r="K182" s="31">
        <v>14</v>
      </c>
      <c r="L182" s="31">
        <v>64</v>
      </c>
      <c r="M182" s="31">
        <v>50.5</v>
      </c>
      <c r="N182" s="31">
        <v>92.939480000000003</v>
      </c>
      <c r="O182" s="31">
        <v>2.2000000000000002</v>
      </c>
      <c r="P182" s="31">
        <v>89.16968</v>
      </c>
      <c r="Q182" s="31">
        <v>15</v>
      </c>
      <c r="R182" s="31">
        <v>100</v>
      </c>
      <c r="S182" s="31">
        <v>2</v>
      </c>
      <c r="T182" s="31">
        <v>1</v>
      </c>
      <c r="U182" s="31">
        <v>3</v>
      </c>
      <c r="V182" s="31">
        <v>3</v>
      </c>
      <c r="W182" s="31">
        <v>2</v>
      </c>
      <c r="X182" s="31">
        <v>4</v>
      </c>
      <c r="Y182" s="39">
        <v>20</v>
      </c>
      <c r="Z182" s="39">
        <v>81.140550000000005</v>
      </c>
      <c r="AA182" s="39"/>
      <c r="AB182" s="39">
        <v>10</v>
      </c>
      <c r="AC182" s="39">
        <v>80</v>
      </c>
      <c r="AD182" s="39">
        <v>72.5</v>
      </c>
      <c r="AE182" s="39">
        <v>86.599419999999995</v>
      </c>
      <c r="AF182" s="39">
        <v>4.4000000000000004</v>
      </c>
      <c r="AG182" s="39">
        <v>77.962779999999995</v>
      </c>
      <c r="AH182" s="39">
        <v>12</v>
      </c>
      <c r="AI182" s="39">
        <v>80</v>
      </c>
      <c r="AJ182" s="39">
        <v>2</v>
      </c>
      <c r="AK182" s="39">
        <v>0</v>
      </c>
      <c r="AL182" s="39">
        <v>2</v>
      </c>
      <c r="AM182" s="39">
        <v>3</v>
      </c>
      <c r="AN182" s="39">
        <v>1</v>
      </c>
      <c r="AO182" s="39">
        <v>4</v>
      </c>
      <c r="AP182" s="39"/>
      <c r="AQ182" s="39"/>
      <c r="AR182" s="39"/>
    </row>
    <row r="183" spans="1:44" x14ac:dyDescent="0.2">
      <c r="A183" s="13"/>
      <c r="B183" s="12"/>
      <c r="C183" s="12"/>
      <c r="D183" s="12"/>
      <c r="E183" s="29"/>
      <c r="F183" s="12" t="s">
        <v>652</v>
      </c>
      <c r="G183" s="30" t="s">
        <v>653</v>
      </c>
      <c r="H183" s="32"/>
      <c r="I183" s="32">
        <v>80.288910000000001</v>
      </c>
      <c r="J183" s="32"/>
      <c r="K183" s="31">
        <v>9</v>
      </c>
      <c r="L183" s="31">
        <v>84</v>
      </c>
      <c r="M183" s="31">
        <v>86</v>
      </c>
      <c r="N183" s="31">
        <v>82.708929999999995</v>
      </c>
      <c r="O183" s="31">
        <v>1.1000000000000001</v>
      </c>
      <c r="P183" s="31">
        <v>94.446709999999996</v>
      </c>
      <c r="Q183" s="31">
        <v>9</v>
      </c>
      <c r="R183" s="31">
        <v>60</v>
      </c>
      <c r="S183" s="31">
        <v>2</v>
      </c>
      <c r="T183" s="31">
        <v>1</v>
      </c>
      <c r="U183" s="31">
        <v>3</v>
      </c>
      <c r="V183" s="31">
        <v>3</v>
      </c>
      <c r="W183" s="31">
        <v>0</v>
      </c>
      <c r="X183" s="31">
        <v>0</v>
      </c>
      <c r="Y183" s="39">
        <v>3</v>
      </c>
      <c r="Z183" s="39">
        <v>89.754070000000013</v>
      </c>
      <c r="AA183" s="39"/>
      <c r="AB183" s="39">
        <v>11</v>
      </c>
      <c r="AC183" s="39">
        <v>76</v>
      </c>
      <c r="AD183" s="39">
        <v>47.5</v>
      </c>
      <c r="AE183" s="39">
        <v>93.804029999999997</v>
      </c>
      <c r="AF183" s="39">
        <v>2.2000000000000002</v>
      </c>
      <c r="AG183" s="39">
        <v>89.212260000000001</v>
      </c>
      <c r="AH183" s="39">
        <v>15</v>
      </c>
      <c r="AI183" s="39">
        <v>100</v>
      </c>
      <c r="AJ183" s="39">
        <v>2</v>
      </c>
      <c r="AK183" s="39">
        <v>1</v>
      </c>
      <c r="AL183" s="39">
        <v>3</v>
      </c>
      <c r="AM183" s="39">
        <v>3</v>
      </c>
      <c r="AN183" s="39">
        <v>2</v>
      </c>
      <c r="AO183" s="39">
        <v>4</v>
      </c>
      <c r="AP183" s="39"/>
      <c r="AQ183" s="39"/>
      <c r="AR183" s="39"/>
    </row>
    <row r="184" spans="1:44" x14ac:dyDescent="0.2">
      <c r="A184" s="13"/>
      <c r="B184" s="12"/>
      <c r="C184" s="12"/>
      <c r="D184" s="12"/>
      <c r="E184" s="29"/>
      <c r="F184" s="12" t="s">
        <v>654</v>
      </c>
      <c r="G184" s="30" t="s">
        <v>655</v>
      </c>
      <c r="H184" s="32"/>
      <c r="I184" s="32">
        <v>79.878</v>
      </c>
      <c r="J184" s="32"/>
      <c r="K184" s="31">
        <v>15.8</v>
      </c>
      <c r="L184" s="31">
        <v>56.8</v>
      </c>
      <c r="M184" s="31">
        <v>80.599999999999994</v>
      </c>
      <c r="N184" s="31">
        <v>84.265129999999999</v>
      </c>
      <c r="O184" s="31">
        <v>0.8</v>
      </c>
      <c r="P184" s="31">
        <v>95.780209999999997</v>
      </c>
      <c r="Q184" s="31">
        <v>12.4</v>
      </c>
      <c r="R184" s="31">
        <v>82.666669999999996</v>
      </c>
      <c r="S184" s="31">
        <v>2</v>
      </c>
      <c r="T184" s="31">
        <v>1</v>
      </c>
      <c r="U184" s="31">
        <v>2</v>
      </c>
      <c r="V184" s="31">
        <v>3</v>
      </c>
      <c r="W184" s="31">
        <v>0.4</v>
      </c>
      <c r="X184" s="31">
        <v>4</v>
      </c>
      <c r="Y184" s="39">
        <v>23</v>
      </c>
      <c r="Z184" s="39">
        <v>80.33717</v>
      </c>
      <c r="AA184" s="39"/>
      <c r="AB184" s="39">
        <v>9</v>
      </c>
      <c r="AC184" s="39">
        <v>84</v>
      </c>
      <c r="AD184" s="39">
        <v>86</v>
      </c>
      <c r="AE184" s="39">
        <v>82.708929999999995</v>
      </c>
      <c r="AF184" s="39">
        <v>1.1000000000000001</v>
      </c>
      <c r="AG184" s="39">
        <v>94.639750000000006</v>
      </c>
      <c r="AH184" s="39">
        <v>9</v>
      </c>
      <c r="AI184" s="39">
        <v>60</v>
      </c>
      <c r="AJ184" s="39">
        <v>2</v>
      </c>
      <c r="AK184" s="39">
        <v>1</v>
      </c>
      <c r="AL184" s="39">
        <v>3</v>
      </c>
      <c r="AM184" s="39">
        <v>3</v>
      </c>
      <c r="AN184" s="39">
        <v>0</v>
      </c>
      <c r="AO184" s="39">
        <v>0</v>
      </c>
      <c r="AP184" s="39"/>
      <c r="AQ184" s="39"/>
      <c r="AR184" s="39"/>
    </row>
    <row r="185" spans="1:44" x14ac:dyDescent="0.2">
      <c r="A185" s="13"/>
      <c r="B185" s="12"/>
      <c r="C185" s="12"/>
      <c r="D185" s="12"/>
      <c r="E185" s="29"/>
      <c r="F185" s="12" t="s">
        <v>656</v>
      </c>
      <c r="G185" s="30" t="s">
        <v>657</v>
      </c>
      <c r="H185" s="32"/>
      <c r="I185" s="32">
        <v>57.496620000000007</v>
      </c>
      <c r="J185" s="32"/>
      <c r="K185" s="31">
        <v>19</v>
      </c>
      <c r="L185" s="31">
        <v>44</v>
      </c>
      <c r="M185" s="31">
        <v>265</v>
      </c>
      <c r="N185" s="31">
        <v>31.123919999999998</v>
      </c>
      <c r="O185" s="31">
        <v>1</v>
      </c>
      <c r="P185" s="31">
        <v>94.862549999999999</v>
      </c>
      <c r="Q185" s="31">
        <v>9</v>
      </c>
      <c r="R185" s="31">
        <v>60</v>
      </c>
      <c r="S185" s="31">
        <v>2</v>
      </c>
      <c r="T185" s="31">
        <v>1</v>
      </c>
      <c r="U185" s="31">
        <v>2</v>
      </c>
      <c r="V185" s="31">
        <v>3</v>
      </c>
      <c r="W185" s="31">
        <v>1</v>
      </c>
      <c r="X185" s="31">
        <v>0</v>
      </c>
      <c r="Y185" s="39">
        <v>24</v>
      </c>
      <c r="Z185" s="39">
        <v>80.020930000000007</v>
      </c>
      <c r="AA185" s="39"/>
      <c r="AB185" s="39">
        <v>15.8</v>
      </c>
      <c r="AC185" s="39">
        <v>56.8</v>
      </c>
      <c r="AD185" s="39">
        <v>80.599999999999994</v>
      </c>
      <c r="AE185" s="39">
        <v>84.265129999999999</v>
      </c>
      <c r="AF185" s="39">
        <v>0.7</v>
      </c>
      <c r="AG185" s="39">
        <v>96.351920000000007</v>
      </c>
      <c r="AH185" s="39">
        <v>12.4</v>
      </c>
      <c r="AI185" s="39">
        <v>82.666669999999996</v>
      </c>
      <c r="AJ185" s="39">
        <v>2</v>
      </c>
      <c r="AK185" s="39">
        <v>1</v>
      </c>
      <c r="AL185" s="39">
        <v>2</v>
      </c>
      <c r="AM185" s="39">
        <v>3</v>
      </c>
      <c r="AN185" s="39">
        <v>0.4</v>
      </c>
      <c r="AO185" s="39">
        <v>4</v>
      </c>
      <c r="AP185" s="39"/>
      <c r="AQ185" s="39"/>
      <c r="AR185" s="39"/>
    </row>
    <row r="186" spans="1:44" x14ac:dyDescent="0.2">
      <c r="A186" s="13"/>
      <c r="B186" s="12"/>
      <c r="C186" s="12"/>
      <c r="D186" s="12"/>
      <c r="E186" s="29"/>
      <c r="F186" s="12" t="s">
        <v>658</v>
      </c>
      <c r="G186" s="30" t="s">
        <v>659</v>
      </c>
      <c r="H186" s="32"/>
      <c r="I186" s="32">
        <v>61.366490000000006</v>
      </c>
      <c r="J186" s="32"/>
      <c r="K186" s="31">
        <v>17</v>
      </c>
      <c r="L186" s="31">
        <v>52</v>
      </c>
      <c r="M186" s="31">
        <v>246</v>
      </c>
      <c r="N186" s="31">
        <v>36.599420000000002</v>
      </c>
      <c r="O186" s="31">
        <v>3.3</v>
      </c>
      <c r="P186" s="31">
        <v>83.53322</v>
      </c>
      <c r="Q186" s="31">
        <v>11</v>
      </c>
      <c r="R186" s="31">
        <v>73.333330000000004</v>
      </c>
      <c r="S186" s="31">
        <v>2</v>
      </c>
      <c r="T186" s="31">
        <v>1</v>
      </c>
      <c r="U186" s="31">
        <v>2</v>
      </c>
      <c r="V186" s="31">
        <v>3</v>
      </c>
      <c r="W186" s="31">
        <v>1</v>
      </c>
      <c r="X186" s="31">
        <v>2</v>
      </c>
      <c r="Y186" s="39">
        <v>151</v>
      </c>
      <c r="Z186" s="39">
        <v>57.544270000000004</v>
      </c>
      <c r="AA186" s="39"/>
      <c r="AB186" s="39">
        <v>19</v>
      </c>
      <c r="AC186" s="39">
        <v>44</v>
      </c>
      <c r="AD186" s="39">
        <v>265</v>
      </c>
      <c r="AE186" s="39">
        <v>31.123919999999998</v>
      </c>
      <c r="AF186" s="39">
        <v>1</v>
      </c>
      <c r="AG186" s="39">
        <v>95.053150000000002</v>
      </c>
      <c r="AH186" s="39">
        <v>9</v>
      </c>
      <c r="AI186" s="39">
        <v>60</v>
      </c>
      <c r="AJ186" s="39">
        <v>2</v>
      </c>
      <c r="AK186" s="39">
        <v>1</v>
      </c>
      <c r="AL186" s="39">
        <v>2</v>
      </c>
      <c r="AM186" s="39">
        <v>3</v>
      </c>
      <c r="AN186" s="39">
        <v>1</v>
      </c>
      <c r="AO186" s="39">
        <v>0</v>
      </c>
      <c r="AP186" s="39"/>
      <c r="AQ186" s="39"/>
      <c r="AR186" s="39"/>
    </row>
    <row r="187" spans="1:44" x14ac:dyDescent="0.2">
      <c r="A187" s="13"/>
      <c r="B187" s="12"/>
      <c r="C187" s="12"/>
      <c r="D187" s="12"/>
      <c r="E187" s="29"/>
      <c r="F187" s="12" t="s">
        <v>660</v>
      </c>
      <c r="G187" s="30" t="s">
        <v>661</v>
      </c>
      <c r="H187" s="32"/>
      <c r="I187" s="32">
        <v>54.683410000000002</v>
      </c>
      <c r="J187" s="32"/>
      <c r="K187" s="31">
        <v>15</v>
      </c>
      <c r="L187" s="31">
        <v>60</v>
      </c>
      <c r="M187" s="31">
        <v>123</v>
      </c>
      <c r="N187" s="31">
        <v>72.046109999999999</v>
      </c>
      <c r="O187" s="31">
        <v>9.3000000000000007</v>
      </c>
      <c r="P187" s="31">
        <v>53.354199999999999</v>
      </c>
      <c r="Q187" s="31">
        <v>5</v>
      </c>
      <c r="R187" s="31">
        <v>33.333329999999997</v>
      </c>
      <c r="S187" s="31">
        <v>1</v>
      </c>
      <c r="T187" s="31">
        <v>0</v>
      </c>
      <c r="U187" s="31">
        <v>1</v>
      </c>
      <c r="V187" s="31">
        <v>3</v>
      </c>
      <c r="W187" s="31">
        <v>0</v>
      </c>
      <c r="X187" s="31">
        <v>0</v>
      </c>
      <c r="Y187" s="39">
        <v>132</v>
      </c>
      <c r="Z187" s="39">
        <v>61.684840000000008</v>
      </c>
      <c r="AA187" s="39"/>
      <c r="AB187" s="39">
        <v>17</v>
      </c>
      <c r="AC187" s="39">
        <v>52</v>
      </c>
      <c r="AD187" s="39">
        <v>246</v>
      </c>
      <c r="AE187" s="39">
        <v>36.599420000000002</v>
      </c>
      <c r="AF187" s="39">
        <v>3</v>
      </c>
      <c r="AG187" s="39">
        <v>84.806579999999997</v>
      </c>
      <c r="AH187" s="39">
        <v>11</v>
      </c>
      <c r="AI187" s="39">
        <v>73.333330000000004</v>
      </c>
      <c r="AJ187" s="39">
        <v>2</v>
      </c>
      <c r="AK187" s="39">
        <v>1</v>
      </c>
      <c r="AL187" s="39">
        <v>2</v>
      </c>
      <c r="AM187" s="39">
        <v>3</v>
      </c>
      <c r="AN187" s="39">
        <v>1</v>
      </c>
      <c r="AO187" s="39">
        <v>2</v>
      </c>
      <c r="AP187" s="39"/>
      <c r="AQ187" s="39"/>
      <c r="AR187" s="39"/>
    </row>
    <row r="188" spans="1:44" x14ac:dyDescent="0.2">
      <c r="A188" s="13"/>
      <c r="B188" s="12"/>
      <c r="C188" s="12"/>
      <c r="D188" s="12"/>
      <c r="E188" s="29"/>
      <c r="F188" s="12" t="s">
        <v>662</v>
      </c>
      <c r="G188" s="30" t="s">
        <v>663</v>
      </c>
      <c r="H188" s="32"/>
      <c r="I188" s="32">
        <v>55.955290000000005</v>
      </c>
      <c r="J188" s="32"/>
      <c r="K188" s="31">
        <v>11</v>
      </c>
      <c r="L188" s="31">
        <v>76</v>
      </c>
      <c r="M188" s="31">
        <v>434</v>
      </c>
      <c r="N188" s="31">
        <v>0</v>
      </c>
      <c r="O188" s="31">
        <v>4.4000000000000004</v>
      </c>
      <c r="P188" s="31">
        <v>77.821150000000003</v>
      </c>
      <c r="Q188" s="31">
        <v>10.5</v>
      </c>
      <c r="R188" s="31">
        <v>70</v>
      </c>
      <c r="S188" s="31">
        <v>1.5</v>
      </c>
      <c r="T188" s="31">
        <v>1</v>
      </c>
      <c r="U188" s="31">
        <v>2</v>
      </c>
      <c r="V188" s="31">
        <v>3</v>
      </c>
      <c r="W188" s="31">
        <v>1</v>
      </c>
      <c r="X188" s="31">
        <v>2</v>
      </c>
      <c r="Y188" s="39">
        <v>163</v>
      </c>
      <c r="Z188" s="39">
        <v>54.570090000000008</v>
      </c>
      <c r="AA188" s="39"/>
      <c r="AB188" s="39">
        <v>15</v>
      </c>
      <c r="AC188" s="39">
        <v>60</v>
      </c>
      <c r="AD188" s="39">
        <v>123</v>
      </c>
      <c r="AE188" s="39">
        <v>72.046109999999999</v>
      </c>
      <c r="AF188" s="39">
        <v>9.4</v>
      </c>
      <c r="AG188" s="39">
        <v>52.900930000000002</v>
      </c>
      <c r="AH188" s="39">
        <v>5</v>
      </c>
      <c r="AI188" s="39">
        <v>33.333329999999997</v>
      </c>
      <c r="AJ188" s="39">
        <v>1</v>
      </c>
      <c r="AK188" s="39">
        <v>0</v>
      </c>
      <c r="AL188" s="39">
        <v>1</v>
      </c>
      <c r="AM188" s="39">
        <v>3</v>
      </c>
      <c r="AN188" s="39">
        <v>0</v>
      </c>
      <c r="AO188" s="39">
        <v>0</v>
      </c>
      <c r="AP188" s="39"/>
      <c r="AQ188" s="39"/>
      <c r="AR188" s="39"/>
    </row>
    <row r="189" spans="1:44" x14ac:dyDescent="0.2">
      <c r="A189" s="13"/>
      <c r="B189" s="12"/>
      <c r="C189" s="12"/>
      <c r="D189" s="12"/>
      <c r="E189" s="29"/>
      <c r="F189" s="12" t="s">
        <v>664</v>
      </c>
      <c r="G189" s="30" t="s">
        <v>665</v>
      </c>
      <c r="H189" s="32"/>
      <c r="I189" s="32">
        <v>79.045100000000005</v>
      </c>
      <c r="J189" s="32"/>
      <c r="K189" s="31">
        <v>10</v>
      </c>
      <c r="L189" s="31">
        <v>80</v>
      </c>
      <c r="M189" s="31">
        <v>166</v>
      </c>
      <c r="N189" s="31">
        <v>59.654179999999997</v>
      </c>
      <c r="O189" s="31">
        <v>0.7</v>
      </c>
      <c r="P189" s="31">
        <v>96.526210000000006</v>
      </c>
      <c r="Q189" s="31">
        <v>12</v>
      </c>
      <c r="R189" s="31">
        <v>80</v>
      </c>
      <c r="S189" s="31">
        <v>2</v>
      </c>
      <c r="T189" s="31">
        <v>1</v>
      </c>
      <c r="U189" s="31">
        <v>2</v>
      </c>
      <c r="V189" s="31">
        <v>3</v>
      </c>
      <c r="W189" s="31">
        <v>0</v>
      </c>
      <c r="X189" s="31">
        <v>4</v>
      </c>
      <c r="Y189" s="39">
        <v>175</v>
      </c>
      <c r="Z189" s="39">
        <v>46.453130000000002</v>
      </c>
      <c r="AA189" s="39"/>
      <c r="AB189" s="39">
        <v>11</v>
      </c>
      <c r="AC189" s="39">
        <v>76</v>
      </c>
      <c r="AD189" s="39">
        <v>434</v>
      </c>
      <c r="AE189" s="39">
        <v>0</v>
      </c>
      <c r="AF189" s="39">
        <v>12</v>
      </c>
      <c r="AG189" s="39">
        <v>39.812539999999998</v>
      </c>
      <c r="AH189" s="39">
        <v>10.5</v>
      </c>
      <c r="AI189" s="39">
        <v>70</v>
      </c>
      <c r="AJ189" s="39">
        <v>1.5</v>
      </c>
      <c r="AK189" s="39">
        <v>1</v>
      </c>
      <c r="AL189" s="39">
        <v>2</v>
      </c>
      <c r="AM189" s="39">
        <v>3</v>
      </c>
      <c r="AN189" s="39">
        <v>1</v>
      </c>
      <c r="AO189" s="39">
        <v>2</v>
      </c>
      <c r="AP189" s="39"/>
      <c r="AQ189" s="39"/>
      <c r="AR189" s="39"/>
    </row>
    <row r="190" spans="1:44" x14ac:dyDescent="0.2">
      <c r="A190" s="13"/>
      <c r="B190" s="12"/>
      <c r="C190" s="12"/>
      <c r="D190" s="12"/>
      <c r="E190" s="29"/>
      <c r="F190" s="12" t="s">
        <v>182</v>
      </c>
      <c r="G190" s="30" t="s">
        <v>200</v>
      </c>
      <c r="H190" s="32"/>
      <c r="I190" s="32">
        <v>55.993600000000008</v>
      </c>
      <c r="J190" s="32"/>
      <c r="K190" s="31">
        <v>20</v>
      </c>
      <c r="L190" s="31">
        <v>40</v>
      </c>
      <c r="M190" s="31">
        <v>108</v>
      </c>
      <c r="N190" s="31">
        <v>76.368880000000004</v>
      </c>
      <c r="O190" s="31">
        <v>14.5</v>
      </c>
      <c r="P190" s="31">
        <v>27.605509999999999</v>
      </c>
      <c r="Q190" s="31">
        <v>12</v>
      </c>
      <c r="R190" s="31">
        <v>80</v>
      </c>
      <c r="S190" s="31">
        <v>2</v>
      </c>
      <c r="T190" s="31">
        <v>1</v>
      </c>
      <c r="U190" s="31">
        <v>2</v>
      </c>
      <c r="V190" s="31">
        <v>3</v>
      </c>
      <c r="W190" s="31">
        <v>0</v>
      </c>
      <c r="X190" s="31">
        <v>4</v>
      </c>
      <c r="Y190" s="39">
        <v>25</v>
      </c>
      <c r="Z190" s="39">
        <v>79.274210000000011</v>
      </c>
      <c r="AA190" s="39"/>
      <c r="AB190" s="39">
        <v>10</v>
      </c>
      <c r="AC190" s="39">
        <v>80</v>
      </c>
      <c r="AD190" s="39">
        <v>166</v>
      </c>
      <c r="AE190" s="39">
        <v>59.654179999999997</v>
      </c>
      <c r="AF190" s="39">
        <v>0.5</v>
      </c>
      <c r="AG190" s="39">
        <v>97.442670000000007</v>
      </c>
      <c r="AH190" s="39">
        <v>12</v>
      </c>
      <c r="AI190" s="39">
        <v>80</v>
      </c>
      <c r="AJ190" s="39">
        <v>2</v>
      </c>
      <c r="AK190" s="39">
        <v>1</v>
      </c>
      <c r="AL190" s="39">
        <v>2</v>
      </c>
      <c r="AM190" s="39">
        <v>3</v>
      </c>
      <c r="AN190" s="39">
        <v>0</v>
      </c>
      <c r="AO190" s="39">
        <v>4</v>
      </c>
      <c r="AP190" s="39"/>
      <c r="AQ190" s="39"/>
      <c r="AR190" s="39"/>
    </row>
    <row r="191" spans="1:44" x14ac:dyDescent="0.2">
      <c r="A191" s="13"/>
      <c r="B191" s="12"/>
      <c r="C191" s="12"/>
      <c r="D191" s="12"/>
      <c r="E191" s="29"/>
      <c r="F191" s="12" t="s">
        <v>187</v>
      </c>
      <c r="G191" s="30" t="s">
        <v>201</v>
      </c>
      <c r="H191" s="32"/>
      <c r="I191" s="32">
        <v>0</v>
      </c>
      <c r="J191" s="32"/>
      <c r="K191" s="31" t="s">
        <v>283</v>
      </c>
      <c r="L191" s="31">
        <v>0</v>
      </c>
      <c r="M191" s="31" t="s">
        <v>283</v>
      </c>
      <c r="N191" s="31">
        <v>0</v>
      </c>
      <c r="O191" s="31" t="s">
        <v>283</v>
      </c>
      <c r="P191" s="31">
        <v>0</v>
      </c>
      <c r="Q191" s="31" t="s">
        <v>283</v>
      </c>
      <c r="R191" s="31">
        <v>0</v>
      </c>
      <c r="S191" s="31" t="s">
        <v>283</v>
      </c>
      <c r="T191" s="31" t="s">
        <v>283</v>
      </c>
      <c r="U191" s="31" t="s">
        <v>283</v>
      </c>
      <c r="V191" s="31" t="s">
        <v>283</v>
      </c>
      <c r="W191" s="31" t="s">
        <v>283</v>
      </c>
      <c r="X191" s="31" t="s">
        <v>283</v>
      </c>
      <c r="Y191" s="39">
        <v>148</v>
      </c>
      <c r="Z191" s="39">
        <v>58.228810000000003</v>
      </c>
      <c r="AA191" s="39"/>
      <c r="AB191" s="39">
        <v>20</v>
      </c>
      <c r="AC191" s="39">
        <v>40</v>
      </c>
      <c r="AD191" s="39">
        <v>108</v>
      </c>
      <c r="AE191" s="39">
        <v>76.368880000000004</v>
      </c>
      <c r="AF191" s="39">
        <v>12.7</v>
      </c>
      <c r="AG191" s="39">
        <v>36.546379999999999</v>
      </c>
      <c r="AH191" s="39">
        <v>12</v>
      </c>
      <c r="AI191" s="39">
        <v>80</v>
      </c>
      <c r="AJ191" s="39">
        <v>2</v>
      </c>
      <c r="AK191" s="39">
        <v>1</v>
      </c>
      <c r="AL191" s="39">
        <v>2</v>
      </c>
      <c r="AM191" s="39">
        <v>3</v>
      </c>
      <c r="AN191" s="39">
        <v>0</v>
      </c>
      <c r="AO191" s="39">
        <v>4</v>
      </c>
      <c r="AP191" s="39"/>
      <c r="AQ191" s="39"/>
      <c r="AR191" s="39"/>
    </row>
    <row r="192" spans="1:44" x14ac:dyDescent="0.2">
      <c r="A192" s="13"/>
      <c r="B192" s="12"/>
      <c r="C192" s="12"/>
      <c r="D192" s="12"/>
      <c r="E192" s="29"/>
      <c r="F192" s="12" t="s">
        <v>666</v>
      </c>
      <c r="G192" s="30" t="s">
        <v>667</v>
      </c>
      <c r="H192" s="32"/>
      <c r="I192" s="32">
        <v>71.724879999999999</v>
      </c>
      <c r="J192" s="32"/>
      <c r="K192" s="31">
        <v>10</v>
      </c>
      <c r="L192" s="31">
        <v>80</v>
      </c>
      <c r="M192" s="31">
        <v>188</v>
      </c>
      <c r="N192" s="31">
        <v>53.314120000000003</v>
      </c>
      <c r="O192" s="31">
        <v>2.6</v>
      </c>
      <c r="P192" s="31">
        <v>86.91874</v>
      </c>
      <c r="Q192" s="31">
        <v>10</v>
      </c>
      <c r="R192" s="31">
        <v>66.666669999999996</v>
      </c>
      <c r="S192" s="31">
        <v>2</v>
      </c>
      <c r="T192" s="31">
        <v>1</v>
      </c>
      <c r="U192" s="31">
        <v>1</v>
      </c>
      <c r="V192" s="31">
        <v>2</v>
      </c>
      <c r="W192" s="31">
        <v>0</v>
      </c>
      <c r="X192" s="31">
        <v>4</v>
      </c>
      <c r="Y192" s="39">
        <v>186</v>
      </c>
      <c r="Z192" s="39">
        <v>0</v>
      </c>
      <c r="AA192" s="39"/>
      <c r="AB192" s="39" t="s">
        <v>283</v>
      </c>
      <c r="AC192" s="39">
        <v>0</v>
      </c>
      <c r="AD192" s="39" t="s">
        <v>283</v>
      </c>
      <c r="AE192" s="39">
        <v>0</v>
      </c>
      <c r="AF192" s="39" t="s">
        <v>283</v>
      </c>
      <c r="AG192" s="39">
        <v>0</v>
      </c>
      <c r="AH192" s="39" t="s">
        <v>283</v>
      </c>
      <c r="AI192" s="39">
        <v>0</v>
      </c>
      <c r="AJ192" s="39" t="s">
        <v>283</v>
      </c>
      <c r="AK192" s="39" t="s">
        <v>283</v>
      </c>
      <c r="AL192" s="39" t="s">
        <v>283</v>
      </c>
      <c r="AM192" s="39" t="s">
        <v>283</v>
      </c>
      <c r="AN192" s="39" t="s">
        <v>283</v>
      </c>
      <c r="AO192" s="39" t="s">
        <v>283</v>
      </c>
      <c r="AP192" s="39"/>
      <c r="AQ192" s="39"/>
      <c r="AR192" s="39"/>
    </row>
    <row r="193" spans="1:44" x14ac:dyDescent="0.2">
      <c r="A193" s="13"/>
      <c r="B193" s="12"/>
      <c r="C193" s="12"/>
      <c r="D193" s="12"/>
      <c r="E193" s="29"/>
      <c r="F193" s="12" t="s">
        <v>668</v>
      </c>
      <c r="G193" s="30" t="s">
        <v>669</v>
      </c>
      <c r="H193" s="32"/>
      <c r="I193" s="32">
        <v>48.554270000000002</v>
      </c>
      <c r="J193" s="32"/>
      <c r="K193" s="31">
        <v>10</v>
      </c>
      <c r="L193" s="31">
        <v>80</v>
      </c>
      <c r="M193" s="31">
        <v>208</v>
      </c>
      <c r="N193" s="31">
        <v>47.550429999999999</v>
      </c>
      <c r="O193" s="31">
        <v>22.7</v>
      </c>
      <c r="P193" s="31">
        <v>0</v>
      </c>
      <c r="Q193" s="31">
        <v>10</v>
      </c>
      <c r="R193" s="31">
        <v>66.666669999999996</v>
      </c>
      <c r="S193" s="31">
        <v>1.5</v>
      </c>
      <c r="T193" s="31">
        <v>0</v>
      </c>
      <c r="U193" s="31">
        <v>2</v>
      </c>
      <c r="V193" s="31">
        <v>3</v>
      </c>
      <c r="W193" s="31">
        <v>0.5</v>
      </c>
      <c r="X193" s="31">
        <v>3</v>
      </c>
      <c r="Y193" s="39">
        <v>67</v>
      </c>
      <c r="Z193" s="39">
        <v>72.0946</v>
      </c>
      <c r="AA193" s="39"/>
      <c r="AB193" s="39">
        <v>10</v>
      </c>
      <c r="AC193" s="39">
        <v>80</v>
      </c>
      <c r="AD193" s="39">
        <v>188</v>
      </c>
      <c r="AE193" s="39">
        <v>53.314120000000003</v>
      </c>
      <c r="AF193" s="39">
        <v>2.2999999999999998</v>
      </c>
      <c r="AG193" s="39">
        <v>88.397599999999997</v>
      </c>
      <c r="AH193" s="39">
        <v>10</v>
      </c>
      <c r="AI193" s="39">
        <v>66.666669999999996</v>
      </c>
      <c r="AJ193" s="39">
        <v>2</v>
      </c>
      <c r="AK193" s="39">
        <v>1</v>
      </c>
      <c r="AL193" s="39">
        <v>1</v>
      </c>
      <c r="AM193" s="39">
        <v>2</v>
      </c>
      <c r="AN193" s="39">
        <v>0</v>
      </c>
      <c r="AO193" s="39">
        <v>4</v>
      </c>
      <c r="AP193" s="39"/>
      <c r="AQ193" s="39"/>
      <c r="AR193" s="39"/>
    </row>
    <row r="194" spans="1:44" x14ac:dyDescent="0.2">
      <c r="Y194" s="40">
        <v>140</v>
      </c>
      <c r="Z194" s="40">
        <v>60.001730000000002</v>
      </c>
      <c r="AB194" s="40">
        <v>10</v>
      </c>
      <c r="AC194" s="40">
        <v>80</v>
      </c>
      <c r="AD194" s="40">
        <v>178</v>
      </c>
      <c r="AE194" s="40">
        <v>56.195970000000003</v>
      </c>
      <c r="AF194" s="40">
        <v>12.6</v>
      </c>
      <c r="AG194" s="40">
        <v>37.144269999999999</v>
      </c>
      <c r="AH194" s="40">
        <v>10</v>
      </c>
      <c r="AI194" s="40">
        <v>66.666669999999996</v>
      </c>
      <c r="AJ194" s="40">
        <v>1.5</v>
      </c>
      <c r="AK194" s="40">
        <v>0</v>
      </c>
      <c r="AL194" s="40">
        <v>2</v>
      </c>
      <c r="AM194" s="40">
        <v>3</v>
      </c>
      <c r="AN194" s="40">
        <v>0.5</v>
      </c>
      <c r="AO194" s="40">
        <v>3</v>
      </c>
    </row>
  </sheetData>
  <sortState ref="A3:E24">
    <sortCondition ref="D3"/>
  </sortState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3"/>
  <sheetViews>
    <sheetView topLeftCell="AH16" workbookViewId="0">
      <selection activeCell="X17" sqref="X17"/>
    </sheetView>
  </sheetViews>
  <sheetFormatPr defaultRowHeight="14.25" x14ac:dyDescent="0.2"/>
  <cols>
    <col min="2" max="2" width="22.25" customWidth="1"/>
    <col min="3" max="4" width="26.875" bestFit="1" customWidth="1"/>
    <col min="6" max="7" width="14.25" customWidth="1"/>
    <col min="8" max="8" width="18.125" customWidth="1"/>
    <col min="9" max="9" width="13" customWidth="1"/>
    <col min="10" max="10" width="25.875" customWidth="1"/>
    <col min="11" max="11" width="26" customWidth="1"/>
    <col min="12" max="12" width="21.625" style="33" customWidth="1"/>
    <col min="13" max="13" width="21.375" customWidth="1"/>
    <col min="14" max="14" width="26.125" customWidth="1"/>
    <col min="27" max="27" width="24.125" customWidth="1"/>
    <col min="28" max="47" width="29.375" style="35" customWidth="1"/>
    <col min="48" max="48" width="57" style="35" bestFit="1" customWidth="1"/>
  </cols>
  <sheetData>
    <row r="1" spans="1:48" ht="22.5" customHeight="1" x14ac:dyDescent="0.2">
      <c r="A1" t="s">
        <v>53</v>
      </c>
      <c r="B1" t="s">
        <v>1</v>
      </c>
      <c r="C1" t="s">
        <v>203</v>
      </c>
      <c r="D1" t="s">
        <v>204</v>
      </c>
      <c r="F1" s="12">
        <v>1</v>
      </c>
      <c r="G1" s="12">
        <v>2</v>
      </c>
      <c r="H1" s="12">
        <v>3</v>
      </c>
      <c r="I1" s="12">
        <v>4</v>
      </c>
      <c r="J1" s="12">
        <v>5</v>
      </c>
      <c r="K1" s="12">
        <v>6</v>
      </c>
      <c r="L1" s="12">
        <v>7</v>
      </c>
      <c r="M1" s="12">
        <v>8</v>
      </c>
      <c r="N1" s="12">
        <v>9</v>
      </c>
      <c r="O1" s="12">
        <v>10</v>
      </c>
      <c r="P1" s="12">
        <v>11</v>
      </c>
      <c r="Q1" s="12">
        <v>12</v>
      </c>
      <c r="R1" s="12">
        <v>13</v>
      </c>
      <c r="S1" s="12">
        <v>14</v>
      </c>
      <c r="T1" s="12">
        <v>15</v>
      </c>
      <c r="U1" s="12">
        <v>16</v>
      </c>
      <c r="V1" s="12">
        <v>17</v>
      </c>
      <c r="W1" s="12">
        <v>18</v>
      </c>
      <c r="X1" s="12">
        <v>19</v>
      </c>
      <c r="Y1" s="12">
        <v>20</v>
      </c>
      <c r="Z1" s="12">
        <v>21</v>
      </c>
      <c r="AA1" s="12">
        <v>22</v>
      </c>
      <c r="AB1" s="12">
        <v>23</v>
      </c>
      <c r="AC1" s="12">
        <v>24</v>
      </c>
      <c r="AD1" s="12">
        <v>25</v>
      </c>
      <c r="AE1" s="12">
        <v>26</v>
      </c>
      <c r="AF1" s="12">
        <v>27</v>
      </c>
      <c r="AG1" s="12">
        <v>28</v>
      </c>
      <c r="AH1" s="12">
        <v>29</v>
      </c>
      <c r="AI1" s="12">
        <v>30</v>
      </c>
      <c r="AJ1" s="12">
        <v>31</v>
      </c>
      <c r="AK1" s="12">
        <v>32</v>
      </c>
      <c r="AL1" s="12">
        <v>33</v>
      </c>
      <c r="AM1" s="12">
        <v>34</v>
      </c>
      <c r="AN1" s="12">
        <v>35</v>
      </c>
      <c r="AO1" s="12">
        <v>36</v>
      </c>
      <c r="AP1" s="12">
        <v>37</v>
      </c>
      <c r="AQ1" s="12">
        <v>38</v>
      </c>
      <c r="AR1" s="12">
        <v>39</v>
      </c>
      <c r="AS1" s="12">
        <v>40</v>
      </c>
      <c r="AT1" s="12">
        <v>41</v>
      </c>
      <c r="AU1" s="12">
        <v>42</v>
      </c>
      <c r="AV1" s="12">
        <v>43</v>
      </c>
    </row>
    <row r="2" spans="1:48" x14ac:dyDescent="0.2">
      <c r="A2" t="s">
        <v>178</v>
      </c>
      <c r="B2" t="s">
        <v>8</v>
      </c>
      <c r="C2">
        <v>1</v>
      </c>
      <c r="D2">
        <v>1</v>
      </c>
      <c r="F2" s="13" t="s">
        <v>53</v>
      </c>
      <c r="G2" s="13" t="s">
        <v>1</v>
      </c>
      <c r="H2" s="13" t="s">
        <v>689</v>
      </c>
      <c r="I2" s="13" t="s">
        <v>690</v>
      </c>
      <c r="J2" s="13" t="s">
        <v>238</v>
      </c>
      <c r="K2" s="13" t="s">
        <v>239</v>
      </c>
      <c r="L2" s="46" t="s">
        <v>240</v>
      </c>
      <c r="M2" s="13" t="s">
        <v>241</v>
      </c>
      <c r="N2" s="13" t="s">
        <v>692</v>
      </c>
      <c r="O2" s="13" t="s">
        <v>693</v>
      </c>
      <c r="P2" s="13" t="s">
        <v>694</v>
      </c>
      <c r="Q2" s="13" t="s">
        <v>695</v>
      </c>
      <c r="R2" s="13" t="s">
        <v>696</v>
      </c>
      <c r="S2" s="13" t="s">
        <v>697</v>
      </c>
      <c r="T2" s="13" t="s">
        <v>698</v>
      </c>
      <c r="U2" s="13" t="s">
        <v>699</v>
      </c>
      <c r="V2" s="13" t="s">
        <v>700</v>
      </c>
      <c r="W2" s="13" t="s">
        <v>701</v>
      </c>
      <c r="X2" s="13" t="s">
        <v>702</v>
      </c>
      <c r="Y2" s="13" t="s">
        <v>703</v>
      </c>
      <c r="Z2" s="13" t="s">
        <v>704</v>
      </c>
      <c r="AA2" s="13" t="s">
        <v>705</v>
      </c>
      <c r="AB2" s="45" t="s">
        <v>689</v>
      </c>
      <c r="AC2" s="45" t="s">
        <v>690</v>
      </c>
      <c r="AD2" s="45" t="s">
        <v>691</v>
      </c>
      <c r="AE2" s="45" t="s">
        <v>238</v>
      </c>
      <c r="AF2" s="45" t="s">
        <v>239</v>
      </c>
      <c r="AG2" s="45" t="s">
        <v>240</v>
      </c>
      <c r="AH2" s="45" t="s">
        <v>241</v>
      </c>
      <c r="AI2" s="45" t="s">
        <v>692</v>
      </c>
      <c r="AJ2" s="45" t="s">
        <v>693</v>
      </c>
      <c r="AK2" s="45" t="s">
        <v>694</v>
      </c>
      <c r="AL2" s="45" t="s">
        <v>695</v>
      </c>
      <c r="AM2" s="45" t="s">
        <v>696</v>
      </c>
      <c r="AN2" s="45" t="s">
        <v>697</v>
      </c>
      <c r="AO2" s="45" t="s">
        <v>698</v>
      </c>
      <c r="AP2" s="45" t="s">
        <v>699</v>
      </c>
      <c r="AQ2" s="45" t="s">
        <v>700</v>
      </c>
      <c r="AR2" s="45" t="s">
        <v>701</v>
      </c>
      <c r="AS2" s="45" t="s">
        <v>702</v>
      </c>
      <c r="AT2" s="45" t="s">
        <v>703</v>
      </c>
      <c r="AU2" s="45" t="s">
        <v>704</v>
      </c>
      <c r="AV2" s="45" t="s">
        <v>705</v>
      </c>
    </row>
    <row r="3" spans="1:48" x14ac:dyDescent="0.2">
      <c r="A3" t="s">
        <v>158</v>
      </c>
      <c r="B3" t="s">
        <v>14</v>
      </c>
      <c r="C3">
        <v>68</v>
      </c>
      <c r="D3">
        <v>18</v>
      </c>
      <c r="F3" s="13" t="s">
        <v>332</v>
      </c>
      <c r="G3" s="13" t="s">
        <v>333</v>
      </c>
      <c r="H3" s="13"/>
      <c r="I3" s="13">
        <v>44.508600000000001</v>
      </c>
      <c r="J3" s="13">
        <v>6</v>
      </c>
      <c r="K3" s="13" t="s">
        <v>286</v>
      </c>
      <c r="L3" s="46">
        <v>114</v>
      </c>
      <c r="M3" s="13" t="s">
        <v>706</v>
      </c>
      <c r="N3" s="13">
        <v>2448.3000000000002</v>
      </c>
      <c r="O3" s="13" t="s">
        <v>1604</v>
      </c>
      <c r="P3" s="13" t="s">
        <v>88</v>
      </c>
      <c r="Q3" s="13" t="s">
        <v>88</v>
      </c>
      <c r="R3" s="13" t="s">
        <v>88</v>
      </c>
      <c r="S3" s="13" t="s">
        <v>95</v>
      </c>
      <c r="T3" s="13" t="s">
        <v>88</v>
      </c>
      <c r="U3" s="13" t="s">
        <v>88</v>
      </c>
      <c r="V3" s="13" t="s">
        <v>88</v>
      </c>
      <c r="W3" s="13" t="s">
        <v>88</v>
      </c>
      <c r="X3" s="13" t="s">
        <v>708</v>
      </c>
      <c r="Y3" s="13" t="s">
        <v>708</v>
      </c>
      <c r="Z3" s="13" t="s">
        <v>709</v>
      </c>
      <c r="AA3" s="13" t="s">
        <v>273</v>
      </c>
      <c r="AB3" s="45">
        <v>173</v>
      </c>
      <c r="AC3" s="45">
        <v>44.206090000000003</v>
      </c>
      <c r="AD3" s="45"/>
      <c r="AE3" s="45">
        <v>6</v>
      </c>
      <c r="AF3" s="45" t="s">
        <v>286</v>
      </c>
      <c r="AG3" s="45">
        <v>114</v>
      </c>
      <c r="AH3" s="45" t="s">
        <v>706</v>
      </c>
      <c r="AI3" s="45">
        <v>2546.4</v>
      </c>
      <c r="AJ3" s="45" t="s">
        <v>707</v>
      </c>
      <c r="AK3" s="45" t="s">
        <v>88</v>
      </c>
      <c r="AL3" s="45" t="s">
        <v>88</v>
      </c>
      <c r="AM3" s="45" t="s">
        <v>88</v>
      </c>
      <c r="AN3" s="45" t="s">
        <v>95</v>
      </c>
      <c r="AO3" s="45" t="s">
        <v>88</v>
      </c>
      <c r="AP3" s="45" t="s">
        <v>88</v>
      </c>
      <c r="AQ3" s="45" t="s">
        <v>88</v>
      </c>
      <c r="AR3" s="45" t="s">
        <v>95</v>
      </c>
      <c r="AS3" s="45" t="s">
        <v>708</v>
      </c>
      <c r="AT3" s="45" t="s">
        <v>708</v>
      </c>
      <c r="AU3" s="45" t="s">
        <v>709</v>
      </c>
      <c r="AV3" s="45" t="s">
        <v>84</v>
      </c>
    </row>
    <row r="4" spans="1:48" x14ac:dyDescent="0.2">
      <c r="A4" t="s">
        <v>148</v>
      </c>
      <c r="B4" t="s">
        <v>12</v>
      </c>
      <c r="C4">
        <v>63</v>
      </c>
      <c r="D4">
        <v>34</v>
      </c>
      <c r="F4" s="13" t="s">
        <v>334</v>
      </c>
      <c r="G4" s="13" t="s">
        <v>335</v>
      </c>
      <c r="H4" s="13"/>
      <c r="I4" s="13">
        <v>64.556350000000009</v>
      </c>
      <c r="J4" s="13">
        <v>6</v>
      </c>
      <c r="K4" s="13" t="s">
        <v>286</v>
      </c>
      <c r="L4" s="46">
        <v>71</v>
      </c>
      <c r="M4" s="13" t="s">
        <v>710</v>
      </c>
      <c r="N4" s="13">
        <v>504.7</v>
      </c>
      <c r="O4" s="13" t="s">
        <v>1521</v>
      </c>
      <c r="P4" s="13" t="s">
        <v>159</v>
      </c>
      <c r="Q4" s="13" t="s">
        <v>813</v>
      </c>
      <c r="R4" s="13" t="s">
        <v>88</v>
      </c>
      <c r="S4" s="13" t="s">
        <v>88</v>
      </c>
      <c r="T4" s="13" t="s">
        <v>88</v>
      </c>
      <c r="U4" s="13" t="s">
        <v>95</v>
      </c>
      <c r="V4" s="13" t="s">
        <v>95</v>
      </c>
      <c r="W4" s="13" t="s">
        <v>95</v>
      </c>
      <c r="X4" s="13" t="s">
        <v>1522</v>
      </c>
      <c r="Y4" s="13" t="s">
        <v>1523</v>
      </c>
      <c r="Z4" s="13" t="s">
        <v>109</v>
      </c>
      <c r="AA4" s="13" t="s">
        <v>315</v>
      </c>
      <c r="AB4" s="45">
        <v>107</v>
      </c>
      <c r="AC4" s="45">
        <v>70.979430000000008</v>
      </c>
      <c r="AD4" s="45"/>
      <c r="AE4" s="45">
        <v>6</v>
      </c>
      <c r="AF4" s="45" t="s">
        <v>286</v>
      </c>
      <c r="AG4" s="45">
        <v>71</v>
      </c>
      <c r="AH4" s="45" t="s">
        <v>710</v>
      </c>
      <c r="AI4" s="45">
        <v>448.6</v>
      </c>
      <c r="AJ4" s="45" t="s">
        <v>711</v>
      </c>
      <c r="AK4" s="45" t="s">
        <v>109</v>
      </c>
      <c r="AL4" s="45" t="s">
        <v>712</v>
      </c>
      <c r="AM4" s="45" t="s">
        <v>88</v>
      </c>
      <c r="AN4" s="45" t="s">
        <v>95</v>
      </c>
      <c r="AO4" s="45" t="s">
        <v>95</v>
      </c>
      <c r="AP4" s="45" t="s">
        <v>95</v>
      </c>
      <c r="AQ4" s="45" t="s">
        <v>95</v>
      </c>
      <c r="AR4" s="45" t="s">
        <v>95</v>
      </c>
      <c r="AS4" s="45" t="s">
        <v>713</v>
      </c>
      <c r="AT4" s="45" t="s">
        <v>276</v>
      </c>
      <c r="AU4" s="45" t="s">
        <v>109</v>
      </c>
      <c r="AV4" s="45" t="s">
        <v>688</v>
      </c>
    </row>
    <row r="5" spans="1:48" x14ac:dyDescent="0.2">
      <c r="A5" t="s">
        <v>151</v>
      </c>
      <c r="B5" t="s">
        <v>16</v>
      </c>
      <c r="C5">
        <v>34</v>
      </c>
      <c r="D5">
        <v>35</v>
      </c>
      <c r="F5" s="13" t="s">
        <v>81</v>
      </c>
      <c r="G5" s="13" t="s">
        <v>36</v>
      </c>
      <c r="H5" s="13"/>
      <c r="I5" s="13">
        <v>71.881900000000002</v>
      </c>
      <c r="J5" s="13">
        <v>5</v>
      </c>
      <c r="K5" s="13" t="s">
        <v>263</v>
      </c>
      <c r="L5" s="46">
        <v>84</v>
      </c>
      <c r="M5" s="13" t="s">
        <v>714</v>
      </c>
      <c r="N5" s="13">
        <v>1048.4000000000001</v>
      </c>
      <c r="O5" s="13" t="s">
        <v>1467</v>
      </c>
      <c r="P5" s="13" t="s">
        <v>109</v>
      </c>
      <c r="Q5" s="13" t="s">
        <v>712</v>
      </c>
      <c r="R5" s="13" t="s">
        <v>95</v>
      </c>
      <c r="S5" s="13" t="s">
        <v>95</v>
      </c>
      <c r="T5" s="13" t="s">
        <v>95</v>
      </c>
      <c r="U5" s="13" t="s">
        <v>95</v>
      </c>
      <c r="V5" s="13" t="s">
        <v>88</v>
      </c>
      <c r="W5" s="13" t="s">
        <v>95</v>
      </c>
      <c r="X5" s="13" t="s">
        <v>716</v>
      </c>
      <c r="Y5" s="13" t="s">
        <v>1468</v>
      </c>
      <c r="Z5" s="13" t="s">
        <v>159</v>
      </c>
      <c r="AA5" s="13" t="s">
        <v>301</v>
      </c>
      <c r="AB5" s="45">
        <v>102</v>
      </c>
      <c r="AC5" s="45">
        <v>72.133130000000008</v>
      </c>
      <c r="AD5" s="45"/>
      <c r="AE5" s="45">
        <v>5</v>
      </c>
      <c r="AF5" s="45" t="s">
        <v>263</v>
      </c>
      <c r="AG5" s="45">
        <v>84</v>
      </c>
      <c r="AH5" s="45" t="s">
        <v>714</v>
      </c>
      <c r="AI5" s="45">
        <v>967</v>
      </c>
      <c r="AJ5" s="45" t="s">
        <v>715</v>
      </c>
      <c r="AK5" s="45" t="s">
        <v>109</v>
      </c>
      <c r="AL5" s="45" t="s">
        <v>712</v>
      </c>
      <c r="AM5" s="45" t="s">
        <v>95</v>
      </c>
      <c r="AN5" s="45" t="s">
        <v>95</v>
      </c>
      <c r="AO5" s="45" t="s">
        <v>95</v>
      </c>
      <c r="AP5" s="45" t="s">
        <v>95</v>
      </c>
      <c r="AQ5" s="45" t="s">
        <v>88</v>
      </c>
      <c r="AR5" s="45" t="s">
        <v>95</v>
      </c>
      <c r="AS5" s="45" t="s">
        <v>716</v>
      </c>
      <c r="AT5" s="45" t="s">
        <v>717</v>
      </c>
      <c r="AU5" s="45" t="s">
        <v>159</v>
      </c>
      <c r="AV5" s="45" t="s">
        <v>310</v>
      </c>
    </row>
    <row r="6" spans="1:48" x14ac:dyDescent="0.2">
      <c r="A6" t="s">
        <v>153</v>
      </c>
      <c r="B6" t="s">
        <v>20</v>
      </c>
      <c r="C6">
        <v>65</v>
      </c>
      <c r="D6">
        <v>49</v>
      </c>
      <c r="F6" s="13" t="s">
        <v>336</v>
      </c>
      <c r="G6" s="13" t="s">
        <v>337</v>
      </c>
      <c r="H6" s="13"/>
      <c r="I6" s="13">
        <v>54.085110000000007</v>
      </c>
      <c r="J6" s="13">
        <v>7</v>
      </c>
      <c r="K6" s="13" t="s">
        <v>272</v>
      </c>
      <c r="L6" s="46">
        <v>121</v>
      </c>
      <c r="M6" s="13" t="s">
        <v>1582</v>
      </c>
      <c r="N6" s="13">
        <v>786.5</v>
      </c>
      <c r="O6" s="13" t="s">
        <v>1583</v>
      </c>
      <c r="P6" s="13" t="s">
        <v>159</v>
      </c>
      <c r="Q6" s="13" t="s">
        <v>813</v>
      </c>
      <c r="R6" s="13" t="s">
        <v>95</v>
      </c>
      <c r="S6" s="13" t="s">
        <v>88</v>
      </c>
      <c r="T6" s="13" t="s">
        <v>88</v>
      </c>
      <c r="U6" s="13" t="s">
        <v>95</v>
      </c>
      <c r="V6" s="13" t="s">
        <v>95</v>
      </c>
      <c r="W6" s="13" t="s">
        <v>88</v>
      </c>
      <c r="X6" s="13" t="s">
        <v>267</v>
      </c>
      <c r="Y6" s="13" t="s">
        <v>299</v>
      </c>
      <c r="Z6" s="13" t="s">
        <v>159</v>
      </c>
      <c r="AA6" s="13" t="s">
        <v>288</v>
      </c>
      <c r="AB6" s="45">
        <v>156</v>
      </c>
      <c r="AC6" s="45">
        <v>54.072760000000002</v>
      </c>
      <c r="AD6" s="45"/>
      <c r="AE6" s="45">
        <v>7</v>
      </c>
      <c r="AF6" s="45" t="s">
        <v>272</v>
      </c>
      <c r="AG6" s="45">
        <v>97</v>
      </c>
      <c r="AH6" s="45" t="s">
        <v>718</v>
      </c>
      <c r="AI6" s="45">
        <v>623.29999999999995</v>
      </c>
      <c r="AJ6" s="45" t="s">
        <v>719</v>
      </c>
      <c r="AK6" s="45" t="s">
        <v>130</v>
      </c>
      <c r="AL6" s="45" t="s">
        <v>307</v>
      </c>
      <c r="AM6" s="45" t="s">
        <v>88</v>
      </c>
      <c r="AN6" s="45" t="s">
        <v>88</v>
      </c>
      <c r="AO6" s="45" t="s">
        <v>88</v>
      </c>
      <c r="AP6" s="45" t="s">
        <v>95</v>
      </c>
      <c r="AQ6" s="45" t="s">
        <v>95</v>
      </c>
      <c r="AR6" s="45" t="s">
        <v>88</v>
      </c>
      <c r="AS6" s="45" t="s">
        <v>720</v>
      </c>
      <c r="AT6" s="45" t="s">
        <v>154</v>
      </c>
      <c r="AU6" s="45" t="s">
        <v>159</v>
      </c>
      <c r="AV6" s="45" t="s">
        <v>149</v>
      </c>
    </row>
    <row r="7" spans="1:48" x14ac:dyDescent="0.2">
      <c r="A7" t="s">
        <v>176</v>
      </c>
      <c r="B7" t="s">
        <v>22</v>
      </c>
      <c r="C7">
        <v>55</v>
      </c>
      <c r="D7">
        <v>63</v>
      </c>
      <c r="F7" s="13" t="s">
        <v>338</v>
      </c>
      <c r="G7" s="13" t="s">
        <v>339</v>
      </c>
      <c r="H7" s="13"/>
      <c r="I7" s="13">
        <v>80.385500000000008</v>
      </c>
      <c r="J7" s="13">
        <v>4</v>
      </c>
      <c r="K7" s="13" t="s">
        <v>721</v>
      </c>
      <c r="L7" s="46">
        <v>42</v>
      </c>
      <c r="M7" s="13" t="s">
        <v>722</v>
      </c>
      <c r="N7" s="13">
        <v>109.9</v>
      </c>
      <c r="O7" s="13" t="s">
        <v>1401</v>
      </c>
      <c r="P7" s="13" t="s">
        <v>145</v>
      </c>
      <c r="Q7" s="13" t="s">
        <v>286</v>
      </c>
      <c r="R7" s="13" t="s">
        <v>95</v>
      </c>
      <c r="S7" s="13" t="s">
        <v>95</v>
      </c>
      <c r="T7" s="13" t="s">
        <v>95</v>
      </c>
      <c r="U7" s="13" t="s">
        <v>88</v>
      </c>
      <c r="V7" s="13" t="s">
        <v>88</v>
      </c>
      <c r="W7" s="13" t="s">
        <v>95</v>
      </c>
      <c r="X7" s="13" t="s">
        <v>265</v>
      </c>
      <c r="Y7" s="13" t="s">
        <v>269</v>
      </c>
      <c r="Z7" s="13" t="s">
        <v>95</v>
      </c>
      <c r="AA7" s="13" t="s">
        <v>1402</v>
      </c>
      <c r="AB7" s="45">
        <v>50</v>
      </c>
      <c r="AC7" s="45">
        <v>83.537040000000005</v>
      </c>
      <c r="AD7" s="45"/>
      <c r="AE7" s="45">
        <v>4</v>
      </c>
      <c r="AF7" s="45" t="s">
        <v>721</v>
      </c>
      <c r="AG7" s="45">
        <v>42</v>
      </c>
      <c r="AH7" s="45" t="s">
        <v>722</v>
      </c>
      <c r="AI7" s="45">
        <v>101.3</v>
      </c>
      <c r="AJ7" s="45" t="s">
        <v>723</v>
      </c>
      <c r="AK7" s="45" t="s">
        <v>109</v>
      </c>
      <c r="AL7" s="45" t="s">
        <v>712</v>
      </c>
      <c r="AM7" s="45" t="s">
        <v>130</v>
      </c>
      <c r="AN7" s="45" t="s">
        <v>95</v>
      </c>
      <c r="AO7" s="45" t="s">
        <v>95</v>
      </c>
      <c r="AP7" s="45" t="s">
        <v>88</v>
      </c>
      <c r="AQ7" s="45" t="s">
        <v>88</v>
      </c>
      <c r="AR7" s="45" t="s">
        <v>95</v>
      </c>
      <c r="AS7" s="45" t="s">
        <v>256</v>
      </c>
      <c r="AT7" s="45" t="s">
        <v>724</v>
      </c>
      <c r="AU7" s="45" t="s">
        <v>95</v>
      </c>
      <c r="AV7" s="45" t="s">
        <v>725</v>
      </c>
    </row>
    <row r="8" spans="1:48" x14ac:dyDescent="0.2">
      <c r="A8" t="s">
        <v>125</v>
      </c>
      <c r="B8" t="s">
        <v>24</v>
      </c>
      <c r="C8">
        <v>97</v>
      </c>
      <c r="D8">
        <v>66</v>
      </c>
      <c r="F8" s="13" t="s">
        <v>340</v>
      </c>
      <c r="G8" s="13" t="s">
        <v>341</v>
      </c>
      <c r="H8" s="13"/>
      <c r="I8" s="13">
        <v>70.016560000000013</v>
      </c>
      <c r="J8" s="13">
        <v>6</v>
      </c>
      <c r="K8" s="13" t="s">
        <v>286</v>
      </c>
      <c r="L8" s="46">
        <v>92</v>
      </c>
      <c r="M8" s="13" t="s">
        <v>726</v>
      </c>
      <c r="N8" s="13">
        <v>21</v>
      </c>
      <c r="O8" s="13" t="s">
        <v>1489</v>
      </c>
      <c r="P8" s="13" t="s">
        <v>109</v>
      </c>
      <c r="Q8" s="13" t="s">
        <v>712</v>
      </c>
      <c r="R8" s="13" t="s">
        <v>88</v>
      </c>
      <c r="S8" s="13" t="s">
        <v>95</v>
      </c>
      <c r="T8" s="13" t="s">
        <v>95</v>
      </c>
      <c r="U8" s="13" t="s">
        <v>95</v>
      </c>
      <c r="V8" s="13" t="s">
        <v>95</v>
      </c>
      <c r="W8" s="13" t="s">
        <v>95</v>
      </c>
      <c r="X8" s="13" t="s">
        <v>913</v>
      </c>
      <c r="Y8" s="13" t="s">
        <v>1490</v>
      </c>
      <c r="Z8" s="13" t="s">
        <v>159</v>
      </c>
      <c r="AA8" s="13" t="s">
        <v>727</v>
      </c>
      <c r="AB8" s="45">
        <v>111</v>
      </c>
      <c r="AC8" s="45">
        <v>70.033640000000005</v>
      </c>
      <c r="AD8" s="45"/>
      <c r="AE8" s="45">
        <v>6</v>
      </c>
      <c r="AF8" s="45" t="s">
        <v>286</v>
      </c>
      <c r="AG8" s="45">
        <v>92</v>
      </c>
      <c r="AH8" s="45" t="s">
        <v>726</v>
      </c>
      <c r="AI8" s="45">
        <v>15.5</v>
      </c>
      <c r="AJ8" s="45" t="s">
        <v>728</v>
      </c>
      <c r="AK8" s="45" t="s">
        <v>109</v>
      </c>
      <c r="AL8" s="45" t="s">
        <v>712</v>
      </c>
      <c r="AM8" s="45" t="s">
        <v>88</v>
      </c>
      <c r="AN8" s="45" t="s">
        <v>95</v>
      </c>
      <c r="AO8" s="45" t="s">
        <v>95</v>
      </c>
      <c r="AP8" s="45" t="s">
        <v>95</v>
      </c>
      <c r="AQ8" s="45" t="s">
        <v>95</v>
      </c>
      <c r="AR8" s="45" t="s">
        <v>95</v>
      </c>
      <c r="AS8" s="45" t="s">
        <v>729</v>
      </c>
      <c r="AT8" s="45" t="s">
        <v>730</v>
      </c>
      <c r="AU8" s="45" t="s">
        <v>159</v>
      </c>
      <c r="AV8" s="45" t="s">
        <v>731</v>
      </c>
    </row>
    <row r="9" spans="1:48" x14ac:dyDescent="0.2">
      <c r="A9" t="s">
        <v>122</v>
      </c>
      <c r="B9" t="s">
        <v>18</v>
      </c>
      <c r="C9">
        <v>66</v>
      </c>
      <c r="D9">
        <v>69</v>
      </c>
      <c r="F9" s="13" t="s">
        <v>342</v>
      </c>
      <c r="G9" s="13" t="s">
        <v>343</v>
      </c>
      <c r="H9" s="13"/>
      <c r="I9" s="13">
        <v>90.788520000000005</v>
      </c>
      <c r="J9" s="13">
        <v>3</v>
      </c>
      <c r="K9" s="13" t="s">
        <v>291</v>
      </c>
      <c r="L9" s="46">
        <v>72</v>
      </c>
      <c r="M9" s="13" t="s">
        <v>732</v>
      </c>
      <c r="N9" s="13">
        <v>70.3</v>
      </c>
      <c r="O9" s="13" t="s">
        <v>1297</v>
      </c>
      <c r="P9" s="13" t="s">
        <v>91</v>
      </c>
      <c r="Q9" s="13" t="s">
        <v>318</v>
      </c>
      <c r="R9" s="13" t="s">
        <v>130</v>
      </c>
      <c r="S9" s="13" t="s">
        <v>95</v>
      </c>
      <c r="T9" s="13" t="s">
        <v>95</v>
      </c>
      <c r="U9" s="13" t="s">
        <v>95</v>
      </c>
      <c r="V9" s="13" t="s">
        <v>95</v>
      </c>
      <c r="W9" s="13" t="s">
        <v>95</v>
      </c>
      <c r="X9" s="13" t="s">
        <v>149</v>
      </c>
      <c r="Y9" s="13" t="s">
        <v>1137</v>
      </c>
      <c r="Z9" s="13" t="s">
        <v>109</v>
      </c>
      <c r="AA9" s="13" t="s">
        <v>172</v>
      </c>
      <c r="AB9" s="45">
        <v>30</v>
      </c>
      <c r="AC9" s="45">
        <v>87.671820000000011</v>
      </c>
      <c r="AD9" s="45"/>
      <c r="AE9" s="45">
        <v>2</v>
      </c>
      <c r="AF9" s="45" t="s">
        <v>291</v>
      </c>
      <c r="AG9" s="45">
        <v>72</v>
      </c>
      <c r="AH9" s="45" t="s">
        <v>732</v>
      </c>
      <c r="AI9" s="45">
        <v>67.599999999999994</v>
      </c>
      <c r="AJ9" s="45" t="s">
        <v>733</v>
      </c>
      <c r="AK9" s="45" t="s">
        <v>90</v>
      </c>
      <c r="AL9" s="45" t="s">
        <v>734</v>
      </c>
      <c r="AM9" s="45" t="s">
        <v>95</v>
      </c>
      <c r="AN9" s="45" t="s">
        <v>95</v>
      </c>
      <c r="AO9" s="45" t="s">
        <v>95</v>
      </c>
      <c r="AP9" s="45" t="s">
        <v>95</v>
      </c>
      <c r="AQ9" s="45" t="s">
        <v>95</v>
      </c>
      <c r="AR9" s="45" t="s">
        <v>95</v>
      </c>
      <c r="AS9" s="45" t="s">
        <v>735</v>
      </c>
      <c r="AT9" s="45" t="s">
        <v>736</v>
      </c>
      <c r="AU9" s="45" t="s">
        <v>109</v>
      </c>
      <c r="AV9" s="45" t="s">
        <v>679</v>
      </c>
    </row>
    <row r="10" spans="1:48" x14ac:dyDescent="0.2">
      <c r="A10" t="s">
        <v>89</v>
      </c>
      <c r="B10" t="s">
        <v>10</v>
      </c>
      <c r="C10">
        <v>81</v>
      </c>
      <c r="D10">
        <v>72</v>
      </c>
      <c r="F10" s="13" t="s">
        <v>344</v>
      </c>
      <c r="G10" s="13" t="s">
        <v>345</v>
      </c>
      <c r="H10" s="13"/>
      <c r="I10" s="13">
        <v>82.307560000000009</v>
      </c>
      <c r="J10" s="13">
        <v>5</v>
      </c>
      <c r="K10" s="13" t="s">
        <v>263</v>
      </c>
      <c r="L10" s="46">
        <v>75</v>
      </c>
      <c r="M10" s="13" t="s">
        <v>737</v>
      </c>
      <c r="N10" s="13">
        <v>12.5</v>
      </c>
      <c r="O10" s="13" t="s">
        <v>1376</v>
      </c>
      <c r="P10" s="13" t="s">
        <v>91</v>
      </c>
      <c r="Q10" s="13" t="s">
        <v>318</v>
      </c>
      <c r="R10" s="13" t="s">
        <v>130</v>
      </c>
      <c r="S10" s="13" t="s">
        <v>95</v>
      </c>
      <c r="T10" s="13" t="s">
        <v>95</v>
      </c>
      <c r="U10" s="13" t="s">
        <v>95</v>
      </c>
      <c r="V10" s="13" t="s">
        <v>95</v>
      </c>
      <c r="W10" s="13" t="s">
        <v>95</v>
      </c>
      <c r="X10" s="13" t="s">
        <v>1377</v>
      </c>
      <c r="Y10" s="13" t="s">
        <v>292</v>
      </c>
      <c r="Z10" s="13" t="s">
        <v>95</v>
      </c>
      <c r="AA10" s="13" t="s">
        <v>857</v>
      </c>
      <c r="AB10" s="45">
        <v>62</v>
      </c>
      <c r="AC10" s="45">
        <v>82.30874</v>
      </c>
      <c r="AD10" s="45"/>
      <c r="AE10" s="45">
        <v>5</v>
      </c>
      <c r="AF10" s="45" t="s">
        <v>263</v>
      </c>
      <c r="AG10" s="45">
        <v>75</v>
      </c>
      <c r="AH10" s="45" t="s">
        <v>737</v>
      </c>
      <c r="AI10" s="45">
        <v>12.1</v>
      </c>
      <c r="AJ10" s="45" t="s">
        <v>738</v>
      </c>
      <c r="AK10" s="45" t="s">
        <v>91</v>
      </c>
      <c r="AL10" s="45" t="s">
        <v>318</v>
      </c>
      <c r="AM10" s="45" t="s">
        <v>130</v>
      </c>
      <c r="AN10" s="45" t="s">
        <v>95</v>
      </c>
      <c r="AO10" s="45" t="s">
        <v>95</v>
      </c>
      <c r="AP10" s="45" t="s">
        <v>95</v>
      </c>
      <c r="AQ10" s="45" t="s">
        <v>95</v>
      </c>
      <c r="AR10" s="45" t="s">
        <v>95</v>
      </c>
      <c r="AS10" s="45" t="s">
        <v>95</v>
      </c>
      <c r="AT10" s="45" t="s">
        <v>292</v>
      </c>
      <c r="AU10" s="45" t="s">
        <v>159</v>
      </c>
      <c r="AV10" s="45" t="s">
        <v>739</v>
      </c>
    </row>
    <row r="11" spans="1:48" x14ac:dyDescent="0.2">
      <c r="A11" t="s">
        <v>108</v>
      </c>
      <c r="B11" t="s">
        <v>198</v>
      </c>
      <c r="C11">
        <v>98</v>
      </c>
      <c r="D11">
        <v>77</v>
      </c>
      <c r="F11" s="13" t="s">
        <v>346</v>
      </c>
      <c r="G11" s="13" t="s">
        <v>347</v>
      </c>
      <c r="H11" s="13"/>
      <c r="I11" s="13">
        <v>87.724730000000008</v>
      </c>
      <c r="J11" s="13">
        <v>5</v>
      </c>
      <c r="K11" s="13" t="s">
        <v>263</v>
      </c>
      <c r="L11" s="46">
        <v>23</v>
      </c>
      <c r="M11" s="13" t="s">
        <v>740</v>
      </c>
      <c r="N11" s="13">
        <v>88.6</v>
      </c>
      <c r="O11" s="13" t="s">
        <v>1315</v>
      </c>
      <c r="P11" s="13" t="s">
        <v>91</v>
      </c>
      <c r="Q11" s="13" t="s">
        <v>318</v>
      </c>
      <c r="R11" s="13" t="s">
        <v>159</v>
      </c>
      <c r="S11" s="13" t="s">
        <v>95</v>
      </c>
      <c r="T11" s="13" t="s">
        <v>95</v>
      </c>
      <c r="U11" s="13" t="s">
        <v>95</v>
      </c>
      <c r="V11" s="13" t="s">
        <v>88</v>
      </c>
      <c r="W11" s="13" t="s">
        <v>95</v>
      </c>
      <c r="X11" s="13" t="s">
        <v>1316</v>
      </c>
      <c r="Y11" s="13" t="s">
        <v>1317</v>
      </c>
      <c r="Z11" s="13" t="s">
        <v>159</v>
      </c>
      <c r="AA11" s="13" t="s">
        <v>322</v>
      </c>
      <c r="AB11" s="45">
        <v>29</v>
      </c>
      <c r="AC11" s="45">
        <v>87.733310000000003</v>
      </c>
      <c r="AD11" s="45"/>
      <c r="AE11" s="45">
        <v>5</v>
      </c>
      <c r="AF11" s="45" t="s">
        <v>263</v>
      </c>
      <c r="AG11" s="45">
        <v>23</v>
      </c>
      <c r="AH11" s="45" t="s">
        <v>740</v>
      </c>
      <c r="AI11" s="45">
        <v>85.8</v>
      </c>
      <c r="AJ11" s="45" t="s">
        <v>741</v>
      </c>
      <c r="AK11" s="45" t="s">
        <v>91</v>
      </c>
      <c r="AL11" s="45" t="s">
        <v>318</v>
      </c>
      <c r="AM11" s="45" t="s">
        <v>159</v>
      </c>
      <c r="AN11" s="45" t="s">
        <v>95</v>
      </c>
      <c r="AO11" s="45" t="s">
        <v>95</v>
      </c>
      <c r="AP11" s="45" t="s">
        <v>95</v>
      </c>
      <c r="AQ11" s="45" t="s">
        <v>88</v>
      </c>
      <c r="AR11" s="45" t="s">
        <v>95</v>
      </c>
      <c r="AS11" s="45" t="s">
        <v>742</v>
      </c>
      <c r="AT11" s="45" t="s">
        <v>743</v>
      </c>
      <c r="AU11" s="45" t="s">
        <v>159</v>
      </c>
      <c r="AV11" s="45" t="s">
        <v>744</v>
      </c>
    </row>
    <row r="12" spans="1:48" x14ac:dyDescent="0.2">
      <c r="A12" t="s">
        <v>182</v>
      </c>
      <c r="B12" t="s">
        <v>200</v>
      </c>
      <c r="C12">
        <v>85</v>
      </c>
      <c r="D12">
        <v>86</v>
      </c>
      <c r="F12" s="13" t="s">
        <v>348</v>
      </c>
      <c r="G12" s="13" t="s">
        <v>349</v>
      </c>
      <c r="H12" s="13"/>
      <c r="I12" s="13">
        <v>77.274960000000007</v>
      </c>
      <c r="J12" s="13">
        <v>7</v>
      </c>
      <c r="K12" s="13" t="s">
        <v>272</v>
      </c>
      <c r="L12" s="46">
        <v>41</v>
      </c>
      <c r="M12" s="13" t="s">
        <v>298</v>
      </c>
      <c r="N12" s="13">
        <v>140.4</v>
      </c>
      <c r="O12" s="13" t="s">
        <v>1423</v>
      </c>
      <c r="P12" s="13" t="s">
        <v>91</v>
      </c>
      <c r="Q12" s="13" t="s">
        <v>318</v>
      </c>
      <c r="R12" s="13" t="s">
        <v>159</v>
      </c>
      <c r="S12" s="13" t="s">
        <v>95</v>
      </c>
      <c r="T12" s="13" t="s">
        <v>95</v>
      </c>
      <c r="U12" s="13" t="s">
        <v>95</v>
      </c>
      <c r="V12" s="13" t="s">
        <v>88</v>
      </c>
      <c r="W12" s="13" t="s">
        <v>95</v>
      </c>
      <c r="X12" s="13" t="s">
        <v>1424</v>
      </c>
      <c r="Y12" s="13" t="s">
        <v>820</v>
      </c>
      <c r="Z12" s="13" t="s">
        <v>159</v>
      </c>
      <c r="AA12" s="13" t="s">
        <v>162</v>
      </c>
      <c r="AB12" s="45">
        <v>80</v>
      </c>
      <c r="AC12" s="45">
        <v>77.320330000000013</v>
      </c>
      <c r="AD12" s="45"/>
      <c r="AE12" s="45">
        <v>7</v>
      </c>
      <c r="AF12" s="45" t="s">
        <v>272</v>
      </c>
      <c r="AG12" s="45">
        <v>41</v>
      </c>
      <c r="AH12" s="45" t="s">
        <v>298</v>
      </c>
      <c r="AI12" s="45">
        <v>125.7</v>
      </c>
      <c r="AJ12" s="45" t="s">
        <v>745</v>
      </c>
      <c r="AK12" s="45" t="s">
        <v>91</v>
      </c>
      <c r="AL12" s="45" t="s">
        <v>318</v>
      </c>
      <c r="AM12" s="45" t="s">
        <v>159</v>
      </c>
      <c r="AN12" s="45" t="s">
        <v>95</v>
      </c>
      <c r="AO12" s="45" t="s">
        <v>95</v>
      </c>
      <c r="AP12" s="45" t="s">
        <v>95</v>
      </c>
      <c r="AQ12" s="45" t="s">
        <v>88</v>
      </c>
      <c r="AR12" s="45" t="s">
        <v>95</v>
      </c>
      <c r="AS12" s="45" t="s">
        <v>746</v>
      </c>
      <c r="AT12" s="45" t="s">
        <v>747</v>
      </c>
      <c r="AU12" s="45" t="s">
        <v>159</v>
      </c>
      <c r="AV12" s="45" t="s">
        <v>287</v>
      </c>
    </row>
    <row r="13" spans="1:48" x14ac:dyDescent="0.2">
      <c r="A13" t="s">
        <v>81</v>
      </c>
      <c r="B13" t="s">
        <v>36</v>
      </c>
      <c r="C13">
        <v>96</v>
      </c>
      <c r="D13">
        <v>102</v>
      </c>
      <c r="F13" s="13" t="s">
        <v>350</v>
      </c>
      <c r="G13" s="13" t="s">
        <v>351</v>
      </c>
      <c r="H13" s="13"/>
      <c r="I13" s="13">
        <v>73.561410000000009</v>
      </c>
      <c r="J13" s="13">
        <v>5</v>
      </c>
      <c r="K13" s="13" t="s">
        <v>263</v>
      </c>
      <c r="L13" s="46">
        <v>67</v>
      </c>
      <c r="M13" s="13" t="s">
        <v>748</v>
      </c>
      <c r="N13" s="13">
        <v>90.4</v>
      </c>
      <c r="O13" s="13" t="s">
        <v>1449</v>
      </c>
      <c r="P13" s="13" t="s">
        <v>145</v>
      </c>
      <c r="Q13" s="13" t="s">
        <v>286</v>
      </c>
      <c r="R13" s="13" t="s">
        <v>95</v>
      </c>
      <c r="S13" s="13" t="s">
        <v>95</v>
      </c>
      <c r="T13" s="13" t="s">
        <v>95</v>
      </c>
      <c r="U13" s="13" t="s">
        <v>95</v>
      </c>
      <c r="V13" s="13" t="s">
        <v>88</v>
      </c>
      <c r="W13" s="13" t="s">
        <v>88</v>
      </c>
      <c r="X13" s="13" t="s">
        <v>1450</v>
      </c>
      <c r="Y13" s="13" t="s">
        <v>1451</v>
      </c>
      <c r="Z13" s="13" t="s">
        <v>109</v>
      </c>
      <c r="AA13" s="13" t="s">
        <v>1452</v>
      </c>
      <c r="AB13" s="45">
        <v>81</v>
      </c>
      <c r="AC13" s="45">
        <v>76.696680000000001</v>
      </c>
      <c r="AD13" s="45"/>
      <c r="AE13" s="45">
        <v>5</v>
      </c>
      <c r="AF13" s="45" t="s">
        <v>263</v>
      </c>
      <c r="AG13" s="45">
        <v>67</v>
      </c>
      <c r="AH13" s="45" t="s">
        <v>748</v>
      </c>
      <c r="AI13" s="45">
        <v>87.1</v>
      </c>
      <c r="AJ13" s="45" t="s">
        <v>749</v>
      </c>
      <c r="AK13" s="45" t="s">
        <v>109</v>
      </c>
      <c r="AL13" s="45" t="s">
        <v>712</v>
      </c>
      <c r="AM13" s="45" t="s">
        <v>95</v>
      </c>
      <c r="AN13" s="45" t="s">
        <v>95</v>
      </c>
      <c r="AO13" s="45" t="s">
        <v>95</v>
      </c>
      <c r="AP13" s="45" t="s">
        <v>95</v>
      </c>
      <c r="AQ13" s="45" t="s">
        <v>88</v>
      </c>
      <c r="AR13" s="45" t="s">
        <v>95</v>
      </c>
      <c r="AS13" s="45" t="s">
        <v>750</v>
      </c>
      <c r="AT13" s="45" t="s">
        <v>751</v>
      </c>
      <c r="AU13" s="45" t="s">
        <v>109</v>
      </c>
      <c r="AV13" s="45" t="s">
        <v>102</v>
      </c>
    </row>
    <row r="14" spans="1:48" x14ac:dyDescent="0.2">
      <c r="A14" t="s">
        <v>104</v>
      </c>
      <c r="B14" t="s">
        <v>26</v>
      </c>
      <c r="C14">
        <v>122</v>
      </c>
      <c r="D14">
        <v>121</v>
      </c>
      <c r="F14" s="13" t="s">
        <v>89</v>
      </c>
      <c r="G14" s="13" t="s">
        <v>10</v>
      </c>
      <c r="H14" s="13"/>
      <c r="I14" s="13">
        <v>74.820790000000002</v>
      </c>
      <c r="J14" s="13">
        <v>5</v>
      </c>
      <c r="K14" s="13" t="s">
        <v>263</v>
      </c>
      <c r="L14" s="46">
        <v>85</v>
      </c>
      <c r="M14" s="13" t="s">
        <v>967</v>
      </c>
      <c r="N14" s="13">
        <v>61</v>
      </c>
      <c r="O14" s="13" t="s">
        <v>1436</v>
      </c>
      <c r="P14" s="13" t="s">
        <v>109</v>
      </c>
      <c r="Q14" s="13" t="s">
        <v>712</v>
      </c>
      <c r="R14" s="13" t="s">
        <v>130</v>
      </c>
      <c r="S14" s="13" t="s">
        <v>95</v>
      </c>
      <c r="T14" s="13" t="s">
        <v>95</v>
      </c>
      <c r="U14" s="13" t="s">
        <v>88</v>
      </c>
      <c r="V14" s="13" t="s">
        <v>88</v>
      </c>
      <c r="W14" s="13" t="s">
        <v>95</v>
      </c>
      <c r="X14" s="13" t="s">
        <v>1437</v>
      </c>
      <c r="Y14" s="13" t="s">
        <v>1041</v>
      </c>
      <c r="Z14" s="13" t="s">
        <v>95</v>
      </c>
      <c r="AA14" s="13" t="s">
        <v>287</v>
      </c>
      <c r="AB14" s="45">
        <v>72</v>
      </c>
      <c r="AC14" s="45">
        <v>79.696180000000012</v>
      </c>
      <c r="AD14" s="45"/>
      <c r="AE14" s="45">
        <v>5</v>
      </c>
      <c r="AF14" s="45" t="s">
        <v>263</v>
      </c>
      <c r="AG14" s="45">
        <v>69</v>
      </c>
      <c r="AH14" s="45" t="s">
        <v>752</v>
      </c>
      <c r="AI14" s="45">
        <v>57.4</v>
      </c>
      <c r="AJ14" s="45" t="s">
        <v>753</v>
      </c>
      <c r="AK14" s="45" t="s">
        <v>90</v>
      </c>
      <c r="AL14" s="45" t="s">
        <v>734</v>
      </c>
      <c r="AM14" s="45" t="s">
        <v>159</v>
      </c>
      <c r="AN14" s="45" t="s">
        <v>95</v>
      </c>
      <c r="AO14" s="45" t="s">
        <v>95</v>
      </c>
      <c r="AP14" s="45" t="s">
        <v>88</v>
      </c>
      <c r="AQ14" s="45" t="s">
        <v>88</v>
      </c>
      <c r="AR14" s="45" t="s">
        <v>95</v>
      </c>
      <c r="AS14" s="45" t="s">
        <v>754</v>
      </c>
      <c r="AT14" s="45" t="s">
        <v>755</v>
      </c>
      <c r="AU14" s="45" t="s">
        <v>95</v>
      </c>
      <c r="AV14" s="45" t="s">
        <v>90</v>
      </c>
    </row>
    <row r="15" spans="1:48" x14ac:dyDescent="0.2">
      <c r="A15" t="s">
        <v>132</v>
      </c>
      <c r="B15" t="s">
        <v>32</v>
      </c>
      <c r="C15">
        <v>127</v>
      </c>
      <c r="D15">
        <v>127</v>
      </c>
      <c r="F15" s="13" t="s">
        <v>352</v>
      </c>
      <c r="G15" s="13" t="s">
        <v>353</v>
      </c>
      <c r="H15" s="13"/>
      <c r="I15" s="13">
        <v>30.809760000000004</v>
      </c>
      <c r="J15" s="13">
        <v>8.56</v>
      </c>
      <c r="K15" s="13" t="s">
        <v>756</v>
      </c>
      <c r="L15" s="46">
        <v>150.19999999999999</v>
      </c>
      <c r="M15" s="13" t="s">
        <v>1619</v>
      </c>
      <c r="N15" s="13">
        <v>2155.9</v>
      </c>
      <c r="O15" s="13" t="s">
        <v>1620</v>
      </c>
      <c r="P15" s="13" t="s">
        <v>88</v>
      </c>
      <c r="Q15" s="13" t="s">
        <v>88</v>
      </c>
      <c r="R15" s="13" t="s">
        <v>88</v>
      </c>
      <c r="S15" s="13" t="s">
        <v>88</v>
      </c>
      <c r="T15" s="13" t="s">
        <v>88</v>
      </c>
      <c r="U15" s="13" t="s">
        <v>95</v>
      </c>
      <c r="V15" s="13" t="s">
        <v>88</v>
      </c>
      <c r="W15" s="13" t="s">
        <v>88</v>
      </c>
      <c r="X15" s="13" t="s">
        <v>708</v>
      </c>
      <c r="Y15" s="13" t="s">
        <v>708</v>
      </c>
      <c r="Z15" s="13" t="s">
        <v>709</v>
      </c>
      <c r="AA15" s="13" t="s">
        <v>674</v>
      </c>
      <c r="AB15" s="45">
        <v>176</v>
      </c>
      <c r="AC15" s="45">
        <v>34.873200000000004</v>
      </c>
      <c r="AD15" s="45"/>
      <c r="AE15" s="45">
        <v>8.56</v>
      </c>
      <c r="AF15" s="45" t="s">
        <v>756</v>
      </c>
      <c r="AG15" s="45">
        <v>124.46</v>
      </c>
      <c r="AH15" s="45" t="s">
        <v>757</v>
      </c>
      <c r="AI15" s="45">
        <v>1745.8</v>
      </c>
      <c r="AJ15" s="45" t="s">
        <v>758</v>
      </c>
      <c r="AK15" s="45" t="s">
        <v>88</v>
      </c>
      <c r="AL15" s="45" t="s">
        <v>88</v>
      </c>
      <c r="AM15" s="45" t="s">
        <v>88</v>
      </c>
      <c r="AN15" s="45" t="s">
        <v>88</v>
      </c>
      <c r="AO15" s="45" t="s">
        <v>88</v>
      </c>
      <c r="AP15" s="45" t="s">
        <v>95</v>
      </c>
      <c r="AQ15" s="45" t="s">
        <v>88</v>
      </c>
      <c r="AR15" s="45" t="s">
        <v>88</v>
      </c>
      <c r="AS15" s="45" t="s">
        <v>708</v>
      </c>
      <c r="AT15" s="45" t="s">
        <v>708</v>
      </c>
      <c r="AU15" s="45" t="s">
        <v>709</v>
      </c>
      <c r="AV15" s="45" t="s">
        <v>326</v>
      </c>
    </row>
    <row r="16" spans="1:48" x14ac:dyDescent="0.2">
      <c r="A16" t="s">
        <v>115</v>
      </c>
      <c r="B16" t="s">
        <v>42</v>
      </c>
      <c r="C16">
        <v>129</v>
      </c>
      <c r="D16">
        <v>131</v>
      </c>
      <c r="F16" s="13" t="s">
        <v>354</v>
      </c>
      <c r="G16" s="13" t="s">
        <v>355</v>
      </c>
      <c r="H16" s="13"/>
      <c r="I16" s="13">
        <v>65.118830000000003</v>
      </c>
      <c r="J16" s="13">
        <v>8</v>
      </c>
      <c r="K16" s="13" t="s">
        <v>759</v>
      </c>
      <c r="L16" s="46">
        <v>88</v>
      </c>
      <c r="M16" s="13" t="s">
        <v>831</v>
      </c>
      <c r="N16" s="13">
        <v>61.3</v>
      </c>
      <c r="O16" s="13" t="s">
        <v>1513</v>
      </c>
      <c r="P16" s="13" t="s">
        <v>90</v>
      </c>
      <c r="Q16" s="13" t="s">
        <v>734</v>
      </c>
      <c r="R16" s="13" t="s">
        <v>95</v>
      </c>
      <c r="S16" s="13" t="s">
        <v>95</v>
      </c>
      <c r="T16" s="13" t="s">
        <v>95</v>
      </c>
      <c r="U16" s="13" t="s">
        <v>95</v>
      </c>
      <c r="V16" s="13" t="s">
        <v>95</v>
      </c>
      <c r="W16" s="13" t="s">
        <v>95</v>
      </c>
      <c r="X16" s="13" t="s">
        <v>1514</v>
      </c>
      <c r="Y16" s="13" t="s">
        <v>1515</v>
      </c>
      <c r="Z16" s="13" t="s">
        <v>109</v>
      </c>
      <c r="AA16" s="13" t="s">
        <v>1516</v>
      </c>
      <c r="AB16" s="45">
        <v>117</v>
      </c>
      <c r="AC16" s="45">
        <v>66.20487</v>
      </c>
      <c r="AD16" s="45"/>
      <c r="AE16" s="45">
        <v>8</v>
      </c>
      <c r="AF16" s="45" t="s">
        <v>759</v>
      </c>
      <c r="AG16" s="45">
        <v>78</v>
      </c>
      <c r="AH16" s="45" t="s">
        <v>760</v>
      </c>
      <c r="AI16" s="45">
        <v>61.6</v>
      </c>
      <c r="AJ16" s="45" t="s">
        <v>761</v>
      </c>
      <c r="AK16" s="45" t="s">
        <v>90</v>
      </c>
      <c r="AL16" s="45" t="s">
        <v>734</v>
      </c>
      <c r="AM16" s="45" t="s">
        <v>95</v>
      </c>
      <c r="AN16" s="45" t="s">
        <v>95</v>
      </c>
      <c r="AO16" s="45" t="s">
        <v>95</v>
      </c>
      <c r="AP16" s="45" t="s">
        <v>95</v>
      </c>
      <c r="AQ16" s="45" t="s">
        <v>95</v>
      </c>
      <c r="AR16" s="45" t="s">
        <v>95</v>
      </c>
      <c r="AS16" s="45" t="s">
        <v>762</v>
      </c>
      <c r="AT16" s="45" t="s">
        <v>763</v>
      </c>
      <c r="AU16" s="45" t="s">
        <v>109</v>
      </c>
      <c r="AV16" s="45" t="s">
        <v>142</v>
      </c>
    </row>
    <row r="17" spans="1:48" x14ac:dyDescent="0.2">
      <c r="A17" t="s">
        <v>98</v>
      </c>
      <c r="B17" t="s">
        <v>38</v>
      </c>
      <c r="C17">
        <v>144</v>
      </c>
      <c r="D17">
        <v>136</v>
      </c>
      <c r="F17" s="13" t="s">
        <v>356</v>
      </c>
      <c r="G17" s="13" t="s">
        <v>357</v>
      </c>
      <c r="H17" s="13"/>
      <c r="I17" s="13">
        <v>90.241730000000004</v>
      </c>
      <c r="J17" s="13">
        <v>3</v>
      </c>
      <c r="K17" s="13" t="s">
        <v>291</v>
      </c>
      <c r="L17" s="46">
        <v>105</v>
      </c>
      <c r="M17" s="13" t="s">
        <v>764</v>
      </c>
      <c r="N17" s="13">
        <v>97.8</v>
      </c>
      <c r="O17" s="13" t="s">
        <v>1298</v>
      </c>
      <c r="P17" s="13" t="s">
        <v>92</v>
      </c>
      <c r="Q17" s="13" t="s">
        <v>291</v>
      </c>
      <c r="R17" s="13" t="s">
        <v>159</v>
      </c>
      <c r="S17" s="13" t="s">
        <v>95</v>
      </c>
      <c r="T17" s="13" t="s">
        <v>95</v>
      </c>
      <c r="U17" s="13" t="s">
        <v>95</v>
      </c>
      <c r="V17" s="13" t="s">
        <v>95</v>
      </c>
      <c r="W17" s="13" t="s">
        <v>95</v>
      </c>
      <c r="X17" s="13" t="s">
        <v>1230</v>
      </c>
      <c r="Y17" s="13" t="s">
        <v>1230</v>
      </c>
      <c r="Z17" s="13" t="s">
        <v>266</v>
      </c>
      <c r="AA17" s="13" t="s">
        <v>1202</v>
      </c>
      <c r="AB17" s="45">
        <v>20</v>
      </c>
      <c r="AC17" s="45">
        <v>90.282880000000006</v>
      </c>
      <c r="AD17" s="45"/>
      <c r="AE17" s="45">
        <v>3</v>
      </c>
      <c r="AF17" s="45" t="s">
        <v>291</v>
      </c>
      <c r="AG17" s="45">
        <v>105</v>
      </c>
      <c r="AH17" s="45" t="s">
        <v>764</v>
      </c>
      <c r="AI17" s="45">
        <v>84.4</v>
      </c>
      <c r="AJ17" s="45" t="s">
        <v>765</v>
      </c>
      <c r="AK17" s="45" t="s">
        <v>92</v>
      </c>
      <c r="AL17" s="45" t="s">
        <v>291</v>
      </c>
      <c r="AM17" s="45" t="s">
        <v>159</v>
      </c>
      <c r="AN17" s="45" t="s">
        <v>95</v>
      </c>
      <c r="AO17" s="45" t="s">
        <v>95</v>
      </c>
      <c r="AP17" s="45" t="s">
        <v>95</v>
      </c>
      <c r="AQ17" s="45" t="s">
        <v>95</v>
      </c>
      <c r="AR17" s="45" t="s">
        <v>95</v>
      </c>
      <c r="AS17" s="45" t="s">
        <v>766</v>
      </c>
      <c r="AT17" s="45" t="s">
        <v>767</v>
      </c>
      <c r="AU17" s="45" t="s">
        <v>266</v>
      </c>
      <c r="AV17" s="45" t="s">
        <v>768</v>
      </c>
    </row>
    <row r="18" spans="1:48" x14ac:dyDescent="0.2">
      <c r="A18" t="s">
        <v>138</v>
      </c>
      <c r="B18" t="s">
        <v>45</v>
      </c>
      <c r="C18">
        <v>141</v>
      </c>
      <c r="D18">
        <v>142</v>
      </c>
      <c r="F18" s="13" t="s">
        <v>358</v>
      </c>
      <c r="G18" s="13" t="s">
        <v>359</v>
      </c>
      <c r="H18" s="13"/>
      <c r="I18" s="13">
        <v>70.572990000000004</v>
      </c>
      <c r="J18" s="13">
        <v>6</v>
      </c>
      <c r="K18" s="13" t="s">
        <v>286</v>
      </c>
      <c r="L18" s="46">
        <v>171</v>
      </c>
      <c r="M18" s="13" t="s">
        <v>769</v>
      </c>
      <c r="N18" s="13">
        <v>96.1</v>
      </c>
      <c r="O18" s="13" t="s">
        <v>1483</v>
      </c>
      <c r="P18" s="13" t="s">
        <v>92</v>
      </c>
      <c r="Q18" s="13" t="s">
        <v>291</v>
      </c>
      <c r="R18" s="13" t="s">
        <v>159</v>
      </c>
      <c r="S18" s="13" t="s">
        <v>95</v>
      </c>
      <c r="T18" s="13" t="s">
        <v>95</v>
      </c>
      <c r="U18" s="13" t="s">
        <v>95</v>
      </c>
      <c r="V18" s="13" t="s">
        <v>95</v>
      </c>
      <c r="W18" s="13" t="s">
        <v>95</v>
      </c>
      <c r="X18" s="13" t="s">
        <v>1196</v>
      </c>
      <c r="Y18" s="13" t="s">
        <v>292</v>
      </c>
      <c r="Z18" s="13" t="s">
        <v>159</v>
      </c>
      <c r="AA18" s="13" t="s">
        <v>147</v>
      </c>
      <c r="AB18" s="45">
        <v>108</v>
      </c>
      <c r="AC18" s="45">
        <v>70.581680000000006</v>
      </c>
      <c r="AD18" s="45"/>
      <c r="AE18" s="45">
        <v>6</v>
      </c>
      <c r="AF18" s="45" t="s">
        <v>286</v>
      </c>
      <c r="AG18" s="45">
        <v>171</v>
      </c>
      <c r="AH18" s="45" t="s">
        <v>769</v>
      </c>
      <c r="AI18" s="45">
        <v>93.3</v>
      </c>
      <c r="AJ18" s="45" t="s">
        <v>770</v>
      </c>
      <c r="AK18" s="45" t="s">
        <v>92</v>
      </c>
      <c r="AL18" s="45" t="s">
        <v>291</v>
      </c>
      <c r="AM18" s="45" t="s">
        <v>159</v>
      </c>
      <c r="AN18" s="45" t="s">
        <v>95</v>
      </c>
      <c r="AO18" s="45" t="s">
        <v>95</v>
      </c>
      <c r="AP18" s="45" t="s">
        <v>95</v>
      </c>
      <c r="AQ18" s="45" t="s">
        <v>95</v>
      </c>
      <c r="AR18" s="45" t="s">
        <v>95</v>
      </c>
      <c r="AS18" s="45" t="s">
        <v>771</v>
      </c>
      <c r="AT18" s="45" t="s">
        <v>268</v>
      </c>
      <c r="AU18" s="45" t="s">
        <v>159</v>
      </c>
      <c r="AV18" s="45" t="s">
        <v>772</v>
      </c>
    </row>
    <row r="19" spans="1:48" x14ac:dyDescent="0.2">
      <c r="A19" t="s">
        <v>171</v>
      </c>
      <c r="B19" t="s">
        <v>199</v>
      </c>
      <c r="C19">
        <v>158</v>
      </c>
      <c r="D19">
        <v>160</v>
      </c>
      <c r="F19" s="13" t="s">
        <v>360</v>
      </c>
      <c r="G19" s="13" t="s">
        <v>361</v>
      </c>
      <c r="H19" s="13"/>
      <c r="I19" s="13">
        <v>72.960400000000007</v>
      </c>
      <c r="J19" s="13">
        <v>5</v>
      </c>
      <c r="K19" s="13" t="s">
        <v>263</v>
      </c>
      <c r="L19" s="46">
        <v>66</v>
      </c>
      <c r="M19" s="13" t="s">
        <v>1092</v>
      </c>
      <c r="N19" s="13">
        <v>320.39999999999998</v>
      </c>
      <c r="O19" s="13" t="s">
        <v>1456</v>
      </c>
      <c r="P19" s="13" t="s">
        <v>145</v>
      </c>
      <c r="Q19" s="13" t="s">
        <v>286</v>
      </c>
      <c r="R19" s="13" t="s">
        <v>88</v>
      </c>
      <c r="S19" s="13" t="s">
        <v>95</v>
      </c>
      <c r="T19" s="13" t="s">
        <v>95</v>
      </c>
      <c r="U19" s="13" t="s">
        <v>95</v>
      </c>
      <c r="V19" s="13" t="s">
        <v>88</v>
      </c>
      <c r="W19" s="13" t="s">
        <v>95</v>
      </c>
      <c r="X19" s="13" t="s">
        <v>1457</v>
      </c>
      <c r="Y19" s="13" t="s">
        <v>1458</v>
      </c>
      <c r="Z19" s="13" t="s">
        <v>109</v>
      </c>
      <c r="AA19" s="13" t="s">
        <v>881</v>
      </c>
      <c r="AB19" s="45">
        <v>91</v>
      </c>
      <c r="AC19" s="45">
        <v>73.653170000000003</v>
      </c>
      <c r="AD19" s="45"/>
      <c r="AE19" s="45">
        <v>5</v>
      </c>
      <c r="AF19" s="45" t="s">
        <v>263</v>
      </c>
      <c r="AG19" s="45">
        <v>60</v>
      </c>
      <c r="AH19" s="45" t="s">
        <v>773</v>
      </c>
      <c r="AI19" s="45">
        <v>307.2</v>
      </c>
      <c r="AJ19" s="45" t="s">
        <v>774</v>
      </c>
      <c r="AK19" s="45" t="s">
        <v>145</v>
      </c>
      <c r="AL19" s="45" t="s">
        <v>286</v>
      </c>
      <c r="AM19" s="45" t="s">
        <v>88</v>
      </c>
      <c r="AN19" s="45" t="s">
        <v>95</v>
      </c>
      <c r="AO19" s="45" t="s">
        <v>95</v>
      </c>
      <c r="AP19" s="45" t="s">
        <v>95</v>
      </c>
      <c r="AQ19" s="45" t="s">
        <v>88</v>
      </c>
      <c r="AR19" s="45" t="s">
        <v>95</v>
      </c>
      <c r="AS19" s="45" t="s">
        <v>775</v>
      </c>
      <c r="AT19" s="45" t="s">
        <v>295</v>
      </c>
      <c r="AU19" s="45" t="s">
        <v>109</v>
      </c>
      <c r="AV19" s="45" t="s">
        <v>776</v>
      </c>
    </row>
    <row r="20" spans="1:48" x14ac:dyDescent="0.2">
      <c r="A20" t="s">
        <v>167</v>
      </c>
      <c r="B20" t="s">
        <v>40</v>
      </c>
      <c r="C20">
        <v>123</v>
      </c>
      <c r="D20">
        <v>162</v>
      </c>
      <c r="F20" s="13" t="s">
        <v>362</v>
      </c>
      <c r="G20" s="13" t="s">
        <v>363</v>
      </c>
      <c r="H20" s="13"/>
      <c r="I20" s="13">
        <v>33.840580000000003</v>
      </c>
      <c r="J20" s="13">
        <v>5</v>
      </c>
      <c r="K20" s="13" t="s">
        <v>263</v>
      </c>
      <c r="L20" s="46">
        <v>90</v>
      </c>
      <c r="M20" s="13" t="s">
        <v>777</v>
      </c>
      <c r="N20" s="13">
        <v>11987</v>
      </c>
      <c r="O20" s="13" t="s">
        <v>88</v>
      </c>
      <c r="P20" s="13" t="s">
        <v>88</v>
      </c>
      <c r="Q20" s="13" t="s">
        <v>88</v>
      </c>
      <c r="R20" s="13" t="s">
        <v>88</v>
      </c>
      <c r="S20" s="13" t="s">
        <v>88</v>
      </c>
      <c r="T20" s="13" t="s">
        <v>88</v>
      </c>
      <c r="U20" s="13" t="s">
        <v>88</v>
      </c>
      <c r="V20" s="13" t="s">
        <v>88</v>
      </c>
      <c r="W20" s="13" t="s">
        <v>95</v>
      </c>
      <c r="X20" s="13" t="s">
        <v>708</v>
      </c>
      <c r="Y20" s="13" t="s">
        <v>708</v>
      </c>
      <c r="Z20" s="13" t="s">
        <v>709</v>
      </c>
      <c r="AA20" s="13" t="s">
        <v>1314</v>
      </c>
      <c r="AB20" s="45">
        <v>178</v>
      </c>
      <c r="AC20" s="45">
        <v>33.840580000000003</v>
      </c>
      <c r="AD20" s="45"/>
      <c r="AE20" s="45">
        <v>5</v>
      </c>
      <c r="AF20" s="45" t="s">
        <v>263</v>
      </c>
      <c r="AG20" s="45">
        <v>90</v>
      </c>
      <c r="AH20" s="45" t="s">
        <v>777</v>
      </c>
      <c r="AI20" s="45">
        <v>11584.3</v>
      </c>
      <c r="AJ20" s="45" t="s">
        <v>88</v>
      </c>
      <c r="AK20" s="45" t="s">
        <v>88</v>
      </c>
      <c r="AL20" s="45" t="s">
        <v>88</v>
      </c>
      <c r="AM20" s="45" t="s">
        <v>88</v>
      </c>
      <c r="AN20" s="45" t="s">
        <v>88</v>
      </c>
      <c r="AO20" s="45" t="s">
        <v>88</v>
      </c>
      <c r="AP20" s="45" t="s">
        <v>88</v>
      </c>
      <c r="AQ20" s="45" t="s">
        <v>88</v>
      </c>
      <c r="AR20" s="45" t="s">
        <v>95</v>
      </c>
      <c r="AS20" s="45" t="s">
        <v>708</v>
      </c>
      <c r="AT20" s="45" t="s">
        <v>708</v>
      </c>
      <c r="AU20" s="45" t="s">
        <v>709</v>
      </c>
      <c r="AV20" s="45" t="s">
        <v>778</v>
      </c>
    </row>
    <row r="21" spans="1:48" x14ac:dyDescent="0.2">
      <c r="A21" t="s">
        <v>144</v>
      </c>
      <c r="B21" t="s">
        <v>34</v>
      </c>
      <c r="C21">
        <v>164</v>
      </c>
      <c r="D21">
        <v>166</v>
      </c>
      <c r="F21" s="13" t="s">
        <v>364</v>
      </c>
      <c r="G21" s="13" t="s">
        <v>365</v>
      </c>
      <c r="H21" s="13"/>
      <c r="I21" s="13">
        <v>77.386890000000008</v>
      </c>
      <c r="J21" s="13">
        <v>4</v>
      </c>
      <c r="K21" s="13" t="s">
        <v>721</v>
      </c>
      <c r="L21" s="46">
        <v>61</v>
      </c>
      <c r="M21" s="13" t="s">
        <v>779</v>
      </c>
      <c r="N21" s="13">
        <v>412.3</v>
      </c>
      <c r="O21" s="13" t="s">
        <v>1420</v>
      </c>
      <c r="P21" s="13" t="s">
        <v>145</v>
      </c>
      <c r="Q21" s="13" t="s">
        <v>286</v>
      </c>
      <c r="R21" s="13" t="s">
        <v>95</v>
      </c>
      <c r="S21" s="13" t="s">
        <v>88</v>
      </c>
      <c r="T21" s="13" t="s">
        <v>88</v>
      </c>
      <c r="U21" s="13" t="s">
        <v>95</v>
      </c>
      <c r="V21" s="13" t="s">
        <v>95</v>
      </c>
      <c r="W21" s="13" t="s">
        <v>95</v>
      </c>
      <c r="X21" s="13" t="s">
        <v>1421</v>
      </c>
      <c r="Y21" s="13" t="s">
        <v>1422</v>
      </c>
      <c r="Z21" s="13" t="s">
        <v>109</v>
      </c>
      <c r="AA21" s="13" t="s">
        <v>162</v>
      </c>
      <c r="AB21" s="45">
        <v>78</v>
      </c>
      <c r="AC21" s="45">
        <v>77.481700000000004</v>
      </c>
      <c r="AD21" s="45"/>
      <c r="AE21" s="45">
        <v>4</v>
      </c>
      <c r="AF21" s="45" t="s">
        <v>721</v>
      </c>
      <c r="AG21" s="45">
        <v>61</v>
      </c>
      <c r="AH21" s="45" t="s">
        <v>779</v>
      </c>
      <c r="AI21" s="45">
        <v>381.6</v>
      </c>
      <c r="AJ21" s="45" t="s">
        <v>780</v>
      </c>
      <c r="AK21" s="45" t="s">
        <v>145</v>
      </c>
      <c r="AL21" s="45" t="s">
        <v>286</v>
      </c>
      <c r="AM21" s="45" t="s">
        <v>95</v>
      </c>
      <c r="AN21" s="45" t="s">
        <v>88</v>
      </c>
      <c r="AO21" s="45" t="s">
        <v>88</v>
      </c>
      <c r="AP21" s="45" t="s">
        <v>95</v>
      </c>
      <c r="AQ21" s="45" t="s">
        <v>95</v>
      </c>
      <c r="AR21" s="45" t="s">
        <v>95</v>
      </c>
      <c r="AS21" s="45" t="s">
        <v>781</v>
      </c>
      <c r="AT21" s="45" t="s">
        <v>782</v>
      </c>
      <c r="AU21" s="45" t="s">
        <v>109</v>
      </c>
      <c r="AV21" s="45" t="s">
        <v>673</v>
      </c>
    </row>
    <row r="22" spans="1:48" x14ac:dyDescent="0.2">
      <c r="A22" t="s">
        <v>163</v>
      </c>
      <c r="B22" t="s">
        <v>49</v>
      </c>
      <c r="C22">
        <v>189</v>
      </c>
      <c r="D22">
        <v>187</v>
      </c>
      <c r="F22" s="13" t="s">
        <v>366</v>
      </c>
      <c r="G22" s="13" t="s">
        <v>367</v>
      </c>
      <c r="H22" s="13"/>
      <c r="I22" s="13">
        <v>72.570689999999999</v>
      </c>
      <c r="J22" s="13">
        <v>7</v>
      </c>
      <c r="K22" s="13" t="s">
        <v>272</v>
      </c>
      <c r="L22" s="46">
        <v>40</v>
      </c>
      <c r="M22" s="13" t="s">
        <v>1064</v>
      </c>
      <c r="N22" s="13">
        <v>687.3</v>
      </c>
      <c r="O22" s="13" t="s">
        <v>1462</v>
      </c>
      <c r="P22" s="13" t="s">
        <v>90</v>
      </c>
      <c r="Q22" s="13" t="s">
        <v>734</v>
      </c>
      <c r="R22" s="13" t="s">
        <v>95</v>
      </c>
      <c r="S22" s="13" t="s">
        <v>95</v>
      </c>
      <c r="T22" s="13" t="s">
        <v>95</v>
      </c>
      <c r="U22" s="13" t="s">
        <v>95</v>
      </c>
      <c r="V22" s="13" t="s">
        <v>95</v>
      </c>
      <c r="W22" s="13" t="s">
        <v>95</v>
      </c>
      <c r="X22" s="13" t="s">
        <v>785</v>
      </c>
      <c r="Y22" s="13" t="s">
        <v>682</v>
      </c>
      <c r="Z22" s="13" t="s">
        <v>159</v>
      </c>
      <c r="AA22" s="13" t="s">
        <v>160</v>
      </c>
      <c r="AB22" s="45">
        <v>96</v>
      </c>
      <c r="AC22" s="45">
        <v>73.155590000000004</v>
      </c>
      <c r="AD22" s="45"/>
      <c r="AE22" s="45">
        <v>7</v>
      </c>
      <c r="AF22" s="45" t="s">
        <v>272</v>
      </c>
      <c r="AG22" s="45">
        <v>36</v>
      </c>
      <c r="AH22" s="45" t="s">
        <v>783</v>
      </c>
      <c r="AI22" s="45">
        <v>638.70000000000005</v>
      </c>
      <c r="AJ22" s="45" t="s">
        <v>784</v>
      </c>
      <c r="AK22" s="45" t="s">
        <v>90</v>
      </c>
      <c r="AL22" s="45" t="s">
        <v>734</v>
      </c>
      <c r="AM22" s="45" t="s">
        <v>95</v>
      </c>
      <c r="AN22" s="45" t="s">
        <v>95</v>
      </c>
      <c r="AO22" s="45" t="s">
        <v>95</v>
      </c>
      <c r="AP22" s="45" t="s">
        <v>95</v>
      </c>
      <c r="AQ22" s="45" t="s">
        <v>95</v>
      </c>
      <c r="AR22" s="45" t="s">
        <v>95</v>
      </c>
      <c r="AS22" s="45" t="s">
        <v>785</v>
      </c>
      <c r="AT22" s="45" t="s">
        <v>682</v>
      </c>
      <c r="AU22" s="45" t="s">
        <v>159</v>
      </c>
      <c r="AV22" s="45" t="s">
        <v>786</v>
      </c>
    </row>
    <row r="23" spans="1:48" x14ac:dyDescent="0.2">
      <c r="A23" t="s">
        <v>187</v>
      </c>
      <c r="B23" t="s">
        <v>201</v>
      </c>
      <c r="C23">
        <v>191</v>
      </c>
      <c r="D23">
        <v>187</v>
      </c>
      <c r="F23" s="13" t="s">
        <v>368</v>
      </c>
      <c r="G23" s="13" t="s">
        <v>369</v>
      </c>
      <c r="H23" s="13"/>
      <c r="I23" s="13">
        <v>78.900760000000005</v>
      </c>
      <c r="J23" s="13">
        <v>5</v>
      </c>
      <c r="K23" s="13" t="s">
        <v>263</v>
      </c>
      <c r="L23" s="46">
        <v>69</v>
      </c>
      <c r="M23" s="13" t="s">
        <v>752</v>
      </c>
      <c r="N23" s="13">
        <v>315.10000000000002</v>
      </c>
      <c r="O23" s="13" t="s">
        <v>1410</v>
      </c>
      <c r="P23" s="13" t="s">
        <v>90</v>
      </c>
      <c r="Q23" s="13" t="s">
        <v>734</v>
      </c>
      <c r="R23" s="13" t="s">
        <v>130</v>
      </c>
      <c r="S23" s="13" t="s">
        <v>95</v>
      </c>
      <c r="T23" s="13" t="s">
        <v>95</v>
      </c>
      <c r="U23" s="13" t="s">
        <v>95</v>
      </c>
      <c r="V23" s="13" t="s">
        <v>88</v>
      </c>
      <c r="W23" s="13" t="s">
        <v>95</v>
      </c>
      <c r="X23" s="13" t="s">
        <v>1411</v>
      </c>
      <c r="Y23" s="13" t="s">
        <v>742</v>
      </c>
      <c r="Z23" s="13" t="s">
        <v>159</v>
      </c>
      <c r="AA23" s="13" t="s">
        <v>146</v>
      </c>
      <c r="AB23" s="45">
        <v>74</v>
      </c>
      <c r="AC23" s="45">
        <v>78.981110000000001</v>
      </c>
      <c r="AD23" s="45"/>
      <c r="AE23" s="45">
        <v>5</v>
      </c>
      <c r="AF23" s="45" t="s">
        <v>263</v>
      </c>
      <c r="AG23" s="45">
        <v>69</v>
      </c>
      <c r="AH23" s="45" t="s">
        <v>752</v>
      </c>
      <c r="AI23" s="45">
        <v>289</v>
      </c>
      <c r="AJ23" s="45" t="s">
        <v>787</v>
      </c>
      <c r="AK23" s="45" t="s">
        <v>90</v>
      </c>
      <c r="AL23" s="45" t="s">
        <v>734</v>
      </c>
      <c r="AM23" s="45" t="s">
        <v>130</v>
      </c>
      <c r="AN23" s="45" t="s">
        <v>95</v>
      </c>
      <c r="AO23" s="45" t="s">
        <v>95</v>
      </c>
      <c r="AP23" s="45" t="s">
        <v>95</v>
      </c>
      <c r="AQ23" s="45" t="s">
        <v>88</v>
      </c>
      <c r="AR23" s="45" t="s">
        <v>95</v>
      </c>
      <c r="AS23" s="45" t="s">
        <v>788</v>
      </c>
      <c r="AT23" s="45" t="s">
        <v>766</v>
      </c>
      <c r="AU23" s="45" t="s">
        <v>159</v>
      </c>
      <c r="AV23" s="45" t="s">
        <v>290</v>
      </c>
    </row>
    <row r="24" spans="1:48" x14ac:dyDescent="0.2">
      <c r="F24" s="13" t="s">
        <v>370</v>
      </c>
      <c r="G24" s="13" t="s">
        <v>371</v>
      </c>
      <c r="H24" s="13"/>
      <c r="I24" s="13">
        <v>59.431140000000006</v>
      </c>
      <c r="J24" s="13">
        <v>5</v>
      </c>
      <c r="K24" s="13" t="s">
        <v>263</v>
      </c>
      <c r="L24" s="46">
        <v>77</v>
      </c>
      <c r="M24" s="13" t="s">
        <v>789</v>
      </c>
      <c r="N24" s="13">
        <v>266.5</v>
      </c>
      <c r="O24" s="13" t="s">
        <v>1556</v>
      </c>
      <c r="P24" s="13" t="s">
        <v>88</v>
      </c>
      <c r="Q24" s="13" t="s">
        <v>88</v>
      </c>
      <c r="R24" s="13" t="s">
        <v>88</v>
      </c>
      <c r="S24" s="13" t="s">
        <v>95</v>
      </c>
      <c r="T24" s="13" t="s">
        <v>88</v>
      </c>
      <c r="U24" s="13" t="s">
        <v>88</v>
      </c>
      <c r="V24" s="13" t="s">
        <v>88</v>
      </c>
      <c r="W24" s="13" t="s">
        <v>95</v>
      </c>
      <c r="X24" s="13" t="s">
        <v>708</v>
      </c>
      <c r="Y24" s="13" t="s">
        <v>708</v>
      </c>
      <c r="Z24" s="13" t="s">
        <v>709</v>
      </c>
      <c r="AA24" s="13" t="s">
        <v>284</v>
      </c>
      <c r="AB24" s="45">
        <v>139</v>
      </c>
      <c r="AC24" s="45">
        <v>59.477270000000004</v>
      </c>
      <c r="AD24" s="45"/>
      <c r="AE24" s="45">
        <v>5</v>
      </c>
      <c r="AF24" s="45" t="s">
        <v>263</v>
      </c>
      <c r="AG24" s="45">
        <v>77</v>
      </c>
      <c r="AH24" s="45" t="s">
        <v>789</v>
      </c>
      <c r="AI24" s="45">
        <v>251.5</v>
      </c>
      <c r="AJ24" s="45" t="s">
        <v>790</v>
      </c>
      <c r="AK24" s="45" t="s">
        <v>88</v>
      </c>
      <c r="AL24" s="45" t="s">
        <v>88</v>
      </c>
      <c r="AM24" s="45" t="s">
        <v>88</v>
      </c>
      <c r="AN24" s="45" t="s">
        <v>95</v>
      </c>
      <c r="AO24" s="45" t="s">
        <v>88</v>
      </c>
      <c r="AP24" s="45" t="s">
        <v>88</v>
      </c>
      <c r="AQ24" s="45" t="s">
        <v>88</v>
      </c>
      <c r="AR24" s="45" t="s">
        <v>95</v>
      </c>
      <c r="AS24" s="45" t="s">
        <v>708</v>
      </c>
      <c r="AT24" s="45" t="s">
        <v>708</v>
      </c>
      <c r="AU24" s="45" t="s">
        <v>709</v>
      </c>
      <c r="AV24" s="45" t="s">
        <v>791</v>
      </c>
    </row>
    <row r="25" spans="1:48" x14ac:dyDescent="0.2">
      <c r="F25" s="13" t="s">
        <v>372</v>
      </c>
      <c r="G25" s="13" t="s">
        <v>373</v>
      </c>
      <c r="H25" s="13"/>
      <c r="I25" s="13">
        <v>72.750399999999999</v>
      </c>
      <c r="J25" s="13">
        <v>5</v>
      </c>
      <c r="K25" s="13" t="s">
        <v>263</v>
      </c>
      <c r="L25" s="46">
        <v>128.49</v>
      </c>
      <c r="M25" s="13" t="s">
        <v>792</v>
      </c>
      <c r="N25" s="13">
        <v>212.7</v>
      </c>
      <c r="O25" s="13" t="s">
        <v>1459</v>
      </c>
      <c r="P25" s="13" t="s">
        <v>90</v>
      </c>
      <c r="Q25" s="13" t="s">
        <v>734</v>
      </c>
      <c r="R25" s="13" t="s">
        <v>95</v>
      </c>
      <c r="S25" s="13" t="s">
        <v>95</v>
      </c>
      <c r="T25" s="13" t="s">
        <v>95</v>
      </c>
      <c r="U25" s="13" t="s">
        <v>95</v>
      </c>
      <c r="V25" s="13" t="s">
        <v>95</v>
      </c>
      <c r="W25" s="13" t="s">
        <v>95</v>
      </c>
      <c r="X25" s="13" t="s">
        <v>1460</v>
      </c>
      <c r="Y25" s="13" t="s">
        <v>1461</v>
      </c>
      <c r="Z25" s="13" t="s">
        <v>159</v>
      </c>
      <c r="AA25" s="13" t="s">
        <v>791</v>
      </c>
      <c r="AB25" s="45">
        <v>98</v>
      </c>
      <c r="AC25" s="45">
        <v>72.779150000000001</v>
      </c>
      <c r="AD25" s="45"/>
      <c r="AE25" s="45">
        <v>5</v>
      </c>
      <c r="AF25" s="45" t="s">
        <v>263</v>
      </c>
      <c r="AG25" s="45">
        <v>128.49</v>
      </c>
      <c r="AH25" s="45" t="s">
        <v>792</v>
      </c>
      <c r="AI25" s="45">
        <v>203.4</v>
      </c>
      <c r="AJ25" s="45" t="s">
        <v>793</v>
      </c>
      <c r="AK25" s="45" t="s">
        <v>90</v>
      </c>
      <c r="AL25" s="45" t="s">
        <v>734</v>
      </c>
      <c r="AM25" s="45" t="s">
        <v>95</v>
      </c>
      <c r="AN25" s="45" t="s">
        <v>95</v>
      </c>
      <c r="AO25" s="45" t="s">
        <v>95</v>
      </c>
      <c r="AP25" s="45" t="s">
        <v>95</v>
      </c>
      <c r="AQ25" s="45" t="s">
        <v>95</v>
      </c>
      <c r="AR25" s="45" t="s">
        <v>95</v>
      </c>
      <c r="AS25" s="45" t="s">
        <v>794</v>
      </c>
      <c r="AT25" s="45" t="s">
        <v>795</v>
      </c>
      <c r="AU25" s="45" t="s">
        <v>159</v>
      </c>
      <c r="AV25" s="45" t="s">
        <v>786</v>
      </c>
    </row>
    <row r="26" spans="1:48" x14ac:dyDescent="0.2">
      <c r="F26" s="13" t="s">
        <v>374</v>
      </c>
      <c r="G26" s="13" t="s">
        <v>375</v>
      </c>
      <c r="H26" s="13"/>
      <c r="I26" s="13">
        <v>87.657000000000011</v>
      </c>
      <c r="J26" s="13">
        <v>5</v>
      </c>
      <c r="K26" s="13" t="s">
        <v>263</v>
      </c>
      <c r="L26" s="46">
        <v>25</v>
      </c>
      <c r="M26" s="13" t="s">
        <v>796</v>
      </c>
      <c r="N26" s="13">
        <v>40.1</v>
      </c>
      <c r="O26" s="13" t="s">
        <v>1319</v>
      </c>
      <c r="P26" s="13" t="s">
        <v>91</v>
      </c>
      <c r="Q26" s="13" t="s">
        <v>318</v>
      </c>
      <c r="R26" s="13" t="s">
        <v>159</v>
      </c>
      <c r="S26" s="13" t="s">
        <v>95</v>
      </c>
      <c r="T26" s="13" t="s">
        <v>95</v>
      </c>
      <c r="U26" s="13" t="s">
        <v>88</v>
      </c>
      <c r="V26" s="13" t="s">
        <v>95</v>
      </c>
      <c r="W26" s="13" t="s">
        <v>95</v>
      </c>
      <c r="X26" s="13" t="s">
        <v>1300</v>
      </c>
      <c r="Y26" s="13" t="s">
        <v>1207</v>
      </c>
      <c r="Z26" s="13" t="s">
        <v>95</v>
      </c>
      <c r="AA26" s="13" t="s">
        <v>294</v>
      </c>
      <c r="AB26" s="45">
        <v>31</v>
      </c>
      <c r="AC26" s="45">
        <v>87.667390000000012</v>
      </c>
      <c r="AD26" s="45"/>
      <c r="AE26" s="45">
        <v>5</v>
      </c>
      <c r="AF26" s="45" t="s">
        <v>263</v>
      </c>
      <c r="AG26" s="45">
        <v>25</v>
      </c>
      <c r="AH26" s="45" t="s">
        <v>796</v>
      </c>
      <c r="AI26" s="45">
        <v>36.700000000000003</v>
      </c>
      <c r="AJ26" s="45" t="s">
        <v>797</v>
      </c>
      <c r="AK26" s="45" t="s">
        <v>91</v>
      </c>
      <c r="AL26" s="45" t="s">
        <v>318</v>
      </c>
      <c r="AM26" s="45" t="s">
        <v>159</v>
      </c>
      <c r="AN26" s="45" t="s">
        <v>95</v>
      </c>
      <c r="AO26" s="45" t="s">
        <v>95</v>
      </c>
      <c r="AP26" s="45" t="s">
        <v>88</v>
      </c>
      <c r="AQ26" s="45" t="s">
        <v>95</v>
      </c>
      <c r="AR26" s="45" t="s">
        <v>95</v>
      </c>
      <c r="AS26" s="45" t="s">
        <v>798</v>
      </c>
      <c r="AT26" s="45" t="s">
        <v>799</v>
      </c>
      <c r="AU26" s="45" t="s">
        <v>95</v>
      </c>
      <c r="AV26" s="45" t="s">
        <v>109</v>
      </c>
    </row>
    <row r="27" spans="1:48" x14ac:dyDescent="0.2">
      <c r="F27" s="13" t="s">
        <v>376</v>
      </c>
      <c r="G27" s="13" t="s">
        <v>377</v>
      </c>
      <c r="H27" s="13"/>
      <c r="I27" s="13">
        <v>54.926560000000002</v>
      </c>
      <c r="J27" s="13">
        <v>6</v>
      </c>
      <c r="K27" s="13" t="s">
        <v>286</v>
      </c>
      <c r="L27" s="46">
        <v>262</v>
      </c>
      <c r="M27" s="13" t="s">
        <v>88</v>
      </c>
      <c r="N27" s="13">
        <v>428.8</v>
      </c>
      <c r="O27" s="13" t="s">
        <v>1576</v>
      </c>
      <c r="P27" s="13" t="s">
        <v>90</v>
      </c>
      <c r="Q27" s="13" t="s">
        <v>734</v>
      </c>
      <c r="R27" s="13" t="s">
        <v>95</v>
      </c>
      <c r="S27" s="13" t="s">
        <v>95</v>
      </c>
      <c r="T27" s="13" t="s">
        <v>95</v>
      </c>
      <c r="U27" s="13" t="s">
        <v>95</v>
      </c>
      <c r="V27" s="13" t="s">
        <v>95</v>
      </c>
      <c r="W27" s="13" t="s">
        <v>95</v>
      </c>
      <c r="X27" s="13" t="s">
        <v>801</v>
      </c>
      <c r="Y27" s="13" t="s">
        <v>802</v>
      </c>
      <c r="Z27" s="13" t="s">
        <v>159</v>
      </c>
      <c r="AA27" s="13" t="s">
        <v>329</v>
      </c>
      <c r="AB27" s="45">
        <v>151</v>
      </c>
      <c r="AC27" s="45">
        <v>55.056230000000006</v>
      </c>
      <c r="AD27" s="45"/>
      <c r="AE27" s="45">
        <v>6</v>
      </c>
      <c r="AF27" s="45" t="s">
        <v>286</v>
      </c>
      <c r="AG27" s="45">
        <v>262</v>
      </c>
      <c r="AH27" s="45" t="s">
        <v>88</v>
      </c>
      <c r="AI27" s="45">
        <v>386.8</v>
      </c>
      <c r="AJ27" s="45" t="s">
        <v>800</v>
      </c>
      <c r="AK27" s="45" t="s">
        <v>90</v>
      </c>
      <c r="AL27" s="45" t="s">
        <v>734</v>
      </c>
      <c r="AM27" s="45" t="s">
        <v>95</v>
      </c>
      <c r="AN27" s="45" t="s">
        <v>95</v>
      </c>
      <c r="AO27" s="45" t="s">
        <v>95</v>
      </c>
      <c r="AP27" s="45" t="s">
        <v>95</v>
      </c>
      <c r="AQ27" s="45" t="s">
        <v>95</v>
      </c>
      <c r="AR27" s="45" t="s">
        <v>95</v>
      </c>
      <c r="AS27" s="45" t="s">
        <v>801</v>
      </c>
      <c r="AT27" s="45" t="s">
        <v>802</v>
      </c>
      <c r="AU27" s="45" t="s">
        <v>159</v>
      </c>
      <c r="AV27" s="45" t="s">
        <v>271</v>
      </c>
    </row>
    <row r="28" spans="1:48" x14ac:dyDescent="0.2">
      <c r="F28" s="13" t="s">
        <v>378</v>
      </c>
      <c r="G28" s="13" t="s">
        <v>379</v>
      </c>
      <c r="H28" s="13"/>
      <c r="I28" s="13">
        <v>29.420290000000001</v>
      </c>
      <c r="J28" s="13">
        <v>4</v>
      </c>
      <c r="K28" s="13" t="s">
        <v>721</v>
      </c>
      <c r="L28" s="46">
        <v>169</v>
      </c>
      <c r="M28" s="13" t="s">
        <v>803</v>
      </c>
      <c r="N28" s="13">
        <v>9353.5</v>
      </c>
      <c r="O28" s="13" t="s">
        <v>88</v>
      </c>
      <c r="P28" s="13" t="s">
        <v>88</v>
      </c>
      <c r="Q28" s="13" t="s">
        <v>88</v>
      </c>
      <c r="R28" s="13" t="s">
        <v>88</v>
      </c>
      <c r="S28" s="13" t="s">
        <v>95</v>
      </c>
      <c r="T28" s="13" t="s">
        <v>95</v>
      </c>
      <c r="U28" s="13" t="s">
        <v>95</v>
      </c>
      <c r="V28" s="13" t="s">
        <v>88</v>
      </c>
      <c r="W28" s="13" t="s">
        <v>95</v>
      </c>
      <c r="X28" s="13" t="s">
        <v>708</v>
      </c>
      <c r="Y28" s="13" t="s">
        <v>708</v>
      </c>
      <c r="Z28" s="13" t="s">
        <v>709</v>
      </c>
      <c r="AA28" s="13" t="s">
        <v>1381</v>
      </c>
      <c r="AB28" s="45">
        <v>183</v>
      </c>
      <c r="AC28" s="45">
        <v>29.420290000000001</v>
      </c>
      <c r="AD28" s="45"/>
      <c r="AE28" s="45">
        <v>4</v>
      </c>
      <c r="AF28" s="45" t="s">
        <v>721</v>
      </c>
      <c r="AG28" s="45">
        <v>169</v>
      </c>
      <c r="AH28" s="45" t="s">
        <v>803</v>
      </c>
      <c r="AI28" s="45">
        <v>8977.4</v>
      </c>
      <c r="AJ28" s="45" t="s">
        <v>88</v>
      </c>
      <c r="AK28" s="45" t="s">
        <v>88</v>
      </c>
      <c r="AL28" s="45" t="s">
        <v>88</v>
      </c>
      <c r="AM28" s="45" t="s">
        <v>88</v>
      </c>
      <c r="AN28" s="45" t="s">
        <v>95</v>
      </c>
      <c r="AO28" s="45" t="s">
        <v>95</v>
      </c>
      <c r="AP28" s="45" t="s">
        <v>95</v>
      </c>
      <c r="AQ28" s="45" t="s">
        <v>88</v>
      </c>
      <c r="AR28" s="45" t="s">
        <v>95</v>
      </c>
      <c r="AS28" s="45" t="s">
        <v>708</v>
      </c>
      <c r="AT28" s="45" t="s">
        <v>708</v>
      </c>
      <c r="AU28" s="45" t="s">
        <v>709</v>
      </c>
      <c r="AV28" s="45" t="s">
        <v>804</v>
      </c>
    </row>
    <row r="29" spans="1:48" x14ac:dyDescent="0.2">
      <c r="F29" s="13" t="s">
        <v>380</v>
      </c>
      <c r="G29" s="13" t="s">
        <v>381</v>
      </c>
      <c r="H29" s="13"/>
      <c r="I29" s="13">
        <v>26.449280000000002</v>
      </c>
      <c r="J29" s="13">
        <v>5</v>
      </c>
      <c r="K29" s="13" t="s">
        <v>263</v>
      </c>
      <c r="L29" s="46">
        <v>158</v>
      </c>
      <c r="M29" s="13" t="s">
        <v>805</v>
      </c>
      <c r="N29" s="13">
        <v>13108.3</v>
      </c>
      <c r="O29" s="13" t="s">
        <v>88</v>
      </c>
      <c r="P29" s="13" t="s">
        <v>88</v>
      </c>
      <c r="Q29" s="13" t="s">
        <v>88</v>
      </c>
      <c r="R29" s="13" t="s">
        <v>88</v>
      </c>
      <c r="S29" s="13" t="s">
        <v>95</v>
      </c>
      <c r="T29" s="13" t="s">
        <v>95</v>
      </c>
      <c r="U29" s="13" t="s">
        <v>95</v>
      </c>
      <c r="V29" s="13" t="s">
        <v>88</v>
      </c>
      <c r="W29" s="13" t="s">
        <v>95</v>
      </c>
      <c r="X29" s="13" t="s">
        <v>708</v>
      </c>
      <c r="Y29" s="13" t="s">
        <v>708</v>
      </c>
      <c r="Z29" s="13" t="s">
        <v>709</v>
      </c>
      <c r="AA29" s="13" t="s">
        <v>1325</v>
      </c>
      <c r="AB29" s="45">
        <v>184</v>
      </c>
      <c r="AC29" s="45">
        <v>26.449280000000002</v>
      </c>
      <c r="AD29" s="45"/>
      <c r="AE29" s="45">
        <v>5</v>
      </c>
      <c r="AF29" s="45" t="s">
        <v>263</v>
      </c>
      <c r="AG29" s="45">
        <v>158</v>
      </c>
      <c r="AH29" s="45" t="s">
        <v>805</v>
      </c>
      <c r="AI29" s="45">
        <v>14977.6</v>
      </c>
      <c r="AJ29" s="45" t="s">
        <v>88</v>
      </c>
      <c r="AK29" s="45" t="s">
        <v>88</v>
      </c>
      <c r="AL29" s="45" t="s">
        <v>88</v>
      </c>
      <c r="AM29" s="45" t="s">
        <v>88</v>
      </c>
      <c r="AN29" s="45" t="s">
        <v>95</v>
      </c>
      <c r="AO29" s="45" t="s">
        <v>95</v>
      </c>
      <c r="AP29" s="45" t="s">
        <v>95</v>
      </c>
      <c r="AQ29" s="45" t="s">
        <v>88</v>
      </c>
      <c r="AR29" s="45" t="s">
        <v>95</v>
      </c>
      <c r="AS29" s="45" t="s">
        <v>708</v>
      </c>
      <c r="AT29" s="45" t="s">
        <v>708</v>
      </c>
      <c r="AU29" s="45" t="s">
        <v>709</v>
      </c>
      <c r="AV29" s="45" t="s">
        <v>806</v>
      </c>
    </row>
    <row r="30" spans="1:48" x14ac:dyDescent="0.2">
      <c r="F30" s="13" t="s">
        <v>382</v>
      </c>
      <c r="G30" s="13" t="s">
        <v>383</v>
      </c>
      <c r="H30" s="13"/>
      <c r="I30" s="13">
        <v>49.968870000000003</v>
      </c>
      <c r="J30" s="13">
        <v>7</v>
      </c>
      <c r="K30" s="13" t="s">
        <v>272</v>
      </c>
      <c r="L30" s="46">
        <v>81</v>
      </c>
      <c r="M30" s="13" t="s">
        <v>808</v>
      </c>
      <c r="N30" s="13">
        <v>1503.9</v>
      </c>
      <c r="O30" s="13" t="s">
        <v>1589</v>
      </c>
      <c r="P30" s="13" t="s">
        <v>95</v>
      </c>
      <c r="Q30" s="13" t="s">
        <v>300</v>
      </c>
      <c r="R30" s="13" t="s">
        <v>88</v>
      </c>
      <c r="S30" s="13" t="s">
        <v>88</v>
      </c>
      <c r="T30" s="13" t="s">
        <v>88</v>
      </c>
      <c r="U30" s="13" t="s">
        <v>95</v>
      </c>
      <c r="V30" s="13" t="s">
        <v>88</v>
      </c>
      <c r="W30" s="13" t="s">
        <v>88</v>
      </c>
      <c r="X30" s="13" t="s">
        <v>1590</v>
      </c>
      <c r="Y30" s="13" t="s">
        <v>160</v>
      </c>
      <c r="Z30" s="13" t="s">
        <v>88</v>
      </c>
      <c r="AA30" s="13" t="s">
        <v>1114</v>
      </c>
      <c r="AB30" s="45">
        <v>154</v>
      </c>
      <c r="AC30" s="45">
        <v>54.734460000000006</v>
      </c>
      <c r="AD30" s="45"/>
      <c r="AE30" s="45">
        <v>6</v>
      </c>
      <c r="AF30" s="45" t="s">
        <v>286</v>
      </c>
      <c r="AG30" s="45">
        <v>81</v>
      </c>
      <c r="AH30" s="45" t="s">
        <v>808</v>
      </c>
      <c r="AI30" s="45">
        <v>1309.8</v>
      </c>
      <c r="AJ30" s="45" t="s">
        <v>809</v>
      </c>
      <c r="AK30" s="45" t="s">
        <v>95</v>
      </c>
      <c r="AL30" s="45" t="s">
        <v>300</v>
      </c>
      <c r="AM30" s="45" t="s">
        <v>88</v>
      </c>
      <c r="AN30" s="45" t="s">
        <v>88</v>
      </c>
      <c r="AO30" s="45" t="s">
        <v>88</v>
      </c>
      <c r="AP30" s="45" t="s">
        <v>95</v>
      </c>
      <c r="AQ30" s="45" t="s">
        <v>88</v>
      </c>
      <c r="AR30" s="45" t="s">
        <v>88</v>
      </c>
      <c r="AS30" s="45" t="s">
        <v>810</v>
      </c>
      <c r="AT30" s="45" t="s">
        <v>319</v>
      </c>
      <c r="AU30" s="45" t="s">
        <v>88</v>
      </c>
      <c r="AV30" s="45" t="s">
        <v>811</v>
      </c>
    </row>
    <row r="31" spans="1:48" x14ac:dyDescent="0.2">
      <c r="F31" s="13" t="s">
        <v>384</v>
      </c>
      <c r="G31" s="13" t="s">
        <v>385</v>
      </c>
      <c r="H31" s="13"/>
      <c r="I31" s="13">
        <v>57.037270000000007</v>
      </c>
      <c r="J31" s="13">
        <v>4</v>
      </c>
      <c r="K31" s="13" t="s">
        <v>721</v>
      </c>
      <c r="L31" s="46">
        <v>179</v>
      </c>
      <c r="M31" s="13" t="s">
        <v>143</v>
      </c>
      <c r="N31" s="13">
        <v>1837.4</v>
      </c>
      <c r="O31" s="13" t="s">
        <v>1565</v>
      </c>
      <c r="P31" s="13" t="s">
        <v>159</v>
      </c>
      <c r="Q31" s="13" t="s">
        <v>813</v>
      </c>
      <c r="R31" s="13" t="s">
        <v>88</v>
      </c>
      <c r="S31" s="13" t="s">
        <v>88</v>
      </c>
      <c r="T31" s="13" t="s">
        <v>95</v>
      </c>
      <c r="U31" s="13" t="s">
        <v>95</v>
      </c>
      <c r="V31" s="13" t="s">
        <v>88</v>
      </c>
      <c r="W31" s="13" t="s">
        <v>95</v>
      </c>
      <c r="X31" s="13" t="s">
        <v>1566</v>
      </c>
      <c r="Y31" s="13" t="s">
        <v>1567</v>
      </c>
      <c r="Z31" s="13" t="s">
        <v>95</v>
      </c>
      <c r="AA31" s="13" t="s">
        <v>84</v>
      </c>
      <c r="AB31" s="45">
        <v>146</v>
      </c>
      <c r="AC31" s="45">
        <v>57.455560000000006</v>
      </c>
      <c r="AD31" s="45"/>
      <c r="AE31" s="45">
        <v>4</v>
      </c>
      <c r="AF31" s="45" t="s">
        <v>721</v>
      </c>
      <c r="AG31" s="45">
        <v>179</v>
      </c>
      <c r="AH31" s="45" t="s">
        <v>143</v>
      </c>
      <c r="AI31" s="45">
        <v>1701.9</v>
      </c>
      <c r="AJ31" s="45" t="s">
        <v>812</v>
      </c>
      <c r="AK31" s="45" t="s">
        <v>159</v>
      </c>
      <c r="AL31" s="45" t="s">
        <v>813</v>
      </c>
      <c r="AM31" s="45" t="s">
        <v>88</v>
      </c>
      <c r="AN31" s="45" t="s">
        <v>88</v>
      </c>
      <c r="AO31" s="45" t="s">
        <v>95</v>
      </c>
      <c r="AP31" s="45" t="s">
        <v>95</v>
      </c>
      <c r="AQ31" s="45" t="s">
        <v>88</v>
      </c>
      <c r="AR31" s="45" t="s">
        <v>95</v>
      </c>
      <c r="AS31" s="45" t="s">
        <v>814</v>
      </c>
      <c r="AT31" s="45" t="s">
        <v>815</v>
      </c>
      <c r="AU31" s="45" t="s">
        <v>95</v>
      </c>
      <c r="AV31" s="45" t="s">
        <v>816</v>
      </c>
    </row>
    <row r="32" spans="1:48" x14ac:dyDescent="0.2">
      <c r="F32" s="13" t="s">
        <v>386</v>
      </c>
      <c r="G32" s="13" t="s">
        <v>387</v>
      </c>
      <c r="H32" s="13"/>
      <c r="I32" s="13">
        <v>61.041090000000004</v>
      </c>
      <c r="J32" s="13">
        <v>4</v>
      </c>
      <c r="K32" s="13" t="s">
        <v>721</v>
      </c>
      <c r="L32" s="46">
        <v>64</v>
      </c>
      <c r="M32" s="13" t="s">
        <v>254</v>
      </c>
      <c r="N32" s="13">
        <v>1552.7</v>
      </c>
      <c r="O32" s="13" t="s">
        <v>1547</v>
      </c>
      <c r="P32" s="13" t="s">
        <v>88</v>
      </c>
      <c r="Q32" s="13" t="s">
        <v>88</v>
      </c>
      <c r="R32" s="13" t="s">
        <v>88</v>
      </c>
      <c r="S32" s="13" t="s">
        <v>88</v>
      </c>
      <c r="T32" s="13" t="s">
        <v>88</v>
      </c>
      <c r="U32" s="13" t="s">
        <v>95</v>
      </c>
      <c r="V32" s="13" t="s">
        <v>95</v>
      </c>
      <c r="W32" s="13" t="s">
        <v>95</v>
      </c>
      <c r="X32" s="13" t="s">
        <v>708</v>
      </c>
      <c r="Y32" s="13" t="s">
        <v>708</v>
      </c>
      <c r="Z32" s="13" t="s">
        <v>709</v>
      </c>
      <c r="AA32" s="13" t="s">
        <v>1060</v>
      </c>
      <c r="AB32" s="45">
        <v>133</v>
      </c>
      <c r="AC32" s="45">
        <v>61.294040000000003</v>
      </c>
      <c r="AD32" s="45"/>
      <c r="AE32" s="45">
        <v>4</v>
      </c>
      <c r="AF32" s="45" t="s">
        <v>721</v>
      </c>
      <c r="AG32" s="45">
        <v>64</v>
      </c>
      <c r="AH32" s="45" t="s">
        <v>254</v>
      </c>
      <c r="AI32" s="45">
        <v>1470.7</v>
      </c>
      <c r="AJ32" s="45" t="s">
        <v>817</v>
      </c>
      <c r="AK32" s="45" t="s">
        <v>88</v>
      </c>
      <c r="AL32" s="45" t="s">
        <v>88</v>
      </c>
      <c r="AM32" s="45" t="s">
        <v>88</v>
      </c>
      <c r="AN32" s="45" t="s">
        <v>88</v>
      </c>
      <c r="AO32" s="45" t="s">
        <v>88</v>
      </c>
      <c r="AP32" s="45" t="s">
        <v>95</v>
      </c>
      <c r="AQ32" s="45" t="s">
        <v>95</v>
      </c>
      <c r="AR32" s="45" t="s">
        <v>95</v>
      </c>
      <c r="AS32" s="45" t="s">
        <v>708</v>
      </c>
      <c r="AT32" s="45" t="s">
        <v>708</v>
      </c>
      <c r="AU32" s="45" t="s">
        <v>709</v>
      </c>
      <c r="AV32" s="45" t="s">
        <v>160</v>
      </c>
    </row>
    <row r="33" spans="6:48" x14ac:dyDescent="0.2">
      <c r="F33" s="13" t="s">
        <v>388</v>
      </c>
      <c r="G33" s="13" t="s">
        <v>389</v>
      </c>
      <c r="H33" s="13"/>
      <c r="I33" s="13">
        <v>63.778940000000006</v>
      </c>
      <c r="J33" s="13">
        <v>7</v>
      </c>
      <c r="K33" s="13" t="s">
        <v>272</v>
      </c>
      <c r="L33" s="46">
        <v>137</v>
      </c>
      <c r="M33" s="13" t="s">
        <v>818</v>
      </c>
      <c r="N33" s="13">
        <v>119.8</v>
      </c>
      <c r="O33" s="13" t="s">
        <v>1533</v>
      </c>
      <c r="P33" s="13" t="s">
        <v>90</v>
      </c>
      <c r="Q33" s="13" t="s">
        <v>734</v>
      </c>
      <c r="R33" s="13" t="s">
        <v>130</v>
      </c>
      <c r="S33" s="13" t="s">
        <v>95</v>
      </c>
      <c r="T33" s="13" t="s">
        <v>95</v>
      </c>
      <c r="U33" s="13" t="s">
        <v>95</v>
      </c>
      <c r="V33" s="13" t="s">
        <v>88</v>
      </c>
      <c r="W33" s="13" t="s">
        <v>95</v>
      </c>
      <c r="X33" s="13" t="s">
        <v>986</v>
      </c>
      <c r="Y33" s="13" t="s">
        <v>1238</v>
      </c>
      <c r="Z33" s="13" t="s">
        <v>95</v>
      </c>
      <c r="AA33" s="13" t="s">
        <v>902</v>
      </c>
      <c r="AB33" s="45">
        <v>124</v>
      </c>
      <c r="AC33" s="45">
        <v>63.787620000000004</v>
      </c>
      <c r="AD33" s="45"/>
      <c r="AE33" s="45">
        <v>7</v>
      </c>
      <c r="AF33" s="45" t="s">
        <v>272</v>
      </c>
      <c r="AG33" s="45">
        <v>137</v>
      </c>
      <c r="AH33" s="45" t="s">
        <v>818</v>
      </c>
      <c r="AI33" s="45">
        <v>116.9</v>
      </c>
      <c r="AJ33" s="45" t="s">
        <v>819</v>
      </c>
      <c r="AK33" s="45" t="s">
        <v>90</v>
      </c>
      <c r="AL33" s="45" t="s">
        <v>734</v>
      </c>
      <c r="AM33" s="45" t="s">
        <v>130</v>
      </c>
      <c r="AN33" s="45" t="s">
        <v>95</v>
      </c>
      <c r="AO33" s="45" t="s">
        <v>95</v>
      </c>
      <c r="AP33" s="45" t="s">
        <v>95</v>
      </c>
      <c r="AQ33" s="45" t="s">
        <v>88</v>
      </c>
      <c r="AR33" s="45" t="s">
        <v>95</v>
      </c>
      <c r="AS33" s="45" t="s">
        <v>820</v>
      </c>
      <c r="AT33" s="45" t="s">
        <v>821</v>
      </c>
      <c r="AU33" s="45" t="s">
        <v>95</v>
      </c>
      <c r="AV33" s="45" t="s">
        <v>822</v>
      </c>
    </row>
    <row r="34" spans="6:48" x14ac:dyDescent="0.2">
      <c r="F34" s="13" t="s">
        <v>390</v>
      </c>
      <c r="G34" s="13" t="s">
        <v>391</v>
      </c>
      <c r="H34" s="13"/>
      <c r="I34" s="13">
        <v>24.637680000000003</v>
      </c>
      <c r="J34" s="13">
        <v>7</v>
      </c>
      <c r="K34" s="13" t="s">
        <v>272</v>
      </c>
      <c r="L34" s="46">
        <v>98</v>
      </c>
      <c r="M34" s="13" t="s">
        <v>823</v>
      </c>
      <c r="N34" s="13">
        <v>11557.5</v>
      </c>
      <c r="O34" s="13" t="s">
        <v>88</v>
      </c>
      <c r="P34" s="13" t="s">
        <v>88</v>
      </c>
      <c r="Q34" s="13" t="s">
        <v>88</v>
      </c>
      <c r="R34" s="13" t="s">
        <v>88</v>
      </c>
      <c r="S34" s="13" t="s">
        <v>88</v>
      </c>
      <c r="T34" s="13" t="s">
        <v>88</v>
      </c>
      <c r="U34" s="13" t="s">
        <v>88</v>
      </c>
      <c r="V34" s="13" t="s">
        <v>88</v>
      </c>
      <c r="W34" s="13" t="s">
        <v>88</v>
      </c>
      <c r="X34" s="13" t="s">
        <v>708</v>
      </c>
      <c r="Y34" s="13" t="s">
        <v>708</v>
      </c>
      <c r="Z34" s="13" t="s">
        <v>709</v>
      </c>
      <c r="AA34" s="13" t="s">
        <v>322</v>
      </c>
      <c r="AB34" s="45">
        <v>185</v>
      </c>
      <c r="AC34" s="45">
        <v>24.637680000000003</v>
      </c>
      <c r="AD34" s="45"/>
      <c r="AE34" s="45">
        <v>7</v>
      </c>
      <c r="AF34" s="45" t="s">
        <v>272</v>
      </c>
      <c r="AG34" s="45">
        <v>98</v>
      </c>
      <c r="AH34" s="45" t="s">
        <v>823</v>
      </c>
      <c r="AI34" s="45">
        <v>10000.5</v>
      </c>
      <c r="AJ34" s="45" t="s">
        <v>88</v>
      </c>
      <c r="AK34" s="45" t="s">
        <v>88</v>
      </c>
      <c r="AL34" s="45" t="s">
        <v>88</v>
      </c>
      <c r="AM34" s="45" t="s">
        <v>88</v>
      </c>
      <c r="AN34" s="45" t="s">
        <v>88</v>
      </c>
      <c r="AO34" s="45" t="s">
        <v>88</v>
      </c>
      <c r="AP34" s="45" t="s">
        <v>88</v>
      </c>
      <c r="AQ34" s="45" t="s">
        <v>88</v>
      </c>
      <c r="AR34" s="45" t="s">
        <v>88</v>
      </c>
      <c r="AS34" s="45" t="s">
        <v>708</v>
      </c>
      <c r="AT34" s="45" t="s">
        <v>708</v>
      </c>
      <c r="AU34" s="45" t="s">
        <v>709</v>
      </c>
      <c r="AV34" s="45" t="s">
        <v>269</v>
      </c>
    </row>
    <row r="35" spans="6:48" x14ac:dyDescent="0.2">
      <c r="F35" s="13" t="s">
        <v>392</v>
      </c>
      <c r="G35" s="13" t="s">
        <v>393</v>
      </c>
      <c r="H35" s="13"/>
      <c r="I35" s="13">
        <v>32.173909999999999</v>
      </c>
      <c r="J35" s="13">
        <v>6</v>
      </c>
      <c r="K35" s="13" t="s">
        <v>286</v>
      </c>
      <c r="L35" s="46">
        <v>67</v>
      </c>
      <c r="M35" s="13" t="s">
        <v>748</v>
      </c>
      <c r="N35" s="13">
        <v>9916.2999999999993</v>
      </c>
      <c r="O35" s="13" t="s">
        <v>88</v>
      </c>
      <c r="P35" s="13" t="s">
        <v>88</v>
      </c>
      <c r="Q35" s="13" t="s">
        <v>88</v>
      </c>
      <c r="R35" s="13" t="s">
        <v>88</v>
      </c>
      <c r="S35" s="13" t="s">
        <v>88</v>
      </c>
      <c r="T35" s="13" t="s">
        <v>88</v>
      </c>
      <c r="U35" s="13" t="s">
        <v>88</v>
      </c>
      <c r="V35" s="13" t="s">
        <v>88</v>
      </c>
      <c r="W35" s="13" t="s">
        <v>88</v>
      </c>
      <c r="X35" s="13" t="s">
        <v>708</v>
      </c>
      <c r="Y35" s="13" t="s">
        <v>708</v>
      </c>
      <c r="Z35" s="13" t="s">
        <v>709</v>
      </c>
      <c r="AA35" s="13" t="s">
        <v>1042</v>
      </c>
      <c r="AB35" s="45">
        <v>180</v>
      </c>
      <c r="AC35" s="45">
        <v>32.173909999999999</v>
      </c>
      <c r="AD35" s="45"/>
      <c r="AE35" s="45">
        <v>6</v>
      </c>
      <c r="AF35" s="45" t="s">
        <v>286</v>
      </c>
      <c r="AG35" s="45">
        <v>67</v>
      </c>
      <c r="AH35" s="45" t="s">
        <v>748</v>
      </c>
      <c r="AI35" s="45">
        <v>9628.6</v>
      </c>
      <c r="AJ35" s="45" t="s">
        <v>88</v>
      </c>
      <c r="AK35" s="45" t="s">
        <v>88</v>
      </c>
      <c r="AL35" s="45" t="s">
        <v>88</v>
      </c>
      <c r="AM35" s="45" t="s">
        <v>88</v>
      </c>
      <c r="AN35" s="45" t="s">
        <v>88</v>
      </c>
      <c r="AO35" s="45" t="s">
        <v>88</v>
      </c>
      <c r="AP35" s="45" t="s">
        <v>88</v>
      </c>
      <c r="AQ35" s="45" t="s">
        <v>88</v>
      </c>
      <c r="AR35" s="45" t="s">
        <v>88</v>
      </c>
      <c r="AS35" s="45" t="s">
        <v>708</v>
      </c>
      <c r="AT35" s="45" t="s">
        <v>708</v>
      </c>
      <c r="AU35" s="45" t="s">
        <v>709</v>
      </c>
      <c r="AV35" s="45" t="s">
        <v>824</v>
      </c>
    </row>
    <row r="36" spans="6:48" x14ac:dyDescent="0.2">
      <c r="F36" s="13" t="s">
        <v>394</v>
      </c>
      <c r="G36" s="13" t="s">
        <v>395</v>
      </c>
      <c r="H36" s="13"/>
      <c r="I36" s="13">
        <v>85.673440000000014</v>
      </c>
      <c r="J36" s="13">
        <v>5</v>
      </c>
      <c r="K36" s="13" t="s">
        <v>263</v>
      </c>
      <c r="L36" s="46">
        <v>43</v>
      </c>
      <c r="M36" s="13" t="s">
        <v>825</v>
      </c>
      <c r="N36" s="13">
        <v>48.9</v>
      </c>
      <c r="O36" s="13" t="s">
        <v>1340</v>
      </c>
      <c r="P36" s="13" t="s">
        <v>91</v>
      </c>
      <c r="Q36" s="13" t="s">
        <v>318</v>
      </c>
      <c r="R36" s="13" t="s">
        <v>130</v>
      </c>
      <c r="S36" s="13" t="s">
        <v>95</v>
      </c>
      <c r="T36" s="13" t="s">
        <v>95</v>
      </c>
      <c r="U36" s="13" t="s">
        <v>95</v>
      </c>
      <c r="V36" s="13" t="s">
        <v>95</v>
      </c>
      <c r="W36" s="13" t="s">
        <v>95</v>
      </c>
      <c r="X36" s="13" t="s">
        <v>681</v>
      </c>
      <c r="Y36" s="13" t="s">
        <v>1341</v>
      </c>
      <c r="Z36" s="13" t="s">
        <v>159</v>
      </c>
      <c r="AA36" s="13" t="s">
        <v>326</v>
      </c>
      <c r="AB36" s="45">
        <v>39</v>
      </c>
      <c r="AC36" s="45">
        <v>85.67222000000001</v>
      </c>
      <c r="AD36" s="45"/>
      <c r="AE36" s="45">
        <v>5</v>
      </c>
      <c r="AF36" s="45" t="s">
        <v>263</v>
      </c>
      <c r="AG36" s="45">
        <v>43</v>
      </c>
      <c r="AH36" s="45" t="s">
        <v>825</v>
      </c>
      <c r="AI36" s="45">
        <v>49.3</v>
      </c>
      <c r="AJ36" s="45" t="s">
        <v>826</v>
      </c>
      <c r="AK36" s="45" t="s">
        <v>91</v>
      </c>
      <c r="AL36" s="45" t="s">
        <v>318</v>
      </c>
      <c r="AM36" s="45" t="s">
        <v>130</v>
      </c>
      <c r="AN36" s="45" t="s">
        <v>95</v>
      </c>
      <c r="AO36" s="45" t="s">
        <v>95</v>
      </c>
      <c r="AP36" s="45" t="s">
        <v>95</v>
      </c>
      <c r="AQ36" s="45" t="s">
        <v>95</v>
      </c>
      <c r="AR36" s="45" t="s">
        <v>95</v>
      </c>
      <c r="AS36" s="45" t="s">
        <v>97</v>
      </c>
      <c r="AT36" s="45" t="s">
        <v>827</v>
      </c>
      <c r="AU36" s="45" t="s">
        <v>159</v>
      </c>
      <c r="AV36" s="45" t="s">
        <v>744</v>
      </c>
    </row>
    <row r="37" spans="6:48" x14ac:dyDescent="0.2">
      <c r="F37" s="13" t="s">
        <v>396</v>
      </c>
      <c r="G37" s="13" t="s">
        <v>397</v>
      </c>
      <c r="H37" s="13"/>
      <c r="I37" s="13">
        <v>92.010870000000011</v>
      </c>
      <c r="J37" s="13">
        <v>3</v>
      </c>
      <c r="K37" s="13" t="s">
        <v>291</v>
      </c>
      <c r="L37" s="46">
        <v>34</v>
      </c>
      <c r="M37" s="13" t="s">
        <v>1143</v>
      </c>
      <c r="N37" s="13">
        <v>0</v>
      </c>
      <c r="O37" s="13" t="s">
        <v>291</v>
      </c>
      <c r="P37" s="13" t="s">
        <v>90</v>
      </c>
      <c r="Q37" s="13" t="s">
        <v>734</v>
      </c>
      <c r="R37" s="13" t="s">
        <v>159</v>
      </c>
      <c r="S37" s="13" t="s">
        <v>95</v>
      </c>
      <c r="T37" s="13" t="s">
        <v>95</v>
      </c>
      <c r="U37" s="13" t="s">
        <v>95</v>
      </c>
      <c r="V37" s="13" t="s">
        <v>88</v>
      </c>
      <c r="W37" s="13" t="s">
        <v>88</v>
      </c>
      <c r="X37" s="13" t="s">
        <v>1291</v>
      </c>
      <c r="Y37" s="13" t="s">
        <v>1292</v>
      </c>
      <c r="Z37" s="13" t="s">
        <v>159</v>
      </c>
      <c r="AA37" s="13" t="s">
        <v>727</v>
      </c>
      <c r="AB37" s="45">
        <v>12</v>
      </c>
      <c r="AC37" s="45">
        <v>95.353260000000006</v>
      </c>
      <c r="AD37" s="45"/>
      <c r="AE37" s="45">
        <v>2</v>
      </c>
      <c r="AF37" s="45" t="s">
        <v>291</v>
      </c>
      <c r="AG37" s="45">
        <v>32</v>
      </c>
      <c r="AH37" s="45" t="s">
        <v>828</v>
      </c>
      <c r="AI37" s="45">
        <v>0</v>
      </c>
      <c r="AJ37" s="45" t="s">
        <v>291</v>
      </c>
      <c r="AK37" s="45" t="s">
        <v>91</v>
      </c>
      <c r="AL37" s="45" t="s">
        <v>318</v>
      </c>
      <c r="AM37" s="45" t="s">
        <v>159</v>
      </c>
      <c r="AN37" s="45" t="s">
        <v>95</v>
      </c>
      <c r="AO37" s="45" t="s">
        <v>95</v>
      </c>
      <c r="AP37" s="45" t="s">
        <v>95</v>
      </c>
      <c r="AQ37" s="45" t="s">
        <v>88</v>
      </c>
      <c r="AR37" s="45" t="s">
        <v>95</v>
      </c>
      <c r="AS37" s="45" t="s">
        <v>829</v>
      </c>
      <c r="AT37" s="45" t="s">
        <v>830</v>
      </c>
      <c r="AU37" s="45" t="s">
        <v>159</v>
      </c>
      <c r="AV37" s="45" t="s">
        <v>121</v>
      </c>
    </row>
    <row r="38" spans="6:48" x14ac:dyDescent="0.2">
      <c r="F38" s="13" t="s">
        <v>398</v>
      </c>
      <c r="G38" s="13" t="s">
        <v>399</v>
      </c>
      <c r="H38" s="13"/>
      <c r="I38" s="13">
        <v>75.771210000000011</v>
      </c>
      <c r="J38" s="13">
        <v>5</v>
      </c>
      <c r="K38" s="13" t="s">
        <v>263</v>
      </c>
      <c r="L38" s="46">
        <v>92</v>
      </c>
      <c r="M38" s="13" t="s">
        <v>726</v>
      </c>
      <c r="N38" s="13">
        <v>519</v>
      </c>
      <c r="O38" s="13" t="s">
        <v>1434</v>
      </c>
      <c r="P38" s="13" t="s">
        <v>90</v>
      </c>
      <c r="Q38" s="13" t="s">
        <v>734</v>
      </c>
      <c r="R38" s="13" t="s">
        <v>95</v>
      </c>
      <c r="S38" s="13" t="s">
        <v>95</v>
      </c>
      <c r="T38" s="13" t="s">
        <v>95</v>
      </c>
      <c r="U38" s="13" t="s">
        <v>95</v>
      </c>
      <c r="V38" s="13" t="s">
        <v>95</v>
      </c>
      <c r="W38" s="13" t="s">
        <v>95</v>
      </c>
      <c r="X38" s="13" t="s">
        <v>288</v>
      </c>
      <c r="Y38" s="13" t="s">
        <v>1240</v>
      </c>
      <c r="Z38" s="13" t="s">
        <v>159</v>
      </c>
      <c r="AA38" s="13" t="s">
        <v>1003</v>
      </c>
      <c r="AB38" s="45">
        <v>82</v>
      </c>
      <c r="AC38" s="45">
        <v>76.28058</v>
      </c>
      <c r="AD38" s="45"/>
      <c r="AE38" s="45">
        <v>5</v>
      </c>
      <c r="AF38" s="45" t="s">
        <v>263</v>
      </c>
      <c r="AG38" s="45">
        <v>88</v>
      </c>
      <c r="AH38" s="45" t="s">
        <v>831</v>
      </c>
      <c r="AI38" s="45">
        <v>494.9</v>
      </c>
      <c r="AJ38" s="45" t="s">
        <v>832</v>
      </c>
      <c r="AK38" s="45" t="s">
        <v>90</v>
      </c>
      <c r="AL38" s="45" t="s">
        <v>734</v>
      </c>
      <c r="AM38" s="45" t="s">
        <v>95</v>
      </c>
      <c r="AN38" s="45" t="s">
        <v>95</v>
      </c>
      <c r="AO38" s="45" t="s">
        <v>95</v>
      </c>
      <c r="AP38" s="45" t="s">
        <v>95</v>
      </c>
      <c r="AQ38" s="45" t="s">
        <v>95</v>
      </c>
      <c r="AR38" s="45" t="s">
        <v>95</v>
      </c>
      <c r="AS38" s="45" t="s">
        <v>180</v>
      </c>
      <c r="AT38" s="45" t="s">
        <v>270</v>
      </c>
      <c r="AU38" s="45" t="s">
        <v>159</v>
      </c>
      <c r="AV38" s="45" t="s">
        <v>833</v>
      </c>
    </row>
    <row r="39" spans="6:48" x14ac:dyDescent="0.2">
      <c r="F39" s="13" t="s">
        <v>98</v>
      </c>
      <c r="G39" s="13" t="s">
        <v>38</v>
      </c>
      <c r="H39" s="13"/>
      <c r="I39" s="13">
        <v>57.724130000000002</v>
      </c>
      <c r="J39" s="13">
        <v>3</v>
      </c>
      <c r="K39" s="13" t="s">
        <v>291</v>
      </c>
      <c r="L39" s="46">
        <v>120</v>
      </c>
      <c r="M39" s="13" t="s">
        <v>834</v>
      </c>
      <c r="N39" s="13">
        <v>2005.2</v>
      </c>
      <c r="O39" s="13" t="s">
        <v>1563</v>
      </c>
      <c r="P39" s="13" t="s">
        <v>88</v>
      </c>
      <c r="Q39" s="13" t="s">
        <v>88</v>
      </c>
      <c r="R39" s="13" t="s">
        <v>88</v>
      </c>
      <c r="S39" s="13" t="s">
        <v>88</v>
      </c>
      <c r="T39" s="13" t="s">
        <v>88</v>
      </c>
      <c r="U39" s="13" t="s">
        <v>88</v>
      </c>
      <c r="V39" s="13" t="s">
        <v>88</v>
      </c>
      <c r="W39" s="13" t="s">
        <v>88</v>
      </c>
      <c r="X39" s="13" t="s">
        <v>708</v>
      </c>
      <c r="Y39" s="13" t="s">
        <v>708</v>
      </c>
      <c r="Z39" s="13" t="s">
        <v>709</v>
      </c>
      <c r="AA39" s="13" t="s">
        <v>1564</v>
      </c>
      <c r="AB39" s="45">
        <v>136</v>
      </c>
      <c r="AC39" s="45">
        <v>60.171500000000002</v>
      </c>
      <c r="AD39" s="45"/>
      <c r="AE39" s="45">
        <v>3</v>
      </c>
      <c r="AF39" s="45" t="s">
        <v>291</v>
      </c>
      <c r="AG39" s="45">
        <v>120</v>
      </c>
      <c r="AH39" s="45" t="s">
        <v>834</v>
      </c>
      <c r="AI39" s="45">
        <v>1212.3</v>
      </c>
      <c r="AJ39" s="45" t="s">
        <v>835</v>
      </c>
      <c r="AK39" s="45" t="s">
        <v>88</v>
      </c>
      <c r="AL39" s="45" t="s">
        <v>88</v>
      </c>
      <c r="AM39" s="45" t="s">
        <v>88</v>
      </c>
      <c r="AN39" s="45" t="s">
        <v>88</v>
      </c>
      <c r="AO39" s="45" t="s">
        <v>88</v>
      </c>
      <c r="AP39" s="45" t="s">
        <v>88</v>
      </c>
      <c r="AQ39" s="45" t="s">
        <v>88</v>
      </c>
      <c r="AR39" s="45" t="s">
        <v>88</v>
      </c>
      <c r="AS39" s="45" t="s">
        <v>708</v>
      </c>
      <c r="AT39" s="45" t="s">
        <v>708</v>
      </c>
      <c r="AU39" s="45" t="s">
        <v>709</v>
      </c>
      <c r="AV39" s="45" t="s">
        <v>836</v>
      </c>
    </row>
    <row r="40" spans="6:48" x14ac:dyDescent="0.2">
      <c r="F40" s="13" t="s">
        <v>400</v>
      </c>
      <c r="G40" s="13" t="s">
        <v>401</v>
      </c>
      <c r="H40" s="13"/>
      <c r="I40" s="13">
        <v>34.673909999999999</v>
      </c>
      <c r="J40" s="13">
        <v>6</v>
      </c>
      <c r="K40" s="13" t="s">
        <v>286</v>
      </c>
      <c r="L40" s="46">
        <v>44</v>
      </c>
      <c r="M40" s="13" t="s">
        <v>837</v>
      </c>
      <c r="N40" s="13">
        <v>14195</v>
      </c>
      <c r="O40" s="13" t="s">
        <v>88</v>
      </c>
      <c r="P40" s="13" t="s">
        <v>88</v>
      </c>
      <c r="Q40" s="13" t="s">
        <v>88</v>
      </c>
      <c r="R40" s="13" t="s">
        <v>88</v>
      </c>
      <c r="S40" s="13" t="s">
        <v>88</v>
      </c>
      <c r="T40" s="13" t="s">
        <v>88</v>
      </c>
      <c r="U40" s="13" t="s">
        <v>88</v>
      </c>
      <c r="V40" s="13" t="s">
        <v>88</v>
      </c>
      <c r="W40" s="13" t="s">
        <v>95</v>
      </c>
      <c r="X40" s="13" t="s">
        <v>708</v>
      </c>
      <c r="Y40" s="13" t="s">
        <v>708</v>
      </c>
      <c r="Z40" s="13" t="s">
        <v>709</v>
      </c>
      <c r="AA40" s="13" t="s">
        <v>139</v>
      </c>
      <c r="AB40" s="45">
        <v>177</v>
      </c>
      <c r="AC40" s="45">
        <v>34.673909999999999</v>
      </c>
      <c r="AD40" s="45"/>
      <c r="AE40" s="45">
        <v>6</v>
      </c>
      <c r="AF40" s="45" t="s">
        <v>286</v>
      </c>
      <c r="AG40" s="45">
        <v>44</v>
      </c>
      <c r="AH40" s="45" t="s">
        <v>837</v>
      </c>
      <c r="AI40" s="45">
        <v>13108</v>
      </c>
      <c r="AJ40" s="45" t="s">
        <v>88</v>
      </c>
      <c r="AK40" s="45" t="s">
        <v>88</v>
      </c>
      <c r="AL40" s="45" t="s">
        <v>88</v>
      </c>
      <c r="AM40" s="45" t="s">
        <v>88</v>
      </c>
      <c r="AN40" s="45" t="s">
        <v>88</v>
      </c>
      <c r="AO40" s="45" t="s">
        <v>88</v>
      </c>
      <c r="AP40" s="45" t="s">
        <v>88</v>
      </c>
      <c r="AQ40" s="45" t="s">
        <v>88</v>
      </c>
      <c r="AR40" s="45" t="s">
        <v>95</v>
      </c>
      <c r="AS40" s="45" t="s">
        <v>708</v>
      </c>
      <c r="AT40" s="45" t="s">
        <v>708</v>
      </c>
      <c r="AU40" s="45" t="s">
        <v>709</v>
      </c>
      <c r="AV40" s="45" t="s">
        <v>139</v>
      </c>
    </row>
    <row r="41" spans="6:48" x14ac:dyDescent="0.2">
      <c r="F41" s="13" t="s">
        <v>402</v>
      </c>
      <c r="G41" s="13" t="s">
        <v>403</v>
      </c>
      <c r="H41" s="13"/>
      <c r="I41" s="13">
        <v>28.999430000000004</v>
      </c>
      <c r="J41" s="13">
        <v>6</v>
      </c>
      <c r="K41" s="13" t="s">
        <v>286</v>
      </c>
      <c r="L41" s="46">
        <v>134</v>
      </c>
      <c r="M41" s="13" t="s">
        <v>838</v>
      </c>
      <c r="N41" s="13">
        <v>6769</v>
      </c>
      <c r="O41" s="13" t="s">
        <v>1623</v>
      </c>
      <c r="P41" s="13" t="s">
        <v>88</v>
      </c>
      <c r="Q41" s="13" t="s">
        <v>88</v>
      </c>
      <c r="R41" s="13" t="s">
        <v>88</v>
      </c>
      <c r="S41" s="13" t="s">
        <v>88</v>
      </c>
      <c r="T41" s="13" t="s">
        <v>88</v>
      </c>
      <c r="U41" s="13" t="s">
        <v>88</v>
      </c>
      <c r="V41" s="13" t="s">
        <v>88</v>
      </c>
      <c r="W41" s="13" t="s">
        <v>88</v>
      </c>
      <c r="X41" s="13" t="s">
        <v>708</v>
      </c>
      <c r="Y41" s="13" t="s">
        <v>708</v>
      </c>
      <c r="Z41" s="13" t="s">
        <v>709</v>
      </c>
      <c r="AA41" s="13" t="s">
        <v>1284</v>
      </c>
      <c r="AB41" s="45">
        <v>179</v>
      </c>
      <c r="AC41" s="45">
        <v>32.701990000000002</v>
      </c>
      <c r="AD41" s="45"/>
      <c r="AE41" s="45">
        <v>6</v>
      </c>
      <c r="AF41" s="45" t="s">
        <v>286</v>
      </c>
      <c r="AG41" s="45">
        <v>134</v>
      </c>
      <c r="AH41" s="45" t="s">
        <v>838</v>
      </c>
      <c r="AI41" s="45">
        <v>5569.3</v>
      </c>
      <c r="AJ41" s="45" t="s">
        <v>839</v>
      </c>
      <c r="AK41" s="45" t="s">
        <v>88</v>
      </c>
      <c r="AL41" s="45" t="s">
        <v>88</v>
      </c>
      <c r="AM41" s="45" t="s">
        <v>88</v>
      </c>
      <c r="AN41" s="45" t="s">
        <v>88</v>
      </c>
      <c r="AO41" s="45" t="s">
        <v>88</v>
      </c>
      <c r="AP41" s="45" t="s">
        <v>88</v>
      </c>
      <c r="AQ41" s="45" t="s">
        <v>88</v>
      </c>
      <c r="AR41" s="45" t="s">
        <v>88</v>
      </c>
      <c r="AS41" s="45" t="s">
        <v>708</v>
      </c>
      <c r="AT41" s="45" t="s">
        <v>708</v>
      </c>
      <c r="AU41" s="45" t="s">
        <v>709</v>
      </c>
      <c r="AV41" s="45" t="s">
        <v>173</v>
      </c>
    </row>
    <row r="42" spans="6:48" x14ac:dyDescent="0.2">
      <c r="F42" s="13" t="s">
        <v>404</v>
      </c>
      <c r="G42" s="13" t="s">
        <v>405</v>
      </c>
      <c r="H42" s="13"/>
      <c r="I42" s="13">
        <v>85.098870000000005</v>
      </c>
      <c r="J42" s="13">
        <v>5</v>
      </c>
      <c r="K42" s="13" t="s">
        <v>263</v>
      </c>
      <c r="L42" s="46">
        <v>45</v>
      </c>
      <c r="M42" s="13" t="s">
        <v>1343</v>
      </c>
      <c r="N42" s="13">
        <v>164.6</v>
      </c>
      <c r="O42" s="13" t="s">
        <v>1344</v>
      </c>
      <c r="P42" s="13" t="s">
        <v>91</v>
      </c>
      <c r="Q42" s="13" t="s">
        <v>318</v>
      </c>
      <c r="R42" s="13" t="s">
        <v>130</v>
      </c>
      <c r="S42" s="13" t="s">
        <v>95</v>
      </c>
      <c r="T42" s="13" t="s">
        <v>95</v>
      </c>
      <c r="U42" s="13" t="s">
        <v>95</v>
      </c>
      <c r="V42" s="13" t="s">
        <v>95</v>
      </c>
      <c r="W42" s="13" t="s">
        <v>95</v>
      </c>
      <c r="X42" s="13" t="s">
        <v>296</v>
      </c>
      <c r="Y42" s="13" t="s">
        <v>95</v>
      </c>
      <c r="Z42" s="13" t="s">
        <v>109</v>
      </c>
      <c r="AA42" s="13" t="s">
        <v>284</v>
      </c>
      <c r="AB42" s="45">
        <v>25</v>
      </c>
      <c r="AC42" s="45">
        <v>88.896560000000008</v>
      </c>
      <c r="AD42" s="45"/>
      <c r="AE42" s="45">
        <v>5</v>
      </c>
      <c r="AF42" s="45" t="s">
        <v>263</v>
      </c>
      <c r="AG42" s="45">
        <v>39</v>
      </c>
      <c r="AH42" s="45" t="s">
        <v>841</v>
      </c>
      <c r="AI42" s="45">
        <v>158</v>
      </c>
      <c r="AJ42" s="45" t="s">
        <v>842</v>
      </c>
      <c r="AK42" s="45" t="s">
        <v>92</v>
      </c>
      <c r="AL42" s="45" t="s">
        <v>291</v>
      </c>
      <c r="AM42" s="45" t="s">
        <v>159</v>
      </c>
      <c r="AN42" s="45" t="s">
        <v>95</v>
      </c>
      <c r="AO42" s="45" t="s">
        <v>95</v>
      </c>
      <c r="AP42" s="45" t="s">
        <v>95</v>
      </c>
      <c r="AQ42" s="45" t="s">
        <v>95</v>
      </c>
      <c r="AR42" s="45" t="s">
        <v>95</v>
      </c>
      <c r="AS42" s="45" t="s">
        <v>843</v>
      </c>
      <c r="AT42" s="45" t="s">
        <v>844</v>
      </c>
      <c r="AU42" s="45" t="s">
        <v>109</v>
      </c>
      <c r="AV42" s="45" t="s">
        <v>284</v>
      </c>
    </row>
    <row r="43" spans="6:48" x14ac:dyDescent="0.2">
      <c r="F43" s="13" t="s">
        <v>406</v>
      </c>
      <c r="G43" s="13" t="s">
        <v>407</v>
      </c>
      <c r="H43" s="13"/>
      <c r="I43" s="13">
        <v>59.359960000000008</v>
      </c>
      <c r="J43" s="13">
        <v>8</v>
      </c>
      <c r="K43" s="13" t="s">
        <v>759</v>
      </c>
      <c r="L43" s="46">
        <v>53</v>
      </c>
      <c r="M43" s="13" t="s">
        <v>845</v>
      </c>
      <c r="N43" s="13">
        <v>2147.3000000000002</v>
      </c>
      <c r="O43" s="13" t="s">
        <v>1557</v>
      </c>
      <c r="P43" s="13" t="s">
        <v>109</v>
      </c>
      <c r="Q43" s="13" t="s">
        <v>712</v>
      </c>
      <c r="R43" s="13" t="s">
        <v>88</v>
      </c>
      <c r="S43" s="13" t="s">
        <v>95</v>
      </c>
      <c r="T43" s="13" t="s">
        <v>95</v>
      </c>
      <c r="U43" s="13" t="s">
        <v>95</v>
      </c>
      <c r="V43" s="13" t="s">
        <v>95</v>
      </c>
      <c r="W43" s="13" t="s">
        <v>95</v>
      </c>
      <c r="X43" s="13" t="s">
        <v>133</v>
      </c>
      <c r="Y43" s="13" t="s">
        <v>140</v>
      </c>
      <c r="Z43" s="13" t="s">
        <v>109</v>
      </c>
      <c r="AA43" s="13" t="s">
        <v>85</v>
      </c>
      <c r="AB43" s="45">
        <v>141</v>
      </c>
      <c r="AC43" s="45">
        <v>59.215450000000004</v>
      </c>
      <c r="AD43" s="45"/>
      <c r="AE43" s="45">
        <v>8</v>
      </c>
      <c r="AF43" s="45" t="s">
        <v>759</v>
      </c>
      <c r="AG43" s="45">
        <v>53</v>
      </c>
      <c r="AH43" s="45" t="s">
        <v>845</v>
      </c>
      <c r="AI43" s="45">
        <v>2194.1</v>
      </c>
      <c r="AJ43" s="45" t="s">
        <v>846</v>
      </c>
      <c r="AK43" s="45" t="s">
        <v>109</v>
      </c>
      <c r="AL43" s="45" t="s">
        <v>712</v>
      </c>
      <c r="AM43" s="45" t="s">
        <v>88</v>
      </c>
      <c r="AN43" s="45" t="s">
        <v>95</v>
      </c>
      <c r="AO43" s="45" t="s">
        <v>95</v>
      </c>
      <c r="AP43" s="45" t="s">
        <v>95</v>
      </c>
      <c r="AQ43" s="45" t="s">
        <v>95</v>
      </c>
      <c r="AR43" s="45" t="s">
        <v>95</v>
      </c>
      <c r="AS43" s="45" t="s">
        <v>847</v>
      </c>
      <c r="AT43" s="45" t="s">
        <v>84</v>
      </c>
      <c r="AU43" s="45" t="s">
        <v>109</v>
      </c>
      <c r="AV43" s="45" t="s">
        <v>675</v>
      </c>
    </row>
    <row r="44" spans="6:48" x14ac:dyDescent="0.2">
      <c r="F44" s="13" t="s">
        <v>408</v>
      </c>
      <c r="G44" s="13" t="s">
        <v>409</v>
      </c>
      <c r="H44" s="13"/>
      <c r="I44" s="13">
        <v>83.620800000000003</v>
      </c>
      <c r="J44" s="13">
        <v>4</v>
      </c>
      <c r="K44" s="13" t="s">
        <v>721</v>
      </c>
      <c r="L44" s="46">
        <v>65</v>
      </c>
      <c r="M44" s="13" t="s">
        <v>848</v>
      </c>
      <c r="N44" s="13">
        <v>276.60000000000002</v>
      </c>
      <c r="O44" s="13" t="s">
        <v>1358</v>
      </c>
      <c r="P44" s="13" t="s">
        <v>90</v>
      </c>
      <c r="Q44" s="13" t="s">
        <v>734</v>
      </c>
      <c r="R44" s="13" t="s">
        <v>95</v>
      </c>
      <c r="S44" s="13" t="s">
        <v>95</v>
      </c>
      <c r="T44" s="13" t="s">
        <v>95</v>
      </c>
      <c r="U44" s="13" t="s">
        <v>95</v>
      </c>
      <c r="V44" s="13" t="s">
        <v>95</v>
      </c>
      <c r="W44" s="13" t="s">
        <v>95</v>
      </c>
      <c r="X44" s="13" t="s">
        <v>1359</v>
      </c>
      <c r="Y44" s="13" t="s">
        <v>1360</v>
      </c>
      <c r="Z44" s="13" t="s">
        <v>159</v>
      </c>
      <c r="AA44" s="13" t="s">
        <v>273</v>
      </c>
      <c r="AB44" s="45">
        <v>37</v>
      </c>
      <c r="AC44" s="45">
        <v>86.792710000000014</v>
      </c>
      <c r="AD44" s="45"/>
      <c r="AE44" s="45">
        <v>4</v>
      </c>
      <c r="AF44" s="45" t="s">
        <v>721</v>
      </c>
      <c r="AG44" s="45">
        <v>65</v>
      </c>
      <c r="AH44" s="45" t="s">
        <v>848</v>
      </c>
      <c r="AI44" s="45">
        <v>261.39999999999998</v>
      </c>
      <c r="AJ44" s="45" t="s">
        <v>849</v>
      </c>
      <c r="AK44" s="45" t="s">
        <v>91</v>
      </c>
      <c r="AL44" s="45" t="s">
        <v>318</v>
      </c>
      <c r="AM44" s="45" t="s">
        <v>130</v>
      </c>
      <c r="AN44" s="45" t="s">
        <v>95</v>
      </c>
      <c r="AO44" s="45" t="s">
        <v>95</v>
      </c>
      <c r="AP44" s="45" t="s">
        <v>95</v>
      </c>
      <c r="AQ44" s="45" t="s">
        <v>95</v>
      </c>
      <c r="AR44" s="45" t="s">
        <v>95</v>
      </c>
      <c r="AS44" s="45" t="s">
        <v>152</v>
      </c>
      <c r="AT44" s="45" t="s">
        <v>850</v>
      </c>
      <c r="AU44" s="45" t="s">
        <v>159</v>
      </c>
      <c r="AV44" s="45" t="s">
        <v>851</v>
      </c>
    </row>
    <row r="45" spans="6:48" x14ac:dyDescent="0.2">
      <c r="F45" s="13" t="s">
        <v>410</v>
      </c>
      <c r="G45" s="13" t="s">
        <v>411</v>
      </c>
      <c r="H45" s="13"/>
      <c r="I45" s="13">
        <v>78.348670000000013</v>
      </c>
      <c r="J45" s="13">
        <v>5</v>
      </c>
      <c r="K45" s="13" t="s">
        <v>263</v>
      </c>
      <c r="L45" s="46">
        <v>137</v>
      </c>
      <c r="M45" s="13" t="s">
        <v>818</v>
      </c>
      <c r="N45" s="13">
        <v>124.2</v>
      </c>
      <c r="O45" s="13" t="s">
        <v>1415</v>
      </c>
      <c r="P45" s="13" t="s">
        <v>92</v>
      </c>
      <c r="Q45" s="13" t="s">
        <v>291</v>
      </c>
      <c r="R45" s="13" t="s">
        <v>159</v>
      </c>
      <c r="S45" s="13" t="s">
        <v>95</v>
      </c>
      <c r="T45" s="13" t="s">
        <v>95</v>
      </c>
      <c r="U45" s="13" t="s">
        <v>95</v>
      </c>
      <c r="V45" s="13" t="s">
        <v>95</v>
      </c>
      <c r="W45" s="13" t="s">
        <v>95</v>
      </c>
      <c r="X45" s="13" t="s">
        <v>280</v>
      </c>
      <c r="Y45" s="13" t="s">
        <v>1416</v>
      </c>
      <c r="Z45" s="13" t="s">
        <v>109</v>
      </c>
      <c r="AA45" s="13" t="s">
        <v>1417</v>
      </c>
      <c r="AB45" s="45">
        <v>75</v>
      </c>
      <c r="AC45" s="45">
        <v>78.371900000000011</v>
      </c>
      <c r="AD45" s="45"/>
      <c r="AE45" s="45">
        <v>5</v>
      </c>
      <c r="AF45" s="45" t="s">
        <v>263</v>
      </c>
      <c r="AG45" s="45">
        <v>137</v>
      </c>
      <c r="AH45" s="45" t="s">
        <v>818</v>
      </c>
      <c r="AI45" s="45">
        <v>116.6</v>
      </c>
      <c r="AJ45" s="45" t="s">
        <v>852</v>
      </c>
      <c r="AK45" s="45" t="s">
        <v>92</v>
      </c>
      <c r="AL45" s="45" t="s">
        <v>291</v>
      </c>
      <c r="AM45" s="45" t="s">
        <v>159</v>
      </c>
      <c r="AN45" s="45" t="s">
        <v>95</v>
      </c>
      <c r="AO45" s="45" t="s">
        <v>95</v>
      </c>
      <c r="AP45" s="45" t="s">
        <v>95</v>
      </c>
      <c r="AQ45" s="45" t="s">
        <v>95</v>
      </c>
      <c r="AR45" s="45" t="s">
        <v>95</v>
      </c>
      <c r="AS45" s="45" t="s">
        <v>853</v>
      </c>
      <c r="AT45" s="45" t="s">
        <v>854</v>
      </c>
      <c r="AU45" s="45" t="s">
        <v>109</v>
      </c>
      <c r="AV45" s="45" t="s">
        <v>855</v>
      </c>
    </row>
    <row r="46" spans="6:48" x14ac:dyDescent="0.2">
      <c r="F46" s="13" t="s">
        <v>412</v>
      </c>
      <c r="G46" s="13" t="s">
        <v>413</v>
      </c>
      <c r="H46" s="13"/>
      <c r="I46" s="13">
        <v>95.360270000000014</v>
      </c>
      <c r="J46" s="13">
        <v>3</v>
      </c>
      <c r="K46" s="13" t="s">
        <v>291</v>
      </c>
      <c r="L46" s="46">
        <v>60</v>
      </c>
      <c r="M46" s="13" t="s">
        <v>773</v>
      </c>
      <c r="N46" s="13">
        <v>24.1</v>
      </c>
      <c r="O46" s="13" t="s">
        <v>1278</v>
      </c>
      <c r="P46" s="13" t="s">
        <v>92</v>
      </c>
      <c r="Q46" s="13" t="s">
        <v>291</v>
      </c>
      <c r="R46" s="13" t="s">
        <v>159</v>
      </c>
      <c r="S46" s="13" t="s">
        <v>95</v>
      </c>
      <c r="T46" s="13" t="s">
        <v>95</v>
      </c>
      <c r="U46" s="13" t="s">
        <v>95</v>
      </c>
      <c r="V46" s="13" t="s">
        <v>95</v>
      </c>
      <c r="W46" s="13" t="s">
        <v>95</v>
      </c>
      <c r="X46" s="13" t="s">
        <v>843</v>
      </c>
      <c r="Y46" s="13" t="s">
        <v>859</v>
      </c>
      <c r="Z46" s="13" t="s">
        <v>159</v>
      </c>
      <c r="AA46" s="13" t="s">
        <v>670</v>
      </c>
      <c r="AB46" s="45">
        <v>11</v>
      </c>
      <c r="AC46" s="45">
        <v>95.580980000000011</v>
      </c>
      <c r="AD46" s="45"/>
      <c r="AE46" s="45">
        <v>3</v>
      </c>
      <c r="AF46" s="45" t="s">
        <v>291</v>
      </c>
      <c r="AG46" s="45">
        <v>58</v>
      </c>
      <c r="AH46" s="45" t="s">
        <v>856</v>
      </c>
      <c r="AI46" s="45">
        <v>23.1</v>
      </c>
      <c r="AJ46" s="45" t="s">
        <v>858</v>
      </c>
      <c r="AK46" s="45" t="s">
        <v>92</v>
      </c>
      <c r="AL46" s="45" t="s">
        <v>291</v>
      </c>
      <c r="AM46" s="45" t="s">
        <v>159</v>
      </c>
      <c r="AN46" s="45" t="s">
        <v>95</v>
      </c>
      <c r="AO46" s="45" t="s">
        <v>95</v>
      </c>
      <c r="AP46" s="45" t="s">
        <v>95</v>
      </c>
      <c r="AQ46" s="45" t="s">
        <v>95</v>
      </c>
      <c r="AR46" s="45" t="s">
        <v>95</v>
      </c>
      <c r="AS46" s="45" t="s">
        <v>767</v>
      </c>
      <c r="AT46" s="45" t="s">
        <v>859</v>
      </c>
      <c r="AU46" s="45" t="s">
        <v>159</v>
      </c>
      <c r="AV46" s="45" t="s">
        <v>672</v>
      </c>
    </row>
    <row r="47" spans="6:48" x14ac:dyDescent="0.2">
      <c r="F47" s="13" t="s">
        <v>414</v>
      </c>
      <c r="G47" s="13" t="s">
        <v>415</v>
      </c>
      <c r="H47" s="13"/>
      <c r="I47" s="13">
        <v>90.21520000000001</v>
      </c>
      <c r="J47" s="13">
        <v>4</v>
      </c>
      <c r="K47" s="13" t="s">
        <v>721</v>
      </c>
      <c r="L47" s="46">
        <v>38</v>
      </c>
      <c r="M47" s="13" t="s">
        <v>860</v>
      </c>
      <c r="N47" s="13">
        <v>103.4</v>
      </c>
      <c r="O47" s="13" t="s">
        <v>1299</v>
      </c>
      <c r="P47" s="13" t="s">
        <v>91</v>
      </c>
      <c r="Q47" s="13" t="s">
        <v>318</v>
      </c>
      <c r="R47" s="13" t="s">
        <v>159</v>
      </c>
      <c r="S47" s="13" t="s">
        <v>95</v>
      </c>
      <c r="T47" s="13" t="s">
        <v>95</v>
      </c>
      <c r="U47" s="13" t="s">
        <v>95</v>
      </c>
      <c r="V47" s="13" t="s">
        <v>88</v>
      </c>
      <c r="W47" s="13" t="s">
        <v>95</v>
      </c>
      <c r="X47" s="13" t="s">
        <v>1300</v>
      </c>
      <c r="Y47" s="13" t="s">
        <v>266</v>
      </c>
      <c r="Z47" s="13" t="s">
        <v>95</v>
      </c>
      <c r="AA47" s="13" t="s">
        <v>114</v>
      </c>
      <c r="AB47" s="45">
        <v>21</v>
      </c>
      <c r="AC47" s="45">
        <v>90.225500000000011</v>
      </c>
      <c r="AD47" s="45"/>
      <c r="AE47" s="45">
        <v>4</v>
      </c>
      <c r="AF47" s="45" t="s">
        <v>721</v>
      </c>
      <c r="AG47" s="45">
        <v>38</v>
      </c>
      <c r="AH47" s="45" t="s">
        <v>860</v>
      </c>
      <c r="AI47" s="45">
        <v>100.1</v>
      </c>
      <c r="AJ47" s="45" t="s">
        <v>861</v>
      </c>
      <c r="AK47" s="45" t="s">
        <v>91</v>
      </c>
      <c r="AL47" s="45" t="s">
        <v>318</v>
      </c>
      <c r="AM47" s="45" t="s">
        <v>159</v>
      </c>
      <c r="AN47" s="45" t="s">
        <v>95</v>
      </c>
      <c r="AO47" s="45" t="s">
        <v>95</v>
      </c>
      <c r="AP47" s="45" t="s">
        <v>95</v>
      </c>
      <c r="AQ47" s="45" t="s">
        <v>88</v>
      </c>
      <c r="AR47" s="45" t="s">
        <v>95</v>
      </c>
      <c r="AS47" s="45" t="s">
        <v>266</v>
      </c>
      <c r="AT47" s="45" t="s">
        <v>266</v>
      </c>
      <c r="AU47" s="45" t="s">
        <v>95</v>
      </c>
      <c r="AV47" s="45" t="s">
        <v>862</v>
      </c>
    </row>
    <row r="48" spans="6:48" x14ac:dyDescent="0.2">
      <c r="F48" s="13" t="s">
        <v>104</v>
      </c>
      <c r="G48" s="13" t="s">
        <v>26</v>
      </c>
      <c r="H48" s="13"/>
      <c r="I48" s="13">
        <v>64.230950000000007</v>
      </c>
      <c r="J48" s="13">
        <v>4</v>
      </c>
      <c r="K48" s="13" t="s">
        <v>721</v>
      </c>
      <c r="L48" s="46">
        <v>52</v>
      </c>
      <c r="M48" s="13" t="s">
        <v>863</v>
      </c>
      <c r="N48" s="13">
        <v>941.8</v>
      </c>
      <c r="O48" s="13" t="s">
        <v>1529</v>
      </c>
      <c r="P48" s="13" t="s">
        <v>88</v>
      </c>
      <c r="Q48" s="13" t="s">
        <v>88</v>
      </c>
      <c r="R48" s="13" t="s">
        <v>88</v>
      </c>
      <c r="S48" s="13" t="s">
        <v>95</v>
      </c>
      <c r="T48" s="13" t="s">
        <v>95</v>
      </c>
      <c r="U48" s="13" t="s">
        <v>88</v>
      </c>
      <c r="V48" s="13" t="s">
        <v>88</v>
      </c>
      <c r="W48" s="13" t="s">
        <v>95</v>
      </c>
      <c r="X48" s="13" t="s">
        <v>708</v>
      </c>
      <c r="Y48" s="13" t="s">
        <v>708</v>
      </c>
      <c r="Z48" s="13" t="s">
        <v>709</v>
      </c>
      <c r="AA48" s="13" t="s">
        <v>1530</v>
      </c>
      <c r="AB48" s="45">
        <v>121</v>
      </c>
      <c r="AC48" s="45">
        <v>64.572270000000003</v>
      </c>
      <c r="AD48" s="45"/>
      <c r="AE48" s="45">
        <v>4</v>
      </c>
      <c r="AF48" s="45" t="s">
        <v>721</v>
      </c>
      <c r="AG48" s="45">
        <v>52</v>
      </c>
      <c r="AH48" s="45" t="s">
        <v>863</v>
      </c>
      <c r="AI48" s="45">
        <v>831.2</v>
      </c>
      <c r="AJ48" s="45" t="s">
        <v>864</v>
      </c>
      <c r="AK48" s="45" t="s">
        <v>88</v>
      </c>
      <c r="AL48" s="45" t="s">
        <v>88</v>
      </c>
      <c r="AM48" s="45" t="s">
        <v>88</v>
      </c>
      <c r="AN48" s="45" t="s">
        <v>95</v>
      </c>
      <c r="AO48" s="45" t="s">
        <v>95</v>
      </c>
      <c r="AP48" s="45" t="s">
        <v>88</v>
      </c>
      <c r="AQ48" s="45" t="s">
        <v>88</v>
      </c>
      <c r="AR48" s="45" t="s">
        <v>95</v>
      </c>
      <c r="AS48" s="45" t="s">
        <v>708</v>
      </c>
      <c r="AT48" s="45" t="s">
        <v>708</v>
      </c>
      <c r="AU48" s="45" t="s">
        <v>709</v>
      </c>
      <c r="AV48" s="45" t="s">
        <v>865</v>
      </c>
    </row>
    <row r="49" spans="6:48" x14ac:dyDescent="0.2">
      <c r="F49" s="13" t="s">
        <v>416</v>
      </c>
      <c r="G49" s="13" t="s">
        <v>417</v>
      </c>
      <c r="H49" s="13"/>
      <c r="I49" s="13">
        <v>82.511230000000012</v>
      </c>
      <c r="J49" s="13">
        <v>5</v>
      </c>
      <c r="K49" s="13" t="s">
        <v>263</v>
      </c>
      <c r="L49" s="46">
        <v>61</v>
      </c>
      <c r="M49" s="13" t="s">
        <v>779</v>
      </c>
      <c r="N49" s="13">
        <v>439.5</v>
      </c>
      <c r="O49" s="13" t="s">
        <v>1372</v>
      </c>
      <c r="P49" s="13" t="s">
        <v>91</v>
      </c>
      <c r="Q49" s="13" t="s">
        <v>318</v>
      </c>
      <c r="R49" s="13" t="s">
        <v>159</v>
      </c>
      <c r="S49" s="13" t="s">
        <v>95</v>
      </c>
      <c r="T49" s="13" t="s">
        <v>95</v>
      </c>
      <c r="U49" s="13" t="s">
        <v>95</v>
      </c>
      <c r="V49" s="13" t="s">
        <v>88</v>
      </c>
      <c r="W49" s="13" t="s">
        <v>95</v>
      </c>
      <c r="X49" s="13" t="s">
        <v>867</v>
      </c>
      <c r="Y49" s="13" t="s">
        <v>868</v>
      </c>
      <c r="Z49" s="13" t="s">
        <v>109</v>
      </c>
      <c r="AA49" s="13" t="s">
        <v>1361</v>
      </c>
      <c r="AB49" s="45">
        <v>57</v>
      </c>
      <c r="AC49" s="45">
        <v>82.472400000000007</v>
      </c>
      <c r="AD49" s="45"/>
      <c r="AE49" s="45">
        <v>5</v>
      </c>
      <c r="AF49" s="45" t="s">
        <v>263</v>
      </c>
      <c r="AG49" s="45">
        <v>61</v>
      </c>
      <c r="AH49" s="45" t="s">
        <v>779</v>
      </c>
      <c r="AI49" s="45">
        <v>452.1</v>
      </c>
      <c r="AJ49" s="45" t="s">
        <v>866</v>
      </c>
      <c r="AK49" s="45" t="s">
        <v>91</v>
      </c>
      <c r="AL49" s="45" t="s">
        <v>318</v>
      </c>
      <c r="AM49" s="45" t="s">
        <v>159</v>
      </c>
      <c r="AN49" s="45" t="s">
        <v>95</v>
      </c>
      <c r="AO49" s="45" t="s">
        <v>95</v>
      </c>
      <c r="AP49" s="45" t="s">
        <v>95</v>
      </c>
      <c r="AQ49" s="45" t="s">
        <v>88</v>
      </c>
      <c r="AR49" s="45" t="s">
        <v>95</v>
      </c>
      <c r="AS49" s="45" t="s">
        <v>867</v>
      </c>
      <c r="AT49" s="45" t="s">
        <v>868</v>
      </c>
      <c r="AU49" s="45" t="s">
        <v>109</v>
      </c>
      <c r="AV49" s="45" t="s">
        <v>869</v>
      </c>
    </row>
    <row r="50" spans="6:48" x14ac:dyDescent="0.2">
      <c r="F50" s="13" t="s">
        <v>418</v>
      </c>
      <c r="G50" s="13" t="s">
        <v>419</v>
      </c>
      <c r="H50" s="13"/>
      <c r="I50" s="13">
        <v>67.856940000000009</v>
      </c>
      <c r="J50" s="13">
        <v>7</v>
      </c>
      <c r="K50" s="13" t="s">
        <v>272</v>
      </c>
      <c r="L50" s="46">
        <v>67</v>
      </c>
      <c r="M50" s="13" t="s">
        <v>748</v>
      </c>
      <c r="N50" s="13">
        <v>251.2</v>
      </c>
      <c r="O50" s="13" t="s">
        <v>1506</v>
      </c>
      <c r="P50" s="13" t="s">
        <v>109</v>
      </c>
      <c r="Q50" s="13" t="s">
        <v>712</v>
      </c>
      <c r="R50" s="13" t="s">
        <v>95</v>
      </c>
      <c r="S50" s="13" t="s">
        <v>95</v>
      </c>
      <c r="T50" s="13" t="s">
        <v>95</v>
      </c>
      <c r="U50" s="13" t="s">
        <v>95</v>
      </c>
      <c r="V50" s="13" t="s">
        <v>88</v>
      </c>
      <c r="W50" s="13" t="s">
        <v>95</v>
      </c>
      <c r="X50" s="13" t="s">
        <v>1507</v>
      </c>
      <c r="Y50" s="13" t="s">
        <v>1508</v>
      </c>
      <c r="Z50" s="13" t="s">
        <v>159</v>
      </c>
      <c r="AA50" s="13" t="s">
        <v>739</v>
      </c>
      <c r="AB50" s="45">
        <v>116</v>
      </c>
      <c r="AC50" s="45">
        <v>67.98575000000001</v>
      </c>
      <c r="AD50" s="45"/>
      <c r="AE50" s="45">
        <v>7</v>
      </c>
      <c r="AF50" s="45" t="s">
        <v>272</v>
      </c>
      <c r="AG50" s="45">
        <v>67</v>
      </c>
      <c r="AH50" s="45" t="s">
        <v>748</v>
      </c>
      <c r="AI50" s="45">
        <v>209.5</v>
      </c>
      <c r="AJ50" s="45" t="s">
        <v>870</v>
      </c>
      <c r="AK50" s="45" t="s">
        <v>109</v>
      </c>
      <c r="AL50" s="45" t="s">
        <v>712</v>
      </c>
      <c r="AM50" s="45" t="s">
        <v>95</v>
      </c>
      <c r="AN50" s="45" t="s">
        <v>95</v>
      </c>
      <c r="AO50" s="45" t="s">
        <v>95</v>
      </c>
      <c r="AP50" s="45" t="s">
        <v>95</v>
      </c>
      <c r="AQ50" s="45" t="s">
        <v>88</v>
      </c>
      <c r="AR50" s="45" t="s">
        <v>95</v>
      </c>
      <c r="AS50" s="45" t="s">
        <v>871</v>
      </c>
      <c r="AT50" s="45" t="s">
        <v>317</v>
      </c>
      <c r="AU50" s="45" t="s">
        <v>159</v>
      </c>
      <c r="AV50" s="45" t="s">
        <v>872</v>
      </c>
    </row>
    <row r="51" spans="6:48" x14ac:dyDescent="0.2">
      <c r="F51" s="13" t="s">
        <v>420</v>
      </c>
      <c r="G51" s="13" t="s">
        <v>421</v>
      </c>
      <c r="H51" s="13"/>
      <c r="I51" s="13">
        <v>72.224170000000001</v>
      </c>
      <c r="J51" s="13">
        <v>7</v>
      </c>
      <c r="K51" s="13" t="s">
        <v>272</v>
      </c>
      <c r="L51" s="46">
        <v>74</v>
      </c>
      <c r="M51" s="13" t="s">
        <v>873</v>
      </c>
      <c r="N51" s="13">
        <v>614.70000000000005</v>
      </c>
      <c r="O51" s="13" t="s">
        <v>1464</v>
      </c>
      <c r="P51" s="13" t="s">
        <v>91</v>
      </c>
      <c r="Q51" s="13" t="s">
        <v>318</v>
      </c>
      <c r="R51" s="13" t="s">
        <v>130</v>
      </c>
      <c r="S51" s="13" t="s">
        <v>95</v>
      </c>
      <c r="T51" s="13" t="s">
        <v>95</v>
      </c>
      <c r="U51" s="13" t="s">
        <v>95</v>
      </c>
      <c r="V51" s="13" t="s">
        <v>95</v>
      </c>
      <c r="W51" s="13" t="s">
        <v>95</v>
      </c>
      <c r="X51" s="13" t="s">
        <v>1465</v>
      </c>
      <c r="Y51" s="13" t="s">
        <v>1466</v>
      </c>
      <c r="Z51" s="13" t="s">
        <v>159</v>
      </c>
      <c r="AA51" s="13" t="s">
        <v>1202</v>
      </c>
      <c r="AB51" s="45">
        <v>100</v>
      </c>
      <c r="AC51" s="45">
        <v>72.262160000000009</v>
      </c>
      <c r="AD51" s="45"/>
      <c r="AE51" s="45">
        <v>7</v>
      </c>
      <c r="AF51" s="45" t="s">
        <v>272</v>
      </c>
      <c r="AG51" s="45">
        <v>74</v>
      </c>
      <c r="AH51" s="45" t="s">
        <v>873</v>
      </c>
      <c r="AI51" s="45">
        <v>602.4</v>
      </c>
      <c r="AJ51" s="45" t="s">
        <v>874</v>
      </c>
      <c r="AK51" s="45" t="s">
        <v>91</v>
      </c>
      <c r="AL51" s="45" t="s">
        <v>318</v>
      </c>
      <c r="AM51" s="45" t="s">
        <v>130</v>
      </c>
      <c r="AN51" s="45" t="s">
        <v>95</v>
      </c>
      <c r="AO51" s="45" t="s">
        <v>95</v>
      </c>
      <c r="AP51" s="45" t="s">
        <v>95</v>
      </c>
      <c r="AQ51" s="45" t="s">
        <v>95</v>
      </c>
      <c r="AR51" s="45" t="s">
        <v>95</v>
      </c>
      <c r="AS51" s="45" t="s">
        <v>724</v>
      </c>
      <c r="AT51" s="45" t="s">
        <v>152</v>
      </c>
      <c r="AU51" s="45" t="s">
        <v>159</v>
      </c>
      <c r="AV51" s="45" t="s">
        <v>875</v>
      </c>
    </row>
    <row r="52" spans="6:48" x14ac:dyDescent="0.2">
      <c r="F52" s="13" t="s">
        <v>108</v>
      </c>
      <c r="G52" s="13" t="s">
        <v>198</v>
      </c>
      <c r="H52" s="13"/>
      <c r="I52" s="13">
        <v>71.536830000000009</v>
      </c>
      <c r="J52" s="13">
        <v>5</v>
      </c>
      <c r="K52" s="13" t="s">
        <v>263</v>
      </c>
      <c r="L52" s="46">
        <v>53</v>
      </c>
      <c r="M52" s="13" t="s">
        <v>845</v>
      </c>
      <c r="N52" s="13">
        <v>227</v>
      </c>
      <c r="O52" s="13" t="s">
        <v>1470</v>
      </c>
      <c r="P52" s="13" t="s">
        <v>159</v>
      </c>
      <c r="Q52" s="13" t="s">
        <v>813</v>
      </c>
      <c r="R52" s="13" t="s">
        <v>130</v>
      </c>
      <c r="S52" s="13" t="s">
        <v>88</v>
      </c>
      <c r="T52" s="13" t="s">
        <v>88</v>
      </c>
      <c r="U52" s="13" t="s">
        <v>95</v>
      </c>
      <c r="V52" s="13" t="s">
        <v>88</v>
      </c>
      <c r="W52" s="13" t="s">
        <v>88</v>
      </c>
      <c r="X52" s="13" t="s">
        <v>1029</v>
      </c>
      <c r="Y52" s="13" t="s">
        <v>1471</v>
      </c>
      <c r="Z52" s="13" t="s">
        <v>109</v>
      </c>
      <c r="AA52" s="13" t="s">
        <v>92</v>
      </c>
      <c r="AB52" s="45">
        <v>77</v>
      </c>
      <c r="AC52" s="45">
        <v>77.931000000000012</v>
      </c>
      <c r="AD52" s="45"/>
      <c r="AE52" s="45">
        <v>5</v>
      </c>
      <c r="AF52" s="45" t="s">
        <v>263</v>
      </c>
      <c r="AG52" s="45">
        <v>53</v>
      </c>
      <c r="AH52" s="45" t="s">
        <v>845</v>
      </c>
      <c r="AI52" s="45">
        <v>180.2</v>
      </c>
      <c r="AJ52" s="45" t="s">
        <v>876</v>
      </c>
      <c r="AK52" s="45" t="s">
        <v>109</v>
      </c>
      <c r="AL52" s="45" t="s">
        <v>712</v>
      </c>
      <c r="AM52" s="45" t="s">
        <v>130</v>
      </c>
      <c r="AN52" s="45" t="s">
        <v>95</v>
      </c>
      <c r="AO52" s="45" t="s">
        <v>95</v>
      </c>
      <c r="AP52" s="45" t="s">
        <v>95</v>
      </c>
      <c r="AQ52" s="45" t="s">
        <v>88</v>
      </c>
      <c r="AR52" s="45" t="s">
        <v>88</v>
      </c>
      <c r="AS52" s="45" t="s">
        <v>877</v>
      </c>
      <c r="AT52" s="45" t="s">
        <v>159</v>
      </c>
      <c r="AU52" s="45" t="s">
        <v>109</v>
      </c>
      <c r="AV52" s="45" t="s">
        <v>326</v>
      </c>
    </row>
    <row r="53" spans="6:48" x14ac:dyDescent="0.2">
      <c r="F53" s="13" t="s">
        <v>422</v>
      </c>
      <c r="G53" s="13" t="s">
        <v>423</v>
      </c>
      <c r="H53" s="13"/>
      <c r="I53" s="13">
        <v>71.244860000000003</v>
      </c>
      <c r="J53" s="13">
        <v>7</v>
      </c>
      <c r="K53" s="13" t="s">
        <v>272</v>
      </c>
      <c r="L53" s="46">
        <v>56</v>
      </c>
      <c r="M53" s="13" t="s">
        <v>1018</v>
      </c>
      <c r="N53" s="13">
        <v>553.4</v>
      </c>
      <c r="O53" s="13" t="s">
        <v>1472</v>
      </c>
      <c r="P53" s="13" t="s">
        <v>90</v>
      </c>
      <c r="Q53" s="13" t="s">
        <v>734</v>
      </c>
      <c r="R53" s="13" t="s">
        <v>95</v>
      </c>
      <c r="S53" s="13" t="s">
        <v>95</v>
      </c>
      <c r="T53" s="13" t="s">
        <v>95</v>
      </c>
      <c r="U53" s="13" t="s">
        <v>95</v>
      </c>
      <c r="V53" s="13" t="s">
        <v>95</v>
      </c>
      <c r="W53" s="13" t="s">
        <v>95</v>
      </c>
      <c r="X53" s="13" t="s">
        <v>1473</v>
      </c>
      <c r="Y53" s="13" t="s">
        <v>1240</v>
      </c>
      <c r="Z53" s="13" t="s">
        <v>159</v>
      </c>
      <c r="AA53" s="13" t="s">
        <v>772</v>
      </c>
      <c r="AB53" s="45">
        <v>87</v>
      </c>
      <c r="AC53" s="45">
        <v>74.542830000000009</v>
      </c>
      <c r="AD53" s="45"/>
      <c r="AE53" s="45">
        <v>6</v>
      </c>
      <c r="AF53" s="45" t="s">
        <v>286</v>
      </c>
      <c r="AG53" s="45">
        <v>65</v>
      </c>
      <c r="AH53" s="45" t="s">
        <v>848</v>
      </c>
      <c r="AI53" s="45">
        <v>517.9</v>
      </c>
      <c r="AJ53" s="45" t="s">
        <v>878</v>
      </c>
      <c r="AK53" s="45" t="s">
        <v>90</v>
      </c>
      <c r="AL53" s="45" t="s">
        <v>734</v>
      </c>
      <c r="AM53" s="45" t="s">
        <v>95</v>
      </c>
      <c r="AN53" s="45" t="s">
        <v>95</v>
      </c>
      <c r="AO53" s="45" t="s">
        <v>95</v>
      </c>
      <c r="AP53" s="45" t="s">
        <v>95</v>
      </c>
      <c r="AQ53" s="45" t="s">
        <v>95</v>
      </c>
      <c r="AR53" s="45" t="s">
        <v>95</v>
      </c>
      <c r="AS53" s="45" t="s">
        <v>879</v>
      </c>
      <c r="AT53" s="45" t="s">
        <v>880</v>
      </c>
      <c r="AU53" s="45" t="s">
        <v>159</v>
      </c>
      <c r="AV53" s="45" t="s">
        <v>881</v>
      </c>
    </row>
    <row r="54" spans="6:48" x14ac:dyDescent="0.2">
      <c r="F54" s="13" t="s">
        <v>424</v>
      </c>
      <c r="G54" s="13" t="s">
        <v>425</v>
      </c>
      <c r="H54" s="13"/>
      <c r="I54" s="13">
        <v>54.409420000000004</v>
      </c>
      <c r="J54" s="13">
        <v>5</v>
      </c>
      <c r="K54" s="13" t="s">
        <v>263</v>
      </c>
      <c r="L54" s="46">
        <v>106</v>
      </c>
      <c r="M54" s="13" t="s">
        <v>882</v>
      </c>
      <c r="N54" s="13">
        <v>872.2</v>
      </c>
      <c r="O54" s="13" t="s">
        <v>1581</v>
      </c>
      <c r="P54" s="13" t="s">
        <v>88</v>
      </c>
      <c r="Q54" s="13" t="s">
        <v>88</v>
      </c>
      <c r="R54" s="13" t="s">
        <v>88</v>
      </c>
      <c r="S54" s="13" t="s">
        <v>88</v>
      </c>
      <c r="T54" s="13" t="s">
        <v>88</v>
      </c>
      <c r="U54" s="13" t="s">
        <v>88</v>
      </c>
      <c r="V54" s="13" t="s">
        <v>88</v>
      </c>
      <c r="W54" s="13" t="s">
        <v>88</v>
      </c>
      <c r="X54" s="13" t="s">
        <v>708</v>
      </c>
      <c r="Y54" s="13" t="s">
        <v>708</v>
      </c>
      <c r="Z54" s="13" t="s">
        <v>709</v>
      </c>
      <c r="AA54" s="13" t="s">
        <v>160</v>
      </c>
      <c r="AB54" s="45">
        <v>155</v>
      </c>
      <c r="AC54" s="45">
        <v>54.348420000000004</v>
      </c>
      <c r="AD54" s="45"/>
      <c r="AE54" s="45">
        <v>5</v>
      </c>
      <c r="AF54" s="45" t="s">
        <v>263</v>
      </c>
      <c r="AG54" s="45">
        <v>106</v>
      </c>
      <c r="AH54" s="45" t="s">
        <v>882</v>
      </c>
      <c r="AI54" s="45">
        <v>892</v>
      </c>
      <c r="AJ54" s="45" t="s">
        <v>883</v>
      </c>
      <c r="AK54" s="45" t="s">
        <v>88</v>
      </c>
      <c r="AL54" s="45" t="s">
        <v>88</v>
      </c>
      <c r="AM54" s="45" t="s">
        <v>88</v>
      </c>
      <c r="AN54" s="45" t="s">
        <v>88</v>
      </c>
      <c r="AO54" s="45" t="s">
        <v>88</v>
      </c>
      <c r="AP54" s="45" t="s">
        <v>88</v>
      </c>
      <c r="AQ54" s="45" t="s">
        <v>88</v>
      </c>
      <c r="AR54" s="45" t="s">
        <v>88</v>
      </c>
      <c r="AS54" s="45" t="s">
        <v>708</v>
      </c>
      <c r="AT54" s="45" t="s">
        <v>708</v>
      </c>
      <c r="AU54" s="45" t="s">
        <v>709</v>
      </c>
      <c r="AV54" s="45" t="s">
        <v>884</v>
      </c>
    </row>
    <row r="55" spans="6:48" x14ac:dyDescent="0.2">
      <c r="F55" s="13" t="s">
        <v>426</v>
      </c>
      <c r="G55" s="13" t="s">
        <v>427</v>
      </c>
      <c r="H55" s="13"/>
      <c r="I55" s="13">
        <v>0</v>
      </c>
      <c r="J55" s="13" t="s">
        <v>283</v>
      </c>
      <c r="K55" s="13" t="s">
        <v>88</v>
      </c>
      <c r="L55" s="46" t="s">
        <v>283</v>
      </c>
      <c r="M55" s="13" t="s">
        <v>88</v>
      </c>
      <c r="N55" s="13" t="s">
        <v>283</v>
      </c>
      <c r="O55" s="13" t="s">
        <v>88</v>
      </c>
      <c r="P55" s="13" t="s">
        <v>283</v>
      </c>
      <c r="Q55" s="13" t="s">
        <v>88</v>
      </c>
      <c r="R55" s="13" t="s">
        <v>283</v>
      </c>
      <c r="S55" s="13" t="s">
        <v>283</v>
      </c>
      <c r="T55" s="13" t="s">
        <v>283</v>
      </c>
      <c r="U55" s="13" t="s">
        <v>283</v>
      </c>
      <c r="V55" s="13" t="s">
        <v>283</v>
      </c>
      <c r="W55" s="13" t="s">
        <v>283</v>
      </c>
      <c r="X55" s="13" t="s">
        <v>283</v>
      </c>
      <c r="Y55" s="13" t="s">
        <v>283</v>
      </c>
      <c r="Z55" s="13" t="s">
        <v>283</v>
      </c>
      <c r="AA55" s="13" t="s">
        <v>283</v>
      </c>
      <c r="AB55" s="45">
        <v>187</v>
      </c>
      <c r="AC55" s="45">
        <v>0</v>
      </c>
      <c r="AD55" s="45"/>
      <c r="AE55" s="45" t="s">
        <v>283</v>
      </c>
      <c r="AF55" s="45" t="s">
        <v>88</v>
      </c>
      <c r="AG55" s="45" t="s">
        <v>283</v>
      </c>
      <c r="AH55" s="45" t="s">
        <v>88</v>
      </c>
      <c r="AI55" s="45" t="s">
        <v>283</v>
      </c>
      <c r="AJ55" s="45" t="s">
        <v>88</v>
      </c>
      <c r="AK55" s="45" t="s">
        <v>283</v>
      </c>
      <c r="AL55" s="45" t="s">
        <v>88</v>
      </c>
      <c r="AM55" s="45" t="s">
        <v>283</v>
      </c>
      <c r="AN55" s="45" t="s">
        <v>283</v>
      </c>
      <c r="AO55" s="45" t="s">
        <v>283</v>
      </c>
      <c r="AP55" s="45" t="s">
        <v>283</v>
      </c>
      <c r="AQ55" s="45" t="s">
        <v>283</v>
      </c>
      <c r="AR55" s="45" t="s">
        <v>283</v>
      </c>
      <c r="AS55" s="45" t="s">
        <v>283</v>
      </c>
      <c r="AT55" s="45" t="s">
        <v>283</v>
      </c>
      <c r="AU55" s="45" t="s">
        <v>283</v>
      </c>
      <c r="AV55" s="45" t="s">
        <v>283</v>
      </c>
    </row>
    <row r="56" spans="6:48" x14ac:dyDescent="0.2">
      <c r="F56" s="13" t="s">
        <v>428</v>
      </c>
      <c r="G56" s="13" t="s">
        <v>429</v>
      </c>
      <c r="H56" s="13"/>
      <c r="I56" s="13">
        <v>83.25621000000001</v>
      </c>
      <c r="J56" s="13">
        <v>5</v>
      </c>
      <c r="K56" s="13" t="s">
        <v>263</v>
      </c>
      <c r="L56" s="46">
        <v>91</v>
      </c>
      <c r="M56" s="13" t="s">
        <v>885</v>
      </c>
      <c r="N56" s="13">
        <v>154.1</v>
      </c>
      <c r="O56" s="13" t="s">
        <v>1365</v>
      </c>
      <c r="P56" s="13" t="s">
        <v>92</v>
      </c>
      <c r="Q56" s="13" t="s">
        <v>291</v>
      </c>
      <c r="R56" s="13" t="s">
        <v>159</v>
      </c>
      <c r="S56" s="13" t="s">
        <v>95</v>
      </c>
      <c r="T56" s="13" t="s">
        <v>95</v>
      </c>
      <c r="U56" s="13" t="s">
        <v>95</v>
      </c>
      <c r="V56" s="13" t="s">
        <v>95</v>
      </c>
      <c r="W56" s="13" t="s">
        <v>95</v>
      </c>
      <c r="X56" s="13" t="s">
        <v>1190</v>
      </c>
      <c r="Y56" s="13" t="s">
        <v>916</v>
      </c>
      <c r="Z56" s="13" t="s">
        <v>159</v>
      </c>
      <c r="AA56" s="13" t="s">
        <v>154</v>
      </c>
      <c r="AB56" s="45">
        <v>53</v>
      </c>
      <c r="AC56" s="45">
        <v>83.303870000000003</v>
      </c>
      <c r="AD56" s="45"/>
      <c r="AE56" s="45">
        <v>5</v>
      </c>
      <c r="AF56" s="45" t="s">
        <v>263</v>
      </c>
      <c r="AG56" s="45">
        <v>91</v>
      </c>
      <c r="AH56" s="45" t="s">
        <v>885</v>
      </c>
      <c r="AI56" s="45">
        <v>138.69999999999999</v>
      </c>
      <c r="AJ56" s="45" t="s">
        <v>886</v>
      </c>
      <c r="AK56" s="45" t="s">
        <v>92</v>
      </c>
      <c r="AL56" s="45" t="s">
        <v>291</v>
      </c>
      <c r="AM56" s="45" t="s">
        <v>159</v>
      </c>
      <c r="AN56" s="45" t="s">
        <v>95</v>
      </c>
      <c r="AO56" s="45" t="s">
        <v>95</v>
      </c>
      <c r="AP56" s="45" t="s">
        <v>95</v>
      </c>
      <c r="AQ56" s="45" t="s">
        <v>95</v>
      </c>
      <c r="AR56" s="45" t="s">
        <v>95</v>
      </c>
      <c r="AS56" s="45" t="s">
        <v>280</v>
      </c>
      <c r="AT56" s="45" t="s">
        <v>887</v>
      </c>
      <c r="AU56" s="45" t="s">
        <v>159</v>
      </c>
      <c r="AV56" s="45" t="s">
        <v>888</v>
      </c>
    </row>
    <row r="57" spans="6:48" x14ac:dyDescent="0.2">
      <c r="F57" s="13" t="s">
        <v>430</v>
      </c>
      <c r="G57" s="13" t="s">
        <v>431</v>
      </c>
      <c r="H57" s="13"/>
      <c r="I57" s="13">
        <v>59.938090000000003</v>
      </c>
      <c r="J57" s="13">
        <v>6</v>
      </c>
      <c r="K57" s="13" t="s">
        <v>286</v>
      </c>
      <c r="L57" s="46">
        <v>137</v>
      </c>
      <c r="M57" s="13" t="s">
        <v>818</v>
      </c>
      <c r="N57" s="13">
        <v>689.2</v>
      </c>
      <c r="O57" s="13" t="s">
        <v>1548</v>
      </c>
      <c r="P57" s="13" t="s">
        <v>145</v>
      </c>
      <c r="Q57" s="13" t="s">
        <v>286</v>
      </c>
      <c r="R57" s="13" t="s">
        <v>88</v>
      </c>
      <c r="S57" s="13" t="s">
        <v>95</v>
      </c>
      <c r="T57" s="13" t="s">
        <v>95</v>
      </c>
      <c r="U57" s="13" t="s">
        <v>95</v>
      </c>
      <c r="V57" s="13" t="s">
        <v>88</v>
      </c>
      <c r="W57" s="13" t="s">
        <v>95</v>
      </c>
      <c r="X57" s="13" t="s">
        <v>1549</v>
      </c>
      <c r="Y57" s="13" t="s">
        <v>1550</v>
      </c>
      <c r="Z57" s="13" t="s">
        <v>109</v>
      </c>
      <c r="AA57" s="13" t="s">
        <v>146</v>
      </c>
      <c r="AB57" s="45">
        <v>132</v>
      </c>
      <c r="AC57" s="45">
        <v>61.694830000000003</v>
      </c>
      <c r="AD57" s="45"/>
      <c r="AE57" s="45">
        <v>6</v>
      </c>
      <c r="AF57" s="45" t="s">
        <v>286</v>
      </c>
      <c r="AG57" s="45">
        <v>125</v>
      </c>
      <c r="AH57" s="45" t="s">
        <v>889</v>
      </c>
      <c r="AI57" s="45">
        <v>542.6</v>
      </c>
      <c r="AJ57" s="45" t="s">
        <v>890</v>
      </c>
      <c r="AK57" s="45" t="s">
        <v>145</v>
      </c>
      <c r="AL57" s="45" t="s">
        <v>286</v>
      </c>
      <c r="AM57" s="45" t="s">
        <v>88</v>
      </c>
      <c r="AN57" s="45" t="s">
        <v>95</v>
      </c>
      <c r="AO57" s="45" t="s">
        <v>95</v>
      </c>
      <c r="AP57" s="45" t="s">
        <v>95</v>
      </c>
      <c r="AQ57" s="45" t="s">
        <v>88</v>
      </c>
      <c r="AR57" s="45" t="s">
        <v>95</v>
      </c>
      <c r="AS57" s="45" t="s">
        <v>891</v>
      </c>
      <c r="AT57" s="45" t="s">
        <v>892</v>
      </c>
      <c r="AU57" s="45" t="s">
        <v>109</v>
      </c>
      <c r="AV57" s="45" t="s">
        <v>893</v>
      </c>
    </row>
    <row r="58" spans="6:48" x14ac:dyDescent="0.2">
      <c r="F58" s="13" t="s">
        <v>432</v>
      </c>
      <c r="G58" s="13" t="s">
        <v>433</v>
      </c>
      <c r="H58" s="13"/>
      <c r="I58" s="13">
        <v>59.711350000000003</v>
      </c>
      <c r="J58" s="13">
        <v>4</v>
      </c>
      <c r="K58" s="13" t="s">
        <v>721</v>
      </c>
      <c r="L58" s="46">
        <v>95</v>
      </c>
      <c r="M58" s="13" t="s">
        <v>894</v>
      </c>
      <c r="N58" s="13">
        <v>891.8</v>
      </c>
      <c r="O58" s="13" t="s">
        <v>1554</v>
      </c>
      <c r="P58" s="13" t="s">
        <v>88</v>
      </c>
      <c r="Q58" s="13" t="s">
        <v>88</v>
      </c>
      <c r="R58" s="13" t="s">
        <v>88</v>
      </c>
      <c r="S58" s="13" t="s">
        <v>88</v>
      </c>
      <c r="T58" s="13" t="s">
        <v>88</v>
      </c>
      <c r="U58" s="13" t="s">
        <v>88</v>
      </c>
      <c r="V58" s="13" t="s">
        <v>88</v>
      </c>
      <c r="W58" s="13" t="s">
        <v>88</v>
      </c>
      <c r="X58" s="13" t="s">
        <v>708</v>
      </c>
      <c r="Y58" s="13" t="s">
        <v>708</v>
      </c>
      <c r="Z58" s="13" t="s">
        <v>709</v>
      </c>
      <c r="AA58" s="13" t="s">
        <v>262</v>
      </c>
      <c r="AB58" s="45">
        <v>137</v>
      </c>
      <c r="AC58" s="45">
        <v>60.091860000000004</v>
      </c>
      <c r="AD58" s="45"/>
      <c r="AE58" s="45">
        <v>4</v>
      </c>
      <c r="AF58" s="45" t="s">
        <v>721</v>
      </c>
      <c r="AG58" s="45">
        <v>95</v>
      </c>
      <c r="AH58" s="45" t="s">
        <v>894</v>
      </c>
      <c r="AI58" s="45">
        <v>768.5</v>
      </c>
      <c r="AJ58" s="45" t="s">
        <v>895</v>
      </c>
      <c r="AK58" s="45" t="s">
        <v>88</v>
      </c>
      <c r="AL58" s="45" t="s">
        <v>88</v>
      </c>
      <c r="AM58" s="45" t="s">
        <v>88</v>
      </c>
      <c r="AN58" s="45" t="s">
        <v>88</v>
      </c>
      <c r="AO58" s="45" t="s">
        <v>88</v>
      </c>
      <c r="AP58" s="45" t="s">
        <v>88</v>
      </c>
      <c r="AQ58" s="45" t="s">
        <v>88</v>
      </c>
      <c r="AR58" s="45" t="s">
        <v>88</v>
      </c>
      <c r="AS58" s="45" t="s">
        <v>708</v>
      </c>
      <c r="AT58" s="45" t="s">
        <v>708</v>
      </c>
      <c r="AU58" s="45" t="s">
        <v>709</v>
      </c>
      <c r="AV58" s="45" t="s">
        <v>150</v>
      </c>
    </row>
    <row r="59" spans="6:48" x14ac:dyDescent="0.2">
      <c r="F59" s="13" t="s">
        <v>434</v>
      </c>
      <c r="G59" s="13" t="s">
        <v>435</v>
      </c>
      <c r="H59" s="13"/>
      <c r="I59" s="13">
        <v>72.4495</v>
      </c>
      <c r="J59" s="13">
        <v>4</v>
      </c>
      <c r="K59" s="13" t="s">
        <v>721</v>
      </c>
      <c r="L59" s="46">
        <v>81</v>
      </c>
      <c r="M59" s="13" t="s">
        <v>808</v>
      </c>
      <c r="N59" s="13">
        <v>1307.7</v>
      </c>
      <c r="O59" s="13" t="s">
        <v>1463</v>
      </c>
      <c r="P59" s="13" t="s">
        <v>145</v>
      </c>
      <c r="Q59" s="13" t="s">
        <v>286</v>
      </c>
      <c r="R59" s="13" t="s">
        <v>95</v>
      </c>
      <c r="S59" s="13" t="s">
        <v>95</v>
      </c>
      <c r="T59" s="13" t="s">
        <v>95</v>
      </c>
      <c r="U59" s="13" t="s">
        <v>88</v>
      </c>
      <c r="V59" s="13" t="s">
        <v>88</v>
      </c>
      <c r="W59" s="13" t="s">
        <v>95</v>
      </c>
      <c r="X59" s="13" t="s">
        <v>285</v>
      </c>
      <c r="Y59" s="13" t="s">
        <v>90</v>
      </c>
      <c r="Z59" s="13" t="s">
        <v>109</v>
      </c>
      <c r="AA59" s="13" t="s">
        <v>114</v>
      </c>
      <c r="AB59" s="45">
        <v>97</v>
      </c>
      <c r="AC59" s="45">
        <v>72.808490000000006</v>
      </c>
      <c r="AD59" s="45"/>
      <c r="AE59" s="45">
        <v>4</v>
      </c>
      <c r="AF59" s="45" t="s">
        <v>721</v>
      </c>
      <c r="AG59" s="45">
        <v>81</v>
      </c>
      <c r="AH59" s="45" t="s">
        <v>808</v>
      </c>
      <c r="AI59" s="45">
        <v>1191.4000000000001</v>
      </c>
      <c r="AJ59" s="45" t="s">
        <v>896</v>
      </c>
      <c r="AK59" s="45" t="s">
        <v>145</v>
      </c>
      <c r="AL59" s="45" t="s">
        <v>286</v>
      </c>
      <c r="AM59" s="45" t="s">
        <v>95</v>
      </c>
      <c r="AN59" s="45" t="s">
        <v>95</v>
      </c>
      <c r="AO59" s="45" t="s">
        <v>95</v>
      </c>
      <c r="AP59" s="45" t="s">
        <v>88</v>
      </c>
      <c r="AQ59" s="45" t="s">
        <v>88</v>
      </c>
      <c r="AR59" s="45" t="s">
        <v>95</v>
      </c>
      <c r="AS59" s="45" t="s">
        <v>109</v>
      </c>
      <c r="AT59" s="45" t="s">
        <v>897</v>
      </c>
      <c r="AU59" s="45" t="s">
        <v>109</v>
      </c>
      <c r="AV59" s="45" t="s">
        <v>898</v>
      </c>
    </row>
    <row r="60" spans="6:48" x14ac:dyDescent="0.2">
      <c r="F60" s="13" t="s">
        <v>436</v>
      </c>
      <c r="G60" s="13" t="s">
        <v>437</v>
      </c>
      <c r="H60" s="13"/>
      <c r="I60" s="13">
        <v>88.976450000000014</v>
      </c>
      <c r="J60" s="13">
        <v>5</v>
      </c>
      <c r="K60" s="13" t="s">
        <v>263</v>
      </c>
      <c r="L60" s="46">
        <v>42</v>
      </c>
      <c r="M60" s="13" t="s">
        <v>722</v>
      </c>
      <c r="N60" s="13">
        <v>26.4</v>
      </c>
      <c r="O60" s="13" t="s">
        <v>1307</v>
      </c>
      <c r="P60" s="13" t="s">
        <v>92</v>
      </c>
      <c r="Q60" s="13" t="s">
        <v>291</v>
      </c>
      <c r="R60" s="13" t="s">
        <v>159</v>
      </c>
      <c r="S60" s="13" t="s">
        <v>95</v>
      </c>
      <c r="T60" s="13" t="s">
        <v>95</v>
      </c>
      <c r="U60" s="13" t="s">
        <v>95</v>
      </c>
      <c r="V60" s="13" t="s">
        <v>95</v>
      </c>
      <c r="W60" s="13" t="s">
        <v>95</v>
      </c>
      <c r="X60" s="13" t="s">
        <v>853</v>
      </c>
      <c r="Y60" s="13" t="s">
        <v>916</v>
      </c>
      <c r="Z60" s="13" t="s">
        <v>159</v>
      </c>
      <c r="AA60" s="13" t="s">
        <v>86</v>
      </c>
      <c r="AB60" s="45">
        <v>24</v>
      </c>
      <c r="AC60" s="45">
        <v>88.973050000000001</v>
      </c>
      <c r="AD60" s="45"/>
      <c r="AE60" s="45">
        <v>5</v>
      </c>
      <c r="AF60" s="45" t="s">
        <v>263</v>
      </c>
      <c r="AG60" s="45">
        <v>42</v>
      </c>
      <c r="AH60" s="45" t="s">
        <v>722</v>
      </c>
      <c r="AI60" s="45">
        <v>27.5</v>
      </c>
      <c r="AJ60" s="45" t="s">
        <v>899</v>
      </c>
      <c r="AK60" s="45" t="s">
        <v>92</v>
      </c>
      <c r="AL60" s="45" t="s">
        <v>291</v>
      </c>
      <c r="AM60" s="45" t="s">
        <v>159</v>
      </c>
      <c r="AN60" s="45" t="s">
        <v>95</v>
      </c>
      <c r="AO60" s="45" t="s">
        <v>95</v>
      </c>
      <c r="AP60" s="45" t="s">
        <v>95</v>
      </c>
      <c r="AQ60" s="45" t="s">
        <v>95</v>
      </c>
      <c r="AR60" s="45" t="s">
        <v>95</v>
      </c>
      <c r="AS60" s="45" t="s">
        <v>264</v>
      </c>
      <c r="AT60" s="45" t="s">
        <v>900</v>
      </c>
      <c r="AU60" s="45" t="s">
        <v>901</v>
      </c>
      <c r="AV60" s="45" t="s">
        <v>902</v>
      </c>
    </row>
    <row r="61" spans="6:48" x14ac:dyDescent="0.2">
      <c r="F61" s="13" t="s">
        <v>438</v>
      </c>
      <c r="G61" s="13" t="s">
        <v>439</v>
      </c>
      <c r="H61" s="13"/>
      <c r="I61" s="13">
        <v>92.010950000000008</v>
      </c>
      <c r="J61" s="13">
        <v>4</v>
      </c>
      <c r="K61" s="13" t="s">
        <v>721</v>
      </c>
      <c r="L61" s="46">
        <v>53</v>
      </c>
      <c r="M61" s="13" t="s">
        <v>845</v>
      </c>
      <c r="N61" s="13">
        <v>5.8</v>
      </c>
      <c r="O61" s="13" t="s">
        <v>1290</v>
      </c>
      <c r="P61" s="13" t="s">
        <v>92</v>
      </c>
      <c r="Q61" s="13" t="s">
        <v>291</v>
      </c>
      <c r="R61" s="13" t="s">
        <v>159</v>
      </c>
      <c r="S61" s="13" t="s">
        <v>95</v>
      </c>
      <c r="T61" s="13" t="s">
        <v>95</v>
      </c>
      <c r="U61" s="13" t="s">
        <v>95</v>
      </c>
      <c r="V61" s="13" t="s">
        <v>95</v>
      </c>
      <c r="W61" s="13" t="s">
        <v>95</v>
      </c>
      <c r="X61" s="13" t="s">
        <v>854</v>
      </c>
      <c r="Y61" s="13" t="s">
        <v>1234</v>
      </c>
      <c r="Z61" s="13" t="s">
        <v>159</v>
      </c>
      <c r="AA61" s="13" t="s">
        <v>111</v>
      </c>
      <c r="AB61" s="45">
        <v>17</v>
      </c>
      <c r="AC61" s="45">
        <v>92.013550000000009</v>
      </c>
      <c r="AD61" s="45"/>
      <c r="AE61" s="45">
        <v>4</v>
      </c>
      <c r="AF61" s="45" t="s">
        <v>721</v>
      </c>
      <c r="AG61" s="45">
        <v>53</v>
      </c>
      <c r="AH61" s="45" t="s">
        <v>845</v>
      </c>
      <c r="AI61" s="45">
        <v>5</v>
      </c>
      <c r="AJ61" s="45" t="s">
        <v>903</v>
      </c>
      <c r="AK61" s="45" t="s">
        <v>92</v>
      </c>
      <c r="AL61" s="45" t="s">
        <v>291</v>
      </c>
      <c r="AM61" s="45" t="s">
        <v>159</v>
      </c>
      <c r="AN61" s="45" t="s">
        <v>95</v>
      </c>
      <c r="AO61" s="45" t="s">
        <v>95</v>
      </c>
      <c r="AP61" s="45" t="s">
        <v>95</v>
      </c>
      <c r="AQ61" s="45" t="s">
        <v>95</v>
      </c>
      <c r="AR61" s="45" t="s">
        <v>95</v>
      </c>
      <c r="AS61" s="45" t="s">
        <v>859</v>
      </c>
      <c r="AT61" s="45" t="s">
        <v>868</v>
      </c>
      <c r="AU61" s="45" t="s">
        <v>159</v>
      </c>
      <c r="AV61" s="45" t="s">
        <v>904</v>
      </c>
    </row>
    <row r="62" spans="6:48" x14ac:dyDescent="0.2">
      <c r="F62" s="13" t="s">
        <v>440</v>
      </c>
      <c r="G62" s="13" t="s">
        <v>441</v>
      </c>
      <c r="H62" s="13"/>
      <c r="I62" s="13">
        <v>49.581270000000004</v>
      </c>
      <c r="J62" s="13">
        <v>7</v>
      </c>
      <c r="K62" s="13" t="s">
        <v>272</v>
      </c>
      <c r="L62" s="46">
        <v>148</v>
      </c>
      <c r="M62" s="13" t="s">
        <v>905</v>
      </c>
      <c r="N62" s="13">
        <v>1294.9000000000001</v>
      </c>
      <c r="O62" s="13" t="s">
        <v>1594</v>
      </c>
      <c r="P62" s="13" t="s">
        <v>159</v>
      </c>
      <c r="Q62" s="13" t="s">
        <v>813</v>
      </c>
      <c r="R62" s="13" t="s">
        <v>88</v>
      </c>
      <c r="S62" s="13" t="s">
        <v>95</v>
      </c>
      <c r="T62" s="13" t="s">
        <v>95</v>
      </c>
      <c r="U62" s="13" t="s">
        <v>95</v>
      </c>
      <c r="V62" s="13" t="s">
        <v>88</v>
      </c>
      <c r="W62" s="13" t="s">
        <v>88</v>
      </c>
      <c r="X62" s="13" t="s">
        <v>1595</v>
      </c>
      <c r="Y62" s="13" t="s">
        <v>1342</v>
      </c>
      <c r="Z62" s="13" t="s">
        <v>109</v>
      </c>
      <c r="AA62" s="13" t="s">
        <v>1596</v>
      </c>
      <c r="AB62" s="45">
        <v>164</v>
      </c>
      <c r="AC62" s="45">
        <v>49.764680000000006</v>
      </c>
      <c r="AD62" s="45"/>
      <c r="AE62" s="45">
        <v>7</v>
      </c>
      <c r="AF62" s="45" t="s">
        <v>272</v>
      </c>
      <c r="AG62" s="45">
        <v>148</v>
      </c>
      <c r="AH62" s="45" t="s">
        <v>905</v>
      </c>
      <c r="AI62" s="45">
        <v>1235.5</v>
      </c>
      <c r="AJ62" s="45" t="s">
        <v>906</v>
      </c>
      <c r="AK62" s="45" t="s">
        <v>159</v>
      </c>
      <c r="AL62" s="45" t="s">
        <v>813</v>
      </c>
      <c r="AM62" s="45" t="s">
        <v>88</v>
      </c>
      <c r="AN62" s="45" t="s">
        <v>95</v>
      </c>
      <c r="AO62" s="45" t="s">
        <v>95</v>
      </c>
      <c r="AP62" s="45" t="s">
        <v>95</v>
      </c>
      <c r="AQ62" s="45" t="s">
        <v>88</v>
      </c>
      <c r="AR62" s="45" t="s">
        <v>88</v>
      </c>
      <c r="AS62" s="45" t="s">
        <v>907</v>
      </c>
      <c r="AT62" s="45" t="s">
        <v>260</v>
      </c>
      <c r="AU62" s="45" t="s">
        <v>109</v>
      </c>
      <c r="AV62" s="45" t="s">
        <v>855</v>
      </c>
    </row>
    <row r="63" spans="6:48" x14ac:dyDescent="0.2">
      <c r="F63" s="13" t="s">
        <v>442</v>
      </c>
      <c r="G63" s="13" t="s">
        <v>443</v>
      </c>
      <c r="H63" s="13"/>
      <c r="I63" s="13">
        <v>45.223520000000001</v>
      </c>
      <c r="J63" s="13">
        <v>5</v>
      </c>
      <c r="K63" s="13" t="s">
        <v>263</v>
      </c>
      <c r="L63" s="46">
        <v>101</v>
      </c>
      <c r="M63" s="13" t="s">
        <v>908</v>
      </c>
      <c r="N63" s="13">
        <v>4024.5</v>
      </c>
      <c r="O63" s="13" t="s">
        <v>1602</v>
      </c>
      <c r="P63" s="13" t="s">
        <v>88</v>
      </c>
      <c r="Q63" s="13" t="s">
        <v>88</v>
      </c>
      <c r="R63" s="13" t="s">
        <v>88</v>
      </c>
      <c r="S63" s="13" t="s">
        <v>88</v>
      </c>
      <c r="T63" s="13" t="s">
        <v>88</v>
      </c>
      <c r="U63" s="13" t="s">
        <v>95</v>
      </c>
      <c r="V63" s="13" t="s">
        <v>88</v>
      </c>
      <c r="W63" s="13" t="s">
        <v>95</v>
      </c>
      <c r="X63" s="13" t="s">
        <v>708</v>
      </c>
      <c r="Y63" s="13" t="s">
        <v>708</v>
      </c>
      <c r="Z63" s="13" t="s">
        <v>709</v>
      </c>
      <c r="AA63" s="13" t="s">
        <v>129</v>
      </c>
      <c r="AB63" s="45">
        <v>165</v>
      </c>
      <c r="AC63" s="45">
        <v>49.578200000000002</v>
      </c>
      <c r="AD63" s="45"/>
      <c r="AE63" s="45">
        <v>5</v>
      </c>
      <c r="AF63" s="45" t="s">
        <v>263</v>
      </c>
      <c r="AG63" s="45">
        <v>101</v>
      </c>
      <c r="AH63" s="45" t="s">
        <v>908</v>
      </c>
      <c r="AI63" s="45">
        <v>2613.6</v>
      </c>
      <c r="AJ63" s="45" t="s">
        <v>909</v>
      </c>
      <c r="AK63" s="45" t="s">
        <v>88</v>
      </c>
      <c r="AL63" s="45" t="s">
        <v>88</v>
      </c>
      <c r="AM63" s="45" t="s">
        <v>88</v>
      </c>
      <c r="AN63" s="45" t="s">
        <v>88</v>
      </c>
      <c r="AO63" s="45" t="s">
        <v>88</v>
      </c>
      <c r="AP63" s="45" t="s">
        <v>95</v>
      </c>
      <c r="AQ63" s="45" t="s">
        <v>88</v>
      </c>
      <c r="AR63" s="45" t="s">
        <v>95</v>
      </c>
      <c r="AS63" s="45" t="s">
        <v>708</v>
      </c>
      <c r="AT63" s="45" t="s">
        <v>708</v>
      </c>
      <c r="AU63" s="45" t="s">
        <v>709</v>
      </c>
      <c r="AV63" s="45" t="s">
        <v>325</v>
      </c>
    </row>
    <row r="64" spans="6:48" x14ac:dyDescent="0.2">
      <c r="F64" s="13" t="s">
        <v>444</v>
      </c>
      <c r="G64" s="13" t="s">
        <v>445</v>
      </c>
      <c r="H64" s="13"/>
      <c r="I64" s="13">
        <v>84.378280000000004</v>
      </c>
      <c r="J64" s="13">
        <v>3</v>
      </c>
      <c r="K64" s="13" t="s">
        <v>291</v>
      </c>
      <c r="L64" s="46">
        <v>71</v>
      </c>
      <c r="M64" s="13" t="s">
        <v>710</v>
      </c>
      <c r="N64" s="13">
        <v>157.4</v>
      </c>
      <c r="O64" s="13" t="s">
        <v>1346</v>
      </c>
      <c r="P64" s="13" t="s">
        <v>109</v>
      </c>
      <c r="Q64" s="13" t="s">
        <v>712</v>
      </c>
      <c r="R64" s="13" t="s">
        <v>95</v>
      </c>
      <c r="S64" s="13" t="s">
        <v>95</v>
      </c>
      <c r="T64" s="13" t="s">
        <v>88</v>
      </c>
      <c r="U64" s="13" t="s">
        <v>95</v>
      </c>
      <c r="V64" s="13" t="s">
        <v>95</v>
      </c>
      <c r="W64" s="13" t="s">
        <v>95</v>
      </c>
      <c r="X64" s="13" t="s">
        <v>277</v>
      </c>
      <c r="Y64" s="13" t="s">
        <v>287</v>
      </c>
      <c r="Z64" s="13" t="s">
        <v>159</v>
      </c>
      <c r="AA64" s="13" t="s">
        <v>265</v>
      </c>
      <c r="AB64" s="45">
        <v>42</v>
      </c>
      <c r="AC64" s="45">
        <v>84.416460000000001</v>
      </c>
      <c r="AD64" s="45"/>
      <c r="AE64" s="45">
        <v>3</v>
      </c>
      <c r="AF64" s="45" t="s">
        <v>291</v>
      </c>
      <c r="AG64" s="45">
        <v>71</v>
      </c>
      <c r="AH64" s="45" t="s">
        <v>710</v>
      </c>
      <c r="AI64" s="45">
        <v>145</v>
      </c>
      <c r="AJ64" s="45" t="s">
        <v>911</v>
      </c>
      <c r="AK64" s="45" t="s">
        <v>109</v>
      </c>
      <c r="AL64" s="45" t="s">
        <v>712</v>
      </c>
      <c r="AM64" s="45" t="s">
        <v>95</v>
      </c>
      <c r="AN64" s="45" t="s">
        <v>95</v>
      </c>
      <c r="AO64" s="45" t="s">
        <v>88</v>
      </c>
      <c r="AP64" s="45" t="s">
        <v>95</v>
      </c>
      <c r="AQ64" s="45" t="s">
        <v>95</v>
      </c>
      <c r="AR64" s="45" t="s">
        <v>95</v>
      </c>
      <c r="AS64" s="45" t="s">
        <v>912</v>
      </c>
      <c r="AT64" s="45" t="s">
        <v>913</v>
      </c>
      <c r="AU64" s="45" t="s">
        <v>159</v>
      </c>
      <c r="AV64" s="45" t="s">
        <v>161</v>
      </c>
    </row>
    <row r="65" spans="6:48" x14ac:dyDescent="0.2">
      <c r="F65" s="13" t="s">
        <v>446</v>
      </c>
      <c r="G65" s="13" t="s">
        <v>447</v>
      </c>
      <c r="H65" s="13"/>
      <c r="I65" s="13">
        <v>98.794260000000008</v>
      </c>
      <c r="J65" s="13">
        <v>3</v>
      </c>
      <c r="K65" s="13" t="s">
        <v>291</v>
      </c>
      <c r="L65" s="46">
        <v>28</v>
      </c>
      <c r="M65" s="13" t="s">
        <v>914</v>
      </c>
      <c r="N65" s="13">
        <v>38.5</v>
      </c>
      <c r="O65" s="13" t="s">
        <v>1267</v>
      </c>
      <c r="P65" s="13" t="s">
        <v>92</v>
      </c>
      <c r="Q65" s="13" t="s">
        <v>291</v>
      </c>
      <c r="R65" s="13" t="s">
        <v>159</v>
      </c>
      <c r="S65" s="13" t="s">
        <v>95</v>
      </c>
      <c r="T65" s="13" t="s">
        <v>95</v>
      </c>
      <c r="U65" s="13" t="s">
        <v>95</v>
      </c>
      <c r="V65" s="13" t="s">
        <v>95</v>
      </c>
      <c r="W65" s="13" t="s">
        <v>95</v>
      </c>
      <c r="X65" s="13" t="s">
        <v>887</v>
      </c>
      <c r="Y65" s="13" t="s">
        <v>264</v>
      </c>
      <c r="Z65" s="13" t="s">
        <v>159</v>
      </c>
      <c r="AA65" s="13" t="s">
        <v>1268</v>
      </c>
      <c r="AB65" s="45">
        <v>5</v>
      </c>
      <c r="AC65" s="45">
        <v>98.798970000000011</v>
      </c>
      <c r="AD65" s="45"/>
      <c r="AE65" s="45">
        <v>3</v>
      </c>
      <c r="AF65" s="45" t="s">
        <v>291</v>
      </c>
      <c r="AG65" s="45">
        <v>28</v>
      </c>
      <c r="AH65" s="45" t="s">
        <v>914</v>
      </c>
      <c r="AI65" s="45">
        <v>37</v>
      </c>
      <c r="AJ65" s="45" t="s">
        <v>915</v>
      </c>
      <c r="AK65" s="45" t="s">
        <v>92</v>
      </c>
      <c r="AL65" s="45" t="s">
        <v>291</v>
      </c>
      <c r="AM65" s="45" t="s">
        <v>159</v>
      </c>
      <c r="AN65" s="45" t="s">
        <v>95</v>
      </c>
      <c r="AO65" s="45" t="s">
        <v>95</v>
      </c>
      <c r="AP65" s="45" t="s">
        <v>95</v>
      </c>
      <c r="AQ65" s="45" t="s">
        <v>95</v>
      </c>
      <c r="AR65" s="45" t="s">
        <v>95</v>
      </c>
      <c r="AS65" s="45" t="s">
        <v>916</v>
      </c>
      <c r="AT65" s="45" t="s">
        <v>280</v>
      </c>
      <c r="AU65" s="45" t="s">
        <v>159</v>
      </c>
      <c r="AV65" s="45" t="s">
        <v>917</v>
      </c>
    </row>
    <row r="66" spans="6:48" x14ac:dyDescent="0.2">
      <c r="F66" s="13" t="s">
        <v>448</v>
      </c>
      <c r="G66" s="13" t="s">
        <v>449</v>
      </c>
      <c r="H66" s="13"/>
      <c r="I66" s="13">
        <v>74.015440000000012</v>
      </c>
      <c r="J66" s="13">
        <v>4</v>
      </c>
      <c r="K66" s="13" t="s">
        <v>721</v>
      </c>
      <c r="L66" s="46">
        <v>78</v>
      </c>
      <c r="M66" s="13" t="s">
        <v>760</v>
      </c>
      <c r="N66" s="13">
        <v>906</v>
      </c>
      <c r="O66" s="13" t="s">
        <v>1446</v>
      </c>
      <c r="P66" s="13" t="s">
        <v>145</v>
      </c>
      <c r="Q66" s="13" t="s">
        <v>286</v>
      </c>
      <c r="R66" s="13" t="s">
        <v>88</v>
      </c>
      <c r="S66" s="13" t="s">
        <v>95</v>
      </c>
      <c r="T66" s="13" t="s">
        <v>95</v>
      </c>
      <c r="U66" s="13" t="s">
        <v>95</v>
      </c>
      <c r="V66" s="13" t="s">
        <v>88</v>
      </c>
      <c r="W66" s="13" t="s">
        <v>95</v>
      </c>
      <c r="X66" s="13" t="s">
        <v>1447</v>
      </c>
      <c r="Y66" s="13" t="s">
        <v>1448</v>
      </c>
      <c r="Z66" s="13" t="s">
        <v>109</v>
      </c>
      <c r="AA66" s="13" t="s">
        <v>1128</v>
      </c>
      <c r="AB66" s="45">
        <v>79</v>
      </c>
      <c r="AC66" s="45">
        <v>77.360870000000006</v>
      </c>
      <c r="AD66" s="45"/>
      <c r="AE66" s="45">
        <v>4</v>
      </c>
      <c r="AF66" s="45" t="s">
        <v>721</v>
      </c>
      <c r="AG66" s="45">
        <v>55</v>
      </c>
      <c r="AH66" s="45" t="s">
        <v>918</v>
      </c>
      <c r="AI66" s="45">
        <v>632</v>
      </c>
      <c r="AJ66" s="45" t="s">
        <v>919</v>
      </c>
      <c r="AK66" s="45" t="s">
        <v>145</v>
      </c>
      <c r="AL66" s="45" t="s">
        <v>286</v>
      </c>
      <c r="AM66" s="45" t="s">
        <v>88</v>
      </c>
      <c r="AN66" s="45" t="s">
        <v>95</v>
      </c>
      <c r="AO66" s="45" t="s">
        <v>95</v>
      </c>
      <c r="AP66" s="45" t="s">
        <v>95</v>
      </c>
      <c r="AQ66" s="45" t="s">
        <v>88</v>
      </c>
      <c r="AR66" s="45" t="s">
        <v>95</v>
      </c>
      <c r="AS66" s="45" t="s">
        <v>920</v>
      </c>
      <c r="AT66" s="45" t="s">
        <v>921</v>
      </c>
      <c r="AU66" s="45" t="s">
        <v>109</v>
      </c>
      <c r="AV66" s="45" t="s">
        <v>289</v>
      </c>
    </row>
    <row r="67" spans="6:48" x14ac:dyDescent="0.2">
      <c r="F67" s="13" t="s">
        <v>450</v>
      </c>
      <c r="G67" s="13" t="s">
        <v>451</v>
      </c>
      <c r="H67" s="13"/>
      <c r="I67" s="13">
        <v>84.738940000000014</v>
      </c>
      <c r="J67" s="13">
        <v>5</v>
      </c>
      <c r="K67" s="13" t="s">
        <v>263</v>
      </c>
      <c r="L67" s="46">
        <v>51</v>
      </c>
      <c r="M67" s="13" t="s">
        <v>922</v>
      </c>
      <c r="N67" s="13">
        <v>69.900000000000006</v>
      </c>
      <c r="O67" s="13" t="s">
        <v>1345</v>
      </c>
      <c r="P67" s="13" t="s">
        <v>91</v>
      </c>
      <c r="Q67" s="13" t="s">
        <v>318</v>
      </c>
      <c r="R67" s="13" t="s">
        <v>130</v>
      </c>
      <c r="S67" s="13" t="s">
        <v>95</v>
      </c>
      <c r="T67" s="13" t="s">
        <v>95</v>
      </c>
      <c r="U67" s="13" t="s">
        <v>95</v>
      </c>
      <c r="V67" s="13" t="s">
        <v>95</v>
      </c>
      <c r="W67" s="13" t="s">
        <v>95</v>
      </c>
      <c r="X67" s="13" t="s">
        <v>259</v>
      </c>
      <c r="Y67" s="13" t="s">
        <v>255</v>
      </c>
      <c r="Z67" s="13" t="s">
        <v>159</v>
      </c>
      <c r="AA67" s="13" t="s">
        <v>881</v>
      </c>
      <c r="AB67" s="45">
        <v>40</v>
      </c>
      <c r="AC67" s="45">
        <v>84.74436</v>
      </c>
      <c r="AD67" s="45"/>
      <c r="AE67" s="45">
        <v>5</v>
      </c>
      <c r="AF67" s="45" t="s">
        <v>263</v>
      </c>
      <c r="AG67" s="45">
        <v>51</v>
      </c>
      <c r="AH67" s="45" t="s">
        <v>922</v>
      </c>
      <c r="AI67" s="45">
        <v>68.2</v>
      </c>
      <c r="AJ67" s="45" t="s">
        <v>923</v>
      </c>
      <c r="AK67" s="45" t="s">
        <v>91</v>
      </c>
      <c r="AL67" s="45" t="s">
        <v>318</v>
      </c>
      <c r="AM67" s="45" t="s">
        <v>130</v>
      </c>
      <c r="AN67" s="45" t="s">
        <v>95</v>
      </c>
      <c r="AO67" s="45" t="s">
        <v>95</v>
      </c>
      <c r="AP67" s="45" t="s">
        <v>95</v>
      </c>
      <c r="AQ67" s="45" t="s">
        <v>95</v>
      </c>
      <c r="AR67" s="45" t="s">
        <v>95</v>
      </c>
      <c r="AS67" s="45" t="s">
        <v>924</v>
      </c>
      <c r="AT67" s="45" t="s">
        <v>925</v>
      </c>
      <c r="AU67" s="45" t="s">
        <v>159</v>
      </c>
      <c r="AV67" s="45" t="s">
        <v>739</v>
      </c>
    </row>
    <row r="68" spans="6:48" x14ac:dyDescent="0.2">
      <c r="F68" s="13" t="s">
        <v>452</v>
      </c>
      <c r="G68" s="13" t="s">
        <v>453</v>
      </c>
      <c r="H68" s="13"/>
      <c r="I68" s="13">
        <v>73.34478</v>
      </c>
      <c r="J68" s="13">
        <v>5</v>
      </c>
      <c r="K68" s="13" t="s">
        <v>263</v>
      </c>
      <c r="L68" s="46">
        <v>38</v>
      </c>
      <c r="M68" s="13" t="s">
        <v>860</v>
      </c>
      <c r="N68" s="13">
        <v>169.4</v>
      </c>
      <c r="O68" s="13" t="s">
        <v>1454</v>
      </c>
      <c r="P68" s="13" t="s">
        <v>159</v>
      </c>
      <c r="Q68" s="13" t="s">
        <v>813</v>
      </c>
      <c r="R68" s="13" t="s">
        <v>95</v>
      </c>
      <c r="S68" s="13" t="s">
        <v>95</v>
      </c>
      <c r="T68" s="13" t="s">
        <v>88</v>
      </c>
      <c r="U68" s="13" t="s">
        <v>88</v>
      </c>
      <c r="V68" s="13" t="s">
        <v>88</v>
      </c>
      <c r="W68" s="13" t="s">
        <v>95</v>
      </c>
      <c r="X68" s="13" t="s">
        <v>305</v>
      </c>
      <c r="Y68" s="13" t="s">
        <v>1094</v>
      </c>
      <c r="Z68" s="13" t="s">
        <v>109</v>
      </c>
      <c r="AA68" s="13" t="s">
        <v>1452</v>
      </c>
      <c r="AB68" s="45">
        <v>93</v>
      </c>
      <c r="AC68" s="45">
        <v>73.38194</v>
      </c>
      <c r="AD68" s="45"/>
      <c r="AE68" s="45">
        <v>5</v>
      </c>
      <c r="AF68" s="45" t="s">
        <v>263</v>
      </c>
      <c r="AG68" s="45">
        <v>38</v>
      </c>
      <c r="AH68" s="45" t="s">
        <v>860</v>
      </c>
      <c r="AI68" s="45">
        <v>157.4</v>
      </c>
      <c r="AJ68" s="45" t="s">
        <v>926</v>
      </c>
      <c r="AK68" s="45" t="s">
        <v>159</v>
      </c>
      <c r="AL68" s="45" t="s">
        <v>813</v>
      </c>
      <c r="AM68" s="45" t="s">
        <v>95</v>
      </c>
      <c r="AN68" s="45" t="s">
        <v>95</v>
      </c>
      <c r="AO68" s="45" t="s">
        <v>88</v>
      </c>
      <c r="AP68" s="45" t="s">
        <v>88</v>
      </c>
      <c r="AQ68" s="45" t="s">
        <v>88</v>
      </c>
      <c r="AR68" s="45" t="s">
        <v>95</v>
      </c>
      <c r="AS68" s="45" t="s">
        <v>927</v>
      </c>
      <c r="AT68" s="45" t="s">
        <v>928</v>
      </c>
      <c r="AU68" s="45" t="s">
        <v>109</v>
      </c>
      <c r="AV68" s="45" t="s">
        <v>929</v>
      </c>
    </row>
    <row r="69" spans="6:48" x14ac:dyDescent="0.2">
      <c r="F69" s="13" t="s">
        <v>454</v>
      </c>
      <c r="G69" s="13" t="s">
        <v>455</v>
      </c>
      <c r="H69" s="13"/>
      <c r="I69" s="13">
        <v>84.124730000000014</v>
      </c>
      <c r="J69" s="13">
        <v>5</v>
      </c>
      <c r="K69" s="13" t="s">
        <v>263</v>
      </c>
      <c r="L69" s="46">
        <v>44</v>
      </c>
      <c r="M69" s="13" t="s">
        <v>837</v>
      </c>
      <c r="N69" s="13">
        <v>515.4</v>
      </c>
      <c r="O69" s="13" t="s">
        <v>1352</v>
      </c>
      <c r="P69" s="13" t="s">
        <v>91</v>
      </c>
      <c r="Q69" s="13" t="s">
        <v>318</v>
      </c>
      <c r="R69" s="13" t="s">
        <v>130</v>
      </c>
      <c r="S69" s="13" t="s">
        <v>95</v>
      </c>
      <c r="T69" s="13" t="s">
        <v>95</v>
      </c>
      <c r="U69" s="13" t="s">
        <v>95</v>
      </c>
      <c r="V69" s="13" t="s">
        <v>95</v>
      </c>
      <c r="W69" s="13" t="s">
        <v>95</v>
      </c>
      <c r="X69" s="13" t="s">
        <v>1353</v>
      </c>
      <c r="Y69" s="13" t="s">
        <v>1354</v>
      </c>
      <c r="Z69" s="13" t="s">
        <v>159</v>
      </c>
      <c r="AA69" s="13" t="s">
        <v>1355</v>
      </c>
      <c r="AB69" s="45">
        <v>46</v>
      </c>
      <c r="AC69" s="45">
        <v>84.24242000000001</v>
      </c>
      <c r="AD69" s="45"/>
      <c r="AE69" s="45">
        <v>5</v>
      </c>
      <c r="AF69" s="45" t="s">
        <v>263</v>
      </c>
      <c r="AG69" s="45">
        <v>44</v>
      </c>
      <c r="AH69" s="45" t="s">
        <v>837</v>
      </c>
      <c r="AI69" s="45">
        <v>477.3</v>
      </c>
      <c r="AJ69" s="45" t="s">
        <v>930</v>
      </c>
      <c r="AK69" s="45" t="s">
        <v>91</v>
      </c>
      <c r="AL69" s="45" t="s">
        <v>318</v>
      </c>
      <c r="AM69" s="45" t="s">
        <v>130</v>
      </c>
      <c r="AN69" s="45" t="s">
        <v>95</v>
      </c>
      <c r="AO69" s="45" t="s">
        <v>95</v>
      </c>
      <c r="AP69" s="45" t="s">
        <v>95</v>
      </c>
      <c r="AQ69" s="45" t="s">
        <v>95</v>
      </c>
      <c r="AR69" s="45" t="s">
        <v>95</v>
      </c>
      <c r="AS69" s="45" t="s">
        <v>931</v>
      </c>
      <c r="AT69" s="45" t="s">
        <v>686</v>
      </c>
      <c r="AU69" s="45" t="s">
        <v>159</v>
      </c>
      <c r="AV69" s="45" t="s">
        <v>872</v>
      </c>
    </row>
    <row r="70" spans="6:48" x14ac:dyDescent="0.2">
      <c r="F70" s="13" t="s">
        <v>456</v>
      </c>
      <c r="G70" s="13" t="s">
        <v>457</v>
      </c>
      <c r="H70" s="13"/>
      <c r="I70" s="13">
        <v>55.535900000000005</v>
      </c>
      <c r="J70" s="13">
        <v>4</v>
      </c>
      <c r="K70" s="13" t="s">
        <v>721</v>
      </c>
      <c r="L70" s="46">
        <v>69</v>
      </c>
      <c r="M70" s="13" t="s">
        <v>752</v>
      </c>
      <c r="N70" s="13">
        <v>3160.3</v>
      </c>
      <c r="O70" s="13" t="s">
        <v>1573</v>
      </c>
      <c r="P70" s="13" t="s">
        <v>88</v>
      </c>
      <c r="Q70" s="13" t="s">
        <v>88</v>
      </c>
      <c r="R70" s="13" t="s">
        <v>88</v>
      </c>
      <c r="S70" s="13" t="s">
        <v>88</v>
      </c>
      <c r="T70" s="13" t="s">
        <v>88</v>
      </c>
      <c r="U70" s="13" t="s">
        <v>88</v>
      </c>
      <c r="V70" s="13" t="s">
        <v>88</v>
      </c>
      <c r="W70" s="13" t="s">
        <v>95</v>
      </c>
      <c r="X70" s="13" t="s">
        <v>708</v>
      </c>
      <c r="Y70" s="13" t="s">
        <v>708</v>
      </c>
      <c r="Z70" s="13" t="s">
        <v>709</v>
      </c>
      <c r="AA70" s="13" t="s">
        <v>1314</v>
      </c>
      <c r="AB70" s="45">
        <v>150</v>
      </c>
      <c r="AC70" s="45">
        <v>55.313850000000002</v>
      </c>
      <c r="AD70" s="45"/>
      <c r="AE70" s="45">
        <v>4</v>
      </c>
      <c r="AF70" s="45" t="s">
        <v>721</v>
      </c>
      <c r="AG70" s="45">
        <v>69</v>
      </c>
      <c r="AH70" s="45" t="s">
        <v>752</v>
      </c>
      <c r="AI70" s="45">
        <v>3232.2</v>
      </c>
      <c r="AJ70" s="45" t="s">
        <v>932</v>
      </c>
      <c r="AK70" s="45" t="s">
        <v>88</v>
      </c>
      <c r="AL70" s="45" t="s">
        <v>88</v>
      </c>
      <c r="AM70" s="45" t="s">
        <v>88</v>
      </c>
      <c r="AN70" s="45" t="s">
        <v>88</v>
      </c>
      <c r="AO70" s="45" t="s">
        <v>88</v>
      </c>
      <c r="AP70" s="45" t="s">
        <v>88</v>
      </c>
      <c r="AQ70" s="45" t="s">
        <v>88</v>
      </c>
      <c r="AR70" s="45" t="s">
        <v>95</v>
      </c>
      <c r="AS70" s="45" t="s">
        <v>708</v>
      </c>
      <c r="AT70" s="45" t="s">
        <v>708</v>
      </c>
      <c r="AU70" s="45" t="s">
        <v>709</v>
      </c>
      <c r="AV70" s="45" t="s">
        <v>114</v>
      </c>
    </row>
    <row r="71" spans="6:48" x14ac:dyDescent="0.2">
      <c r="F71" s="13" t="s">
        <v>458</v>
      </c>
      <c r="G71" s="13" t="s">
        <v>459</v>
      </c>
      <c r="H71" s="13"/>
      <c r="I71" s="13">
        <v>29.568640000000002</v>
      </c>
      <c r="J71" s="13">
        <v>7</v>
      </c>
      <c r="K71" s="13" t="s">
        <v>272</v>
      </c>
      <c r="L71" s="46">
        <v>257</v>
      </c>
      <c r="M71" s="13" t="s">
        <v>88</v>
      </c>
      <c r="N71" s="13">
        <v>1219.8</v>
      </c>
      <c r="O71" s="13" t="s">
        <v>1621</v>
      </c>
      <c r="P71" s="13" t="s">
        <v>88</v>
      </c>
      <c r="Q71" s="13" t="s">
        <v>88</v>
      </c>
      <c r="R71" s="13" t="s">
        <v>88</v>
      </c>
      <c r="S71" s="13" t="s">
        <v>88</v>
      </c>
      <c r="T71" s="13" t="s">
        <v>88</v>
      </c>
      <c r="U71" s="13" t="s">
        <v>88</v>
      </c>
      <c r="V71" s="13" t="s">
        <v>88</v>
      </c>
      <c r="W71" s="13" t="s">
        <v>88</v>
      </c>
      <c r="X71" s="13" t="s">
        <v>708</v>
      </c>
      <c r="Y71" s="13" t="s">
        <v>708</v>
      </c>
      <c r="Z71" s="13" t="s">
        <v>709</v>
      </c>
      <c r="AA71" s="13" t="s">
        <v>1622</v>
      </c>
      <c r="AB71" s="45">
        <v>182</v>
      </c>
      <c r="AC71" s="45">
        <v>29.698590000000003</v>
      </c>
      <c r="AD71" s="45"/>
      <c r="AE71" s="45">
        <v>7</v>
      </c>
      <c r="AF71" s="45" t="s">
        <v>272</v>
      </c>
      <c r="AG71" s="45">
        <v>257</v>
      </c>
      <c r="AH71" s="45" t="s">
        <v>88</v>
      </c>
      <c r="AI71" s="45">
        <v>1177.7</v>
      </c>
      <c r="AJ71" s="45" t="s">
        <v>933</v>
      </c>
      <c r="AK71" s="45" t="s">
        <v>88</v>
      </c>
      <c r="AL71" s="45" t="s">
        <v>88</v>
      </c>
      <c r="AM71" s="45" t="s">
        <v>88</v>
      </c>
      <c r="AN71" s="45" t="s">
        <v>88</v>
      </c>
      <c r="AO71" s="45" t="s">
        <v>88</v>
      </c>
      <c r="AP71" s="45" t="s">
        <v>88</v>
      </c>
      <c r="AQ71" s="45" t="s">
        <v>88</v>
      </c>
      <c r="AR71" s="45" t="s">
        <v>88</v>
      </c>
      <c r="AS71" s="45" t="s">
        <v>708</v>
      </c>
      <c r="AT71" s="45" t="s">
        <v>708</v>
      </c>
      <c r="AU71" s="45" t="s">
        <v>709</v>
      </c>
      <c r="AV71" s="45" t="s">
        <v>934</v>
      </c>
    </row>
    <row r="72" spans="6:48" x14ac:dyDescent="0.2">
      <c r="F72" s="13" t="s">
        <v>460</v>
      </c>
      <c r="G72" s="13" t="s">
        <v>461</v>
      </c>
      <c r="H72" s="13"/>
      <c r="I72" s="13">
        <v>45.910720000000005</v>
      </c>
      <c r="J72" s="13">
        <v>8</v>
      </c>
      <c r="K72" s="13" t="s">
        <v>759</v>
      </c>
      <c r="L72" s="46">
        <v>82</v>
      </c>
      <c r="M72" s="13" t="s">
        <v>935</v>
      </c>
      <c r="N72" s="13">
        <v>421</v>
      </c>
      <c r="O72" s="13" t="s">
        <v>1601</v>
      </c>
      <c r="P72" s="13" t="s">
        <v>88</v>
      </c>
      <c r="Q72" s="13" t="s">
        <v>88</v>
      </c>
      <c r="R72" s="13" t="s">
        <v>88</v>
      </c>
      <c r="S72" s="13" t="s">
        <v>95</v>
      </c>
      <c r="T72" s="13" t="s">
        <v>88</v>
      </c>
      <c r="U72" s="13" t="s">
        <v>95</v>
      </c>
      <c r="V72" s="13" t="s">
        <v>95</v>
      </c>
      <c r="W72" s="13" t="s">
        <v>95</v>
      </c>
      <c r="X72" s="13" t="s">
        <v>910</v>
      </c>
      <c r="Y72" s="13" t="s">
        <v>327</v>
      </c>
      <c r="Z72" s="13" t="s">
        <v>109</v>
      </c>
      <c r="AA72" s="13" t="s">
        <v>143</v>
      </c>
      <c r="AB72" s="45">
        <v>170</v>
      </c>
      <c r="AC72" s="45">
        <v>45.902100000000004</v>
      </c>
      <c r="AD72" s="45"/>
      <c r="AE72" s="45">
        <v>8</v>
      </c>
      <c r="AF72" s="45" t="s">
        <v>759</v>
      </c>
      <c r="AG72" s="45">
        <v>82</v>
      </c>
      <c r="AH72" s="45" t="s">
        <v>935</v>
      </c>
      <c r="AI72" s="45">
        <v>423.8</v>
      </c>
      <c r="AJ72" s="45" t="s">
        <v>936</v>
      </c>
      <c r="AK72" s="45" t="s">
        <v>88</v>
      </c>
      <c r="AL72" s="45" t="s">
        <v>88</v>
      </c>
      <c r="AM72" s="45" t="s">
        <v>88</v>
      </c>
      <c r="AN72" s="45" t="s">
        <v>95</v>
      </c>
      <c r="AO72" s="45" t="s">
        <v>88</v>
      </c>
      <c r="AP72" s="45" t="s">
        <v>95</v>
      </c>
      <c r="AQ72" s="45" t="s">
        <v>95</v>
      </c>
      <c r="AR72" s="45" t="s">
        <v>95</v>
      </c>
      <c r="AS72" s="45" t="s">
        <v>320</v>
      </c>
      <c r="AT72" s="45" t="s">
        <v>323</v>
      </c>
      <c r="AU72" s="45" t="s">
        <v>109</v>
      </c>
      <c r="AV72" s="45" t="s">
        <v>937</v>
      </c>
    </row>
    <row r="73" spans="6:48" x14ac:dyDescent="0.2">
      <c r="F73" s="13" t="s">
        <v>462</v>
      </c>
      <c r="G73" s="13" t="s">
        <v>463</v>
      </c>
      <c r="H73" s="13"/>
      <c r="I73" s="13">
        <v>56.259330000000006</v>
      </c>
      <c r="J73" s="13">
        <v>4</v>
      </c>
      <c r="K73" s="13" t="s">
        <v>721</v>
      </c>
      <c r="L73" s="46">
        <v>60</v>
      </c>
      <c r="M73" s="13" t="s">
        <v>773</v>
      </c>
      <c r="N73" s="13">
        <v>3242.8</v>
      </c>
      <c r="O73" s="13" t="s">
        <v>1568</v>
      </c>
      <c r="P73" s="13" t="s">
        <v>88</v>
      </c>
      <c r="Q73" s="13" t="s">
        <v>88</v>
      </c>
      <c r="R73" s="13" t="s">
        <v>88</v>
      </c>
      <c r="S73" s="13" t="s">
        <v>88</v>
      </c>
      <c r="T73" s="13" t="s">
        <v>88</v>
      </c>
      <c r="U73" s="13" t="s">
        <v>88</v>
      </c>
      <c r="V73" s="13" t="s">
        <v>88</v>
      </c>
      <c r="W73" s="13" t="s">
        <v>95</v>
      </c>
      <c r="X73" s="13" t="s">
        <v>708</v>
      </c>
      <c r="Y73" s="13" t="s">
        <v>708</v>
      </c>
      <c r="Z73" s="13" t="s">
        <v>709</v>
      </c>
      <c r="AA73" s="13" t="s">
        <v>331</v>
      </c>
      <c r="AB73" s="45">
        <v>147</v>
      </c>
      <c r="AC73" s="45">
        <v>57.173420000000007</v>
      </c>
      <c r="AD73" s="45"/>
      <c r="AE73" s="45">
        <v>4</v>
      </c>
      <c r="AF73" s="45" t="s">
        <v>721</v>
      </c>
      <c r="AG73" s="45">
        <v>60</v>
      </c>
      <c r="AH73" s="45" t="s">
        <v>773</v>
      </c>
      <c r="AI73" s="45">
        <v>2946.7</v>
      </c>
      <c r="AJ73" s="45" t="s">
        <v>938</v>
      </c>
      <c r="AK73" s="45" t="s">
        <v>88</v>
      </c>
      <c r="AL73" s="45" t="s">
        <v>88</v>
      </c>
      <c r="AM73" s="45" t="s">
        <v>88</v>
      </c>
      <c r="AN73" s="45" t="s">
        <v>88</v>
      </c>
      <c r="AO73" s="45" t="s">
        <v>88</v>
      </c>
      <c r="AP73" s="45" t="s">
        <v>88</v>
      </c>
      <c r="AQ73" s="45" t="s">
        <v>88</v>
      </c>
      <c r="AR73" s="45" t="s">
        <v>95</v>
      </c>
      <c r="AS73" s="45" t="s">
        <v>708</v>
      </c>
      <c r="AT73" s="45" t="s">
        <v>708</v>
      </c>
      <c r="AU73" s="45" t="s">
        <v>709</v>
      </c>
      <c r="AV73" s="45" t="s">
        <v>939</v>
      </c>
    </row>
    <row r="74" spans="6:48" x14ac:dyDescent="0.2">
      <c r="F74" s="13" t="s">
        <v>464</v>
      </c>
      <c r="G74" s="13" t="s">
        <v>465</v>
      </c>
      <c r="H74" s="13"/>
      <c r="I74" s="13">
        <v>59.894720000000007</v>
      </c>
      <c r="J74" s="13">
        <v>7</v>
      </c>
      <c r="K74" s="13" t="s">
        <v>272</v>
      </c>
      <c r="L74" s="46">
        <v>39</v>
      </c>
      <c r="M74" s="13" t="s">
        <v>841</v>
      </c>
      <c r="N74" s="13">
        <v>779.5</v>
      </c>
      <c r="O74" s="13" t="s">
        <v>1551</v>
      </c>
      <c r="P74" s="13" t="s">
        <v>130</v>
      </c>
      <c r="Q74" s="13" t="s">
        <v>307</v>
      </c>
      <c r="R74" s="13" t="s">
        <v>88</v>
      </c>
      <c r="S74" s="13" t="s">
        <v>95</v>
      </c>
      <c r="T74" s="13" t="s">
        <v>88</v>
      </c>
      <c r="U74" s="13" t="s">
        <v>88</v>
      </c>
      <c r="V74" s="13" t="s">
        <v>88</v>
      </c>
      <c r="W74" s="13" t="s">
        <v>95</v>
      </c>
      <c r="X74" s="13" t="s">
        <v>1552</v>
      </c>
      <c r="Y74" s="13" t="s">
        <v>1553</v>
      </c>
      <c r="Z74" s="13" t="s">
        <v>159</v>
      </c>
      <c r="AA74" s="13" t="s">
        <v>103</v>
      </c>
      <c r="AB74" s="45">
        <v>138</v>
      </c>
      <c r="AC74" s="45">
        <v>59.934290000000004</v>
      </c>
      <c r="AD74" s="45"/>
      <c r="AE74" s="45">
        <v>7</v>
      </c>
      <c r="AF74" s="45" t="s">
        <v>272</v>
      </c>
      <c r="AG74" s="45">
        <v>39</v>
      </c>
      <c r="AH74" s="45" t="s">
        <v>841</v>
      </c>
      <c r="AI74" s="45">
        <v>766.7</v>
      </c>
      <c r="AJ74" s="45" t="s">
        <v>940</v>
      </c>
      <c r="AK74" s="45" t="s">
        <v>130</v>
      </c>
      <c r="AL74" s="45" t="s">
        <v>307</v>
      </c>
      <c r="AM74" s="45" t="s">
        <v>88</v>
      </c>
      <c r="AN74" s="45" t="s">
        <v>95</v>
      </c>
      <c r="AO74" s="45" t="s">
        <v>88</v>
      </c>
      <c r="AP74" s="45" t="s">
        <v>88</v>
      </c>
      <c r="AQ74" s="45" t="s">
        <v>88</v>
      </c>
      <c r="AR74" s="45" t="s">
        <v>95</v>
      </c>
      <c r="AS74" s="45" t="s">
        <v>941</v>
      </c>
      <c r="AT74" s="45" t="s">
        <v>942</v>
      </c>
      <c r="AU74" s="45" t="s">
        <v>159</v>
      </c>
      <c r="AV74" s="45" t="s">
        <v>943</v>
      </c>
    </row>
    <row r="75" spans="6:48" x14ac:dyDescent="0.2">
      <c r="F75" s="13" t="s">
        <v>466</v>
      </c>
      <c r="G75" s="13" t="s">
        <v>467</v>
      </c>
      <c r="H75" s="13"/>
      <c r="I75" s="13">
        <v>99.343830000000011</v>
      </c>
      <c r="J75" s="13">
        <v>3</v>
      </c>
      <c r="K75" s="13" t="s">
        <v>291</v>
      </c>
      <c r="L75" s="46">
        <v>24</v>
      </c>
      <c r="M75" s="13" t="s">
        <v>944</v>
      </c>
      <c r="N75" s="13">
        <v>1.3</v>
      </c>
      <c r="O75" s="13" t="s">
        <v>1264</v>
      </c>
      <c r="P75" s="13" t="s">
        <v>92</v>
      </c>
      <c r="Q75" s="13" t="s">
        <v>291</v>
      </c>
      <c r="R75" s="13" t="s">
        <v>159</v>
      </c>
      <c r="S75" s="13" t="s">
        <v>95</v>
      </c>
      <c r="T75" s="13" t="s">
        <v>95</v>
      </c>
      <c r="U75" s="13" t="s">
        <v>95</v>
      </c>
      <c r="V75" s="13" t="s">
        <v>95</v>
      </c>
      <c r="W75" s="13" t="s">
        <v>95</v>
      </c>
      <c r="X75" s="13" t="s">
        <v>1190</v>
      </c>
      <c r="Y75" s="13" t="s">
        <v>887</v>
      </c>
      <c r="Z75" s="13" t="s">
        <v>95</v>
      </c>
      <c r="AA75" s="13" t="s">
        <v>1265</v>
      </c>
      <c r="AB75" s="45">
        <v>3</v>
      </c>
      <c r="AC75" s="45">
        <v>99.343850000000003</v>
      </c>
      <c r="AD75" s="45"/>
      <c r="AE75" s="45">
        <v>3</v>
      </c>
      <c r="AF75" s="45" t="s">
        <v>291</v>
      </c>
      <c r="AG75" s="45">
        <v>24</v>
      </c>
      <c r="AH75" s="45" t="s">
        <v>944</v>
      </c>
      <c r="AI75" s="45">
        <v>1.3</v>
      </c>
      <c r="AJ75" s="45" t="s">
        <v>945</v>
      </c>
      <c r="AK75" s="45" t="s">
        <v>92</v>
      </c>
      <c r="AL75" s="45" t="s">
        <v>291</v>
      </c>
      <c r="AM75" s="45" t="s">
        <v>159</v>
      </c>
      <c r="AN75" s="45" t="s">
        <v>95</v>
      </c>
      <c r="AO75" s="45" t="s">
        <v>95</v>
      </c>
      <c r="AP75" s="45" t="s">
        <v>95</v>
      </c>
      <c r="AQ75" s="45" t="s">
        <v>95</v>
      </c>
      <c r="AR75" s="45" t="s">
        <v>95</v>
      </c>
      <c r="AS75" s="45" t="s">
        <v>946</v>
      </c>
      <c r="AT75" s="45" t="s">
        <v>947</v>
      </c>
      <c r="AU75" s="45" t="s">
        <v>95</v>
      </c>
      <c r="AV75" s="45" t="s">
        <v>948</v>
      </c>
    </row>
    <row r="76" spans="6:48" x14ac:dyDescent="0.2">
      <c r="F76" s="13" t="s">
        <v>468</v>
      </c>
      <c r="G76" s="13" t="s">
        <v>469</v>
      </c>
      <c r="H76" s="13"/>
      <c r="I76" s="13">
        <v>63.286590000000004</v>
      </c>
      <c r="J76" s="13">
        <v>5</v>
      </c>
      <c r="K76" s="13" t="s">
        <v>263</v>
      </c>
      <c r="L76" s="46">
        <v>257</v>
      </c>
      <c r="M76" s="13" t="s">
        <v>88</v>
      </c>
      <c r="N76" s="13">
        <v>82.6</v>
      </c>
      <c r="O76" s="13" t="s">
        <v>1534</v>
      </c>
      <c r="P76" s="13" t="s">
        <v>91</v>
      </c>
      <c r="Q76" s="13" t="s">
        <v>318</v>
      </c>
      <c r="R76" s="13" t="s">
        <v>130</v>
      </c>
      <c r="S76" s="13" t="s">
        <v>95</v>
      </c>
      <c r="T76" s="13" t="s">
        <v>95</v>
      </c>
      <c r="U76" s="13" t="s">
        <v>95</v>
      </c>
      <c r="V76" s="13" t="s">
        <v>95</v>
      </c>
      <c r="W76" s="13" t="s">
        <v>95</v>
      </c>
      <c r="X76" s="13" t="s">
        <v>1329</v>
      </c>
      <c r="Y76" s="13" t="s">
        <v>1394</v>
      </c>
      <c r="Z76" s="13" t="s">
        <v>159</v>
      </c>
      <c r="AA76" s="13" t="s">
        <v>273</v>
      </c>
      <c r="AB76" s="45">
        <v>125</v>
      </c>
      <c r="AC76" s="45">
        <v>63.311020000000006</v>
      </c>
      <c r="AD76" s="45"/>
      <c r="AE76" s="45">
        <v>5</v>
      </c>
      <c r="AF76" s="45" t="s">
        <v>263</v>
      </c>
      <c r="AG76" s="45">
        <v>257</v>
      </c>
      <c r="AH76" s="45" t="s">
        <v>88</v>
      </c>
      <c r="AI76" s="45">
        <v>74.7</v>
      </c>
      <c r="AJ76" s="45" t="s">
        <v>949</v>
      </c>
      <c r="AK76" s="45" t="s">
        <v>91</v>
      </c>
      <c r="AL76" s="45" t="s">
        <v>318</v>
      </c>
      <c r="AM76" s="45" t="s">
        <v>130</v>
      </c>
      <c r="AN76" s="45" t="s">
        <v>95</v>
      </c>
      <c r="AO76" s="45" t="s">
        <v>95</v>
      </c>
      <c r="AP76" s="45" t="s">
        <v>95</v>
      </c>
      <c r="AQ76" s="45" t="s">
        <v>95</v>
      </c>
      <c r="AR76" s="45" t="s">
        <v>95</v>
      </c>
      <c r="AS76" s="45" t="s">
        <v>950</v>
      </c>
      <c r="AT76" s="45" t="s">
        <v>951</v>
      </c>
      <c r="AU76" s="45" t="s">
        <v>159</v>
      </c>
      <c r="AV76" s="45" t="s">
        <v>84</v>
      </c>
    </row>
    <row r="77" spans="6:48" x14ac:dyDescent="0.2">
      <c r="F77" s="13" t="s">
        <v>470</v>
      </c>
      <c r="G77" s="13" t="s">
        <v>471</v>
      </c>
      <c r="H77" s="13"/>
      <c r="I77" s="13">
        <v>92.244830000000007</v>
      </c>
      <c r="J77" s="13">
        <v>4</v>
      </c>
      <c r="K77" s="13" t="s">
        <v>721</v>
      </c>
      <c r="L77" s="46">
        <v>22</v>
      </c>
      <c r="M77" s="13" t="s">
        <v>952</v>
      </c>
      <c r="N77" s="13">
        <v>9.3000000000000007</v>
      </c>
      <c r="O77" s="13" t="s">
        <v>1288</v>
      </c>
      <c r="P77" s="13" t="s">
        <v>91</v>
      </c>
      <c r="Q77" s="13" t="s">
        <v>318</v>
      </c>
      <c r="R77" s="13" t="s">
        <v>159</v>
      </c>
      <c r="S77" s="13" t="s">
        <v>95</v>
      </c>
      <c r="T77" s="13" t="s">
        <v>95</v>
      </c>
      <c r="U77" s="13" t="s">
        <v>95</v>
      </c>
      <c r="V77" s="13" t="s">
        <v>88</v>
      </c>
      <c r="W77" s="13" t="s">
        <v>95</v>
      </c>
      <c r="X77" s="13" t="s">
        <v>766</v>
      </c>
      <c r="Y77" s="13" t="s">
        <v>1289</v>
      </c>
      <c r="Z77" s="13" t="s">
        <v>88</v>
      </c>
      <c r="AA77" s="13" t="s">
        <v>139</v>
      </c>
      <c r="AB77" s="45">
        <v>16</v>
      </c>
      <c r="AC77" s="45">
        <v>92.241680000000002</v>
      </c>
      <c r="AD77" s="45"/>
      <c r="AE77" s="45">
        <v>4</v>
      </c>
      <c r="AF77" s="45" t="s">
        <v>721</v>
      </c>
      <c r="AG77" s="45">
        <v>22</v>
      </c>
      <c r="AH77" s="45" t="s">
        <v>952</v>
      </c>
      <c r="AI77" s="45">
        <v>10.3</v>
      </c>
      <c r="AJ77" s="45" t="s">
        <v>953</v>
      </c>
      <c r="AK77" s="45" t="s">
        <v>91</v>
      </c>
      <c r="AL77" s="45" t="s">
        <v>318</v>
      </c>
      <c r="AM77" s="45" t="s">
        <v>159</v>
      </c>
      <c r="AN77" s="45" t="s">
        <v>95</v>
      </c>
      <c r="AO77" s="45" t="s">
        <v>95</v>
      </c>
      <c r="AP77" s="45" t="s">
        <v>95</v>
      </c>
      <c r="AQ77" s="45" t="s">
        <v>88</v>
      </c>
      <c r="AR77" s="45" t="s">
        <v>95</v>
      </c>
      <c r="AS77" s="45" t="s">
        <v>742</v>
      </c>
      <c r="AT77" s="45" t="s">
        <v>771</v>
      </c>
      <c r="AU77" s="45" t="s">
        <v>88</v>
      </c>
      <c r="AV77" s="45" t="s">
        <v>306</v>
      </c>
    </row>
    <row r="78" spans="6:48" x14ac:dyDescent="0.2">
      <c r="F78" s="13" t="s">
        <v>472</v>
      </c>
      <c r="G78" s="13" t="s">
        <v>473</v>
      </c>
      <c r="H78" s="13"/>
      <c r="I78" s="13">
        <v>89.15082000000001</v>
      </c>
      <c r="J78" s="13">
        <v>3.47</v>
      </c>
      <c r="K78" s="13" t="s">
        <v>954</v>
      </c>
      <c r="L78" s="46">
        <v>54.97</v>
      </c>
      <c r="M78" s="13" t="s">
        <v>1303</v>
      </c>
      <c r="N78" s="13">
        <v>29.5</v>
      </c>
      <c r="O78" s="13" t="s">
        <v>1304</v>
      </c>
      <c r="P78" s="13" t="s">
        <v>750</v>
      </c>
      <c r="Q78" s="13" t="s">
        <v>957</v>
      </c>
      <c r="R78" s="13" t="s">
        <v>827</v>
      </c>
      <c r="S78" s="13" t="s">
        <v>95</v>
      </c>
      <c r="T78" s="13" t="s">
        <v>95</v>
      </c>
      <c r="U78" s="13" t="s">
        <v>95</v>
      </c>
      <c r="V78" s="13" t="s">
        <v>95</v>
      </c>
      <c r="W78" s="13" t="s">
        <v>95</v>
      </c>
      <c r="X78" s="13" t="s">
        <v>1305</v>
      </c>
      <c r="Y78" s="13" t="s">
        <v>1306</v>
      </c>
      <c r="Z78" s="13" t="s">
        <v>109</v>
      </c>
      <c r="AA78" s="13" t="s">
        <v>160</v>
      </c>
      <c r="AB78" s="45">
        <v>22</v>
      </c>
      <c r="AC78" s="45">
        <v>89.384230000000002</v>
      </c>
      <c r="AD78" s="45"/>
      <c r="AE78" s="45">
        <v>3.47</v>
      </c>
      <c r="AF78" s="45" t="s">
        <v>954</v>
      </c>
      <c r="AG78" s="45">
        <v>52.85</v>
      </c>
      <c r="AH78" s="45" t="s">
        <v>955</v>
      </c>
      <c r="AI78" s="45">
        <v>28.6</v>
      </c>
      <c r="AJ78" s="45" t="s">
        <v>956</v>
      </c>
      <c r="AK78" s="45" t="s">
        <v>750</v>
      </c>
      <c r="AL78" s="45" t="s">
        <v>957</v>
      </c>
      <c r="AM78" s="45" t="s">
        <v>827</v>
      </c>
      <c r="AN78" s="45" t="s">
        <v>95</v>
      </c>
      <c r="AO78" s="45" t="s">
        <v>95</v>
      </c>
      <c r="AP78" s="45" t="s">
        <v>95</v>
      </c>
      <c r="AQ78" s="45" t="s">
        <v>95</v>
      </c>
      <c r="AR78" s="45" t="s">
        <v>95</v>
      </c>
      <c r="AS78" s="45" t="s">
        <v>958</v>
      </c>
      <c r="AT78" s="45" t="s">
        <v>959</v>
      </c>
      <c r="AU78" s="45" t="s">
        <v>109</v>
      </c>
      <c r="AV78" s="45" t="s">
        <v>816</v>
      </c>
    </row>
    <row r="79" spans="6:48" x14ac:dyDescent="0.2">
      <c r="F79" s="13" t="s">
        <v>474</v>
      </c>
      <c r="G79" s="13" t="s">
        <v>475</v>
      </c>
      <c r="H79" s="13"/>
      <c r="I79" s="13">
        <v>86.376400000000004</v>
      </c>
      <c r="J79" s="13">
        <v>4</v>
      </c>
      <c r="K79" s="13" t="s">
        <v>721</v>
      </c>
      <c r="L79" s="46">
        <v>34</v>
      </c>
      <c r="M79" s="13" t="s">
        <v>1143</v>
      </c>
      <c r="N79" s="13">
        <v>252.8</v>
      </c>
      <c r="O79" s="13" t="s">
        <v>1331</v>
      </c>
      <c r="P79" s="13" t="s">
        <v>1332</v>
      </c>
      <c r="Q79" s="13" t="s">
        <v>1333</v>
      </c>
      <c r="R79" s="13" t="s">
        <v>296</v>
      </c>
      <c r="S79" s="13" t="s">
        <v>95</v>
      </c>
      <c r="T79" s="13" t="s">
        <v>95</v>
      </c>
      <c r="U79" s="13" t="s">
        <v>95</v>
      </c>
      <c r="V79" s="13" t="s">
        <v>95</v>
      </c>
      <c r="W79" s="13" t="s">
        <v>88</v>
      </c>
      <c r="X79" s="13" t="s">
        <v>1334</v>
      </c>
      <c r="Y79" s="13" t="s">
        <v>1335</v>
      </c>
      <c r="Z79" s="13" t="s">
        <v>109</v>
      </c>
      <c r="AA79" s="13" t="s">
        <v>271</v>
      </c>
      <c r="AB79" s="45">
        <v>33</v>
      </c>
      <c r="AC79" s="45">
        <v>87.314030000000002</v>
      </c>
      <c r="AD79" s="45"/>
      <c r="AE79" s="45">
        <v>4</v>
      </c>
      <c r="AF79" s="45" t="s">
        <v>721</v>
      </c>
      <c r="AG79" s="45">
        <v>32.24</v>
      </c>
      <c r="AH79" s="45" t="s">
        <v>960</v>
      </c>
      <c r="AI79" s="45">
        <v>233.8</v>
      </c>
      <c r="AJ79" s="45" t="s">
        <v>961</v>
      </c>
      <c r="AK79" s="45" t="s">
        <v>90</v>
      </c>
      <c r="AL79" s="45" t="s">
        <v>734</v>
      </c>
      <c r="AM79" s="45" t="s">
        <v>130</v>
      </c>
      <c r="AN79" s="45" t="s">
        <v>95</v>
      </c>
      <c r="AO79" s="45" t="s">
        <v>95</v>
      </c>
      <c r="AP79" s="45" t="s">
        <v>95</v>
      </c>
      <c r="AQ79" s="45" t="s">
        <v>95</v>
      </c>
      <c r="AR79" s="45" t="s">
        <v>88</v>
      </c>
      <c r="AS79" s="45" t="s">
        <v>962</v>
      </c>
      <c r="AT79" s="45" t="s">
        <v>963</v>
      </c>
      <c r="AU79" s="45" t="s">
        <v>109</v>
      </c>
      <c r="AV79" s="45" t="s">
        <v>278</v>
      </c>
    </row>
    <row r="80" spans="6:48" x14ac:dyDescent="0.2">
      <c r="F80" s="13" t="s">
        <v>476</v>
      </c>
      <c r="G80" s="13" t="s">
        <v>477</v>
      </c>
      <c r="H80" s="13"/>
      <c r="I80" s="13">
        <v>69.320130000000006</v>
      </c>
      <c r="J80" s="13">
        <v>6</v>
      </c>
      <c r="K80" s="13" t="s">
        <v>286</v>
      </c>
      <c r="L80" s="46">
        <v>77</v>
      </c>
      <c r="M80" s="13" t="s">
        <v>789</v>
      </c>
      <c r="N80" s="13">
        <v>775</v>
      </c>
      <c r="O80" s="13" t="s">
        <v>1496</v>
      </c>
      <c r="P80" s="13" t="s">
        <v>109</v>
      </c>
      <c r="Q80" s="13" t="s">
        <v>712</v>
      </c>
      <c r="R80" s="13" t="s">
        <v>95</v>
      </c>
      <c r="S80" s="13" t="s">
        <v>95</v>
      </c>
      <c r="T80" s="13" t="s">
        <v>95</v>
      </c>
      <c r="U80" s="13" t="s">
        <v>95</v>
      </c>
      <c r="V80" s="13" t="s">
        <v>88</v>
      </c>
      <c r="W80" s="13" t="s">
        <v>95</v>
      </c>
      <c r="X80" s="13" t="s">
        <v>279</v>
      </c>
      <c r="Y80" s="13" t="s">
        <v>287</v>
      </c>
      <c r="Z80" s="13" t="s">
        <v>130</v>
      </c>
      <c r="AA80" s="13" t="s">
        <v>965</v>
      </c>
      <c r="AB80" s="45">
        <v>113</v>
      </c>
      <c r="AC80" s="45">
        <v>69.409330000000011</v>
      </c>
      <c r="AD80" s="45"/>
      <c r="AE80" s="45">
        <v>6</v>
      </c>
      <c r="AF80" s="45" t="s">
        <v>286</v>
      </c>
      <c r="AG80" s="45">
        <v>77</v>
      </c>
      <c r="AH80" s="45" t="s">
        <v>789</v>
      </c>
      <c r="AI80" s="45">
        <v>746</v>
      </c>
      <c r="AJ80" s="45" t="s">
        <v>964</v>
      </c>
      <c r="AK80" s="45" t="s">
        <v>109</v>
      </c>
      <c r="AL80" s="45" t="s">
        <v>712</v>
      </c>
      <c r="AM80" s="45" t="s">
        <v>95</v>
      </c>
      <c r="AN80" s="45" t="s">
        <v>95</v>
      </c>
      <c r="AO80" s="45" t="s">
        <v>95</v>
      </c>
      <c r="AP80" s="45" t="s">
        <v>95</v>
      </c>
      <c r="AQ80" s="45" t="s">
        <v>88</v>
      </c>
      <c r="AR80" s="45" t="s">
        <v>95</v>
      </c>
      <c r="AS80" s="45" t="s">
        <v>91</v>
      </c>
      <c r="AT80" s="45" t="s">
        <v>965</v>
      </c>
      <c r="AU80" s="45" t="s">
        <v>109</v>
      </c>
      <c r="AV80" s="45" t="s">
        <v>294</v>
      </c>
    </row>
    <row r="81" spans="6:48" x14ac:dyDescent="0.2">
      <c r="F81" s="13" t="s">
        <v>115</v>
      </c>
      <c r="G81" s="13" t="s">
        <v>42</v>
      </c>
      <c r="H81" s="13"/>
      <c r="I81" s="13">
        <v>61.731470000000002</v>
      </c>
      <c r="J81" s="13">
        <v>5</v>
      </c>
      <c r="K81" s="13" t="s">
        <v>263</v>
      </c>
      <c r="L81" s="46">
        <v>51</v>
      </c>
      <c r="M81" s="13" t="s">
        <v>922</v>
      </c>
      <c r="N81" s="13">
        <v>436.8</v>
      </c>
      <c r="O81" s="13" t="s">
        <v>1538</v>
      </c>
      <c r="P81" s="13" t="s">
        <v>88</v>
      </c>
      <c r="Q81" s="13" t="s">
        <v>88</v>
      </c>
      <c r="R81" s="13" t="s">
        <v>88</v>
      </c>
      <c r="S81" s="13" t="s">
        <v>95</v>
      </c>
      <c r="T81" s="13" t="s">
        <v>95</v>
      </c>
      <c r="U81" s="13" t="s">
        <v>88</v>
      </c>
      <c r="V81" s="13" t="s">
        <v>88</v>
      </c>
      <c r="W81" s="13" t="s">
        <v>88</v>
      </c>
      <c r="X81" s="13" t="s">
        <v>708</v>
      </c>
      <c r="Y81" s="13" t="s">
        <v>708</v>
      </c>
      <c r="Z81" s="13" t="s">
        <v>143</v>
      </c>
      <c r="AA81" s="13" t="s">
        <v>155</v>
      </c>
      <c r="AB81" s="45">
        <v>131</v>
      </c>
      <c r="AC81" s="45">
        <v>61.892470000000003</v>
      </c>
      <c r="AD81" s="45"/>
      <c r="AE81" s="45">
        <v>5</v>
      </c>
      <c r="AF81" s="45" t="s">
        <v>263</v>
      </c>
      <c r="AG81" s="45">
        <v>51</v>
      </c>
      <c r="AH81" s="45" t="s">
        <v>922</v>
      </c>
      <c r="AI81" s="45">
        <v>384.7</v>
      </c>
      <c r="AJ81" s="45" t="s">
        <v>966</v>
      </c>
      <c r="AK81" s="45" t="s">
        <v>88</v>
      </c>
      <c r="AL81" s="45" t="s">
        <v>88</v>
      </c>
      <c r="AM81" s="45" t="s">
        <v>88</v>
      </c>
      <c r="AN81" s="45" t="s">
        <v>95</v>
      </c>
      <c r="AO81" s="45" t="s">
        <v>95</v>
      </c>
      <c r="AP81" s="45" t="s">
        <v>88</v>
      </c>
      <c r="AQ81" s="45" t="s">
        <v>88</v>
      </c>
      <c r="AR81" s="45" t="s">
        <v>88</v>
      </c>
      <c r="AS81" s="45" t="s">
        <v>708</v>
      </c>
      <c r="AT81" s="45" t="s">
        <v>708</v>
      </c>
      <c r="AU81" s="45" t="s">
        <v>143</v>
      </c>
      <c r="AV81" s="45" t="s">
        <v>154</v>
      </c>
    </row>
    <row r="82" spans="6:48" x14ac:dyDescent="0.2">
      <c r="F82" s="13" t="s">
        <v>478</v>
      </c>
      <c r="G82" s="13" t="s">
        <v>479</v>
      </c>
      <c r="H82" s="13"/>
      <c r="I82" s="13">
        <v>84.201310000000007</v>
      </c>
      <c r="J82" s="13">
        <v>5</v>
      </c>
      <c r="K82" s="13" t="s">
        <v>263</v>
      </c>
      <c r="L82" s="46">
        <v>85</v>
      </c>
      <c r="M82" s="13" t="s">
        <v>967</v>
      </c>
      <c r="N82" s="13">
        <v>59.2</v>
      </c>
      <c r="O82" s="13" t="s">
        <v>1351</v>
      </c>
      <c r="P82" s="13" t="s">
        <v>92</v>
      </c>
      <c r="Q82" s="13" t="s">
        <v>291</v>
      </c>
      <c r="R82" s="13" t="s">
        <v>159</v>
      </c>
      <c r="S82" s="13" t="s">
        <v>95</v>
      </c>
      <c r="T82" s="13" t="s">
        <v>95</v>
      </c>
      <c r="U82" s="13" t="s">
        <v>95</v>
      </c>
      <c r="V82" s="13" t="s">
        <v>95</v>
      </c>
      <c r="W82" s="13" t="s">
        <v>95</v>
      </c>
      <c r="X82" s="13" t="s">
        <v>868</v>
      </c>
      <c r="Y82" s="13" t="s">
        <v>887</v>
      </c>
      <c r="Z82" s="13" t="s">
        <v>159</v>
      </c>
      <c r="AA82" s="13" t="s">
        <v>687</v>
      </c>
      <c r="AB82" s="45">
        <v>47</v>
      </c>
      <c r="AC82" s="45">
        <v>84.207750000000004</v>
      </c>
      <c r="AD82" s="45"/>
      <c r="AE82" s="45">
        <v>5</v>
      </c>
      <c r="AF82" s="45" t="s">
        <v>263</v>
      </c>
      <c r="AG82" s="45">
        <v>85</v>
      </c>
      <c r="AH82" s="45" t="s">
        <v>967</v>
      </c>
      <c r="AI82" s="45">
        <v>57.1</v>
      </c>
      <c r="AJ82" s="45" t="s">
        <v>968</v>
      </c>
      <c r="AK82" s="45" t="s">
        <v>92</v>
      </c>
      <c r="AL82" s="45" t="s">
        <v>291</v>
      </c>
      <c r="AM82" s="45" t="s">
        <v>159</v>
      </c>
      <c r="AN82" s="45" t="s">
        <v>95</v>
      </c>
      <c r="AO82" s="45" t="s">
        <v>95</v>
      </c>
      <c r="AP82" s="45" t="s">
        <v>95</v>
      </c>
      <c r="AQ82" s="45" t="s">
        <v>95</v>
      </c>
      <c r="AR82" s="45" t="s">
        <v>95</v>
      </c>
      <c r="AS82" s="45" t="s">
        <v>261</v>
      </c>
      <c r="AT82" s="45" t="s">
        <v>969</v>
      </c>
      <c r="AU82" s="45" t="s">
        <v>159</v>
      </c>
      <c r="AV82" s="45" t="s">
        <v>128</v>
      </c>
    </row>
    <row r="83" spans="6:48" x14ac:dyDescent="0.2">
      <c r="F83" s="13" t="s">
        <v>480</v>
      </c>
      <c r="G83" s="13" t="s">
        <v>481</v>
      </c>
      <c r="H83" s="13"/>
      <c r="I83" s="13">
        <v>76.243470000000002</v>
      </c>
      <c r="J83" s="13">
        <v>5</v>
      </c>
      <c r="K83" s="13" t="s">
        <v>263</v>
      </c>
      <c r="L83" s="46">
        <v>102</v>
      </c>
      <c r="M83" s="13" t="s">
        <v>970</v>
      </c>
      <c r="N83" s="13">
        <v>13.9</v>
      </c>
      <c r="O83" s="13" t="s">
        <v>1431</v>
      </c>
      <c r="P83" s="13" t="s">
        <v>90</v>
      </c>
      <c r="Q83" s="13" t="s">
        <v>734</v>
      </c>
      <c r="R83" s="13" t="s">
        <v>130</v>
      </c>
      <c r="S83" s="13" t="s">
        <v>95</v>
      </c>
      <c r="T83" s="13" t="s">
        <v>95</v>
      </c>
      <c r="U83" s="13" t="s">
        <v>95</v>
      </c>
      <c r="V83" s="13" t="s">
        <v>95</v>
      </c>
      <c r="W83" s="13" t="s">
        <v>88</v>
      </c>
      <c r="X83" s="13" t="s">
        <v>1432</v>
      </c>
      <c r="Y83" s="13" t="s">
        <v>1433</v>
      </c>
      <c r="Z83" s="13" t="s">
        <v>95</v>
      </c>
      <c r="AA83" s="13" t="s">
        <v>875</v>
      </c>
      <c r="AB83" s="45">
        <v>83</v>
      </c>
      <c r="AC83" s="45">
        <v>76.245130000000003</v>
      </c>
      <c r="AD83" s="45"/>
      <c r="AE83" s="45">
        <v>5</v>
      </c>
      <c r="AF83" s="45" t="s">
        <v>263</v>
      </c>
      <c r="AG83" s="45">
        <v>102</v>
      </c>
      <c r="AH83" s="45" t="s">
        <v>970</v>
      </c>
      <c r="AI83" s="45">
        <v>13.3</v>
      </c>
      <c r="AJ83" s="45" t="s">
        <v>971</v>
      </c>
      <c r="AK83" s="45" t="s">
        <v>90</v>
      </c>
      <c r="AL83" s="45" t="s">
        <v>734</v>
      </c>
      <c r="AM83" s="45" t="s">
        <v>130</v>
      </c>
      <c r="AN83" s="45" t="s">
        <v>95</v>
      </c>
      <c r="AO83" s="45" t="s">
        <v>95</v>
      </c>
      <c r="AP83" s="45" t="s">
        <v>95</v>
      </c>
      <c r="AQ83" s="45" t="s">
        <v>95</v>
      </c>
      <c r="AR83" s="45" t="s">
        <v>88</v>
      </c>
      <c r="AS83" s="45" t="s">
        <v>972</v>
      </c>
      <c r="AT83" s="45" t="s">
        <v>973</v>
      </c>
      <c r="AU83" s="45" t="s">
        <v>95</v>
      </c>
      <c r="AV83" s="45" t="s">
        <v>85</v>
      </c>
    </row>
    <row r="84" spans="6:48" x14ac:dyDescent="0.2">
      <c r="F84" s="13" t="s">
        <v>482</v>
      </c>
      <c r="G84" s="13" t="s">
        <v>483</v>
      </c>
      <c r="H84" s="13"/>
      <c r="I84" s="13">
        <v>86.044260000000008</v>
      </c>
      <c r="J84" s="13">
        <v>4</v>
      </c>
      <c r="K84" s="13" t="s">
        <v>721</v>
      </c>
      <c r="L84" s="46">
        <v>75</v>
      </c>
      <c r="M84" s="13" t="s">
        <v>737</v>
      </c>
      <c r="N84" s="13">
        <v>151.80000000000001</v>
      </c>
      <c r="O84" s="13" t="s">
        <v>1337</v>
      </c>
      <c r="P84" s="13" t="s">
        <v>91</v>
      </c>
      <c r="Q84" s="13" t="s">
        <v>318</v>
      </c>
      <c r="R84" s="13" t="s">
        <v>130</v>
      </c>
      <c r="S84" s="13" t="s">
        <v>95</v>
      </c>
      <c r="T84" s="13" t="s">
        <v>95</v>
      </c>
      <c r="U84" s="13" t="s">
        <v>95</v>
      </c>
      <c r="V84" s="13" t="s">
        <v>95</v>
      </c>
      <c r="W84" s="13" t="s">
        <v>95</v>
      </c>
      <c r="X84" s="13" t="s">
        <v>1026</v>
      </c>
      <c r="Y84" s="13" t="s">
        <v>1338</v>
      </c>
      <c r="Z84" s="13" t="s">
        <v>159</v>
      </c>
      <c r="AA84" s="13" t="s">
        <v>1339</v>
      </c>
      <c r="AB84" s="45">
        <v>38</v>
      </c>
      <c r="AC84" s="45">
        <v>86.083860000000001</v>
      </c>
      <c r="AD84" s="45"/>
      <c r="AE84" s="45">
        <v>4</v>
      </c>
      <c r="AF84" s="45" t="s">
        <v>721</v>
      </c>
      <c r="AG84" s="45">
        <v>75</v>
      </c>
      <c r="AH84" s="45" t="s">
        <v>737</v>
      </c>
      <c r="AI84" s="45">
        <v>138.9</v>
      </c>
      <c r="AJ84" s="45" t="s">
        <v>974</v>
      </c>
      <c r="AK84" s="45" t="s">
        <v>91</v>
      </c>
      <c r="AL84" s="45" t="s">
        <v>318</v>
      </c>
      <c r="AM84" s="45" t="s">
        <v>130</v>
      </c>
      <c r="AN84" s="45" t="s">
        <v>95</v>
      </c>
      <c r="AO84" s="45" t="s">
        <v>95</v>
      </c>
      <c r="AP84" s="45" t="s">
        <v>95</v>
      </c>
      <c r="AQ84" s="45" t="s">
        <v>95</v>
      </c>
      <c r="AR84" s="45" t="s">
        <v>95</v>
      </c>
      <c r="AS84" s="45" t="s">
        <v>255</v>
      </c>
      <c r="AT84" s="45" t="s">
        <v>975</v>
      </c>
      <c r="AU84" s="45" t="s">
        <v>159</v>
      </c>
      <c r="AV84" s="45" t="s">
        <v>851</v>
      </c>
    </row>
    <row r="85" spans="6:48" x14ac:dyDescent="0.2">
      <c r="F85" s="13" t="s">
        <v>484</v>
      </c>
      <c r="G85" s="13" t="s">
        <v>485</v>
      </c>
      <c r="H85" s="13"/>
      <c r="I85" s="13">
        <v>64.959479999999999</v>
      </c>
      <c r="J85" s="13">
        <v>7</v>
      </c>
      <c r="K85" s="13" t="s">
        <v>272</v>
      </c>
      <c r="L85" s="46">
        <v>95</v>
      </c>
      <c r="M85" s="13" t="s">
        <v>894</v>
      </c>
      <c r="N85" s="13">
        <v>203.9</v>
      </c>
      <c r="O85" s="13" t="s">
        <v>1517</v>
      </c>
      <c r="P85" s="13" t="s">
        <v>109</v>
      </c>
      <c r="Q85" s="13" t="s">
        <v>712</v>
      </c>
      <c r="R85" s="13" t="s">
        <v>88</v>
      </c>
      <c r="S85" s="13" t="s">
        <v>95</v>
      </c>
      <c r="T85" s="13" t="s">
        <v>95</v>
      </c>
      <c r="U85" s="13" t="s">
        <v>95</v>
      </c>
      <c r="V85" s="13" t="s">
        <v>95</v>
      </c>
      <c r="W85" s="13" t="s">
        <v>95</v>
      </c>
      <c r="X85" s="13" t="s">
        <v>1518</v>
      </c>
      <c r="Y85" s="13" t="s">
        <v>1519</v>
      </c>
      <c r="Z85" s="13" t="s">
        <v>109</v>
      </c>
      <c r="AA85" s="13" t="s">
        <v>1520</v>
      </c>
      <c r="AB85" s="45">
        <v>120</v>
      </c>
      <c r="AC85" s="45">
        <v>64.960999999999999</v>
      </c>
      <c r="AD85" s="45"/>
      <c r="AE85" s="45">
        <v>7</v>
      </c>
      <c r="AF85" s="45" t="s">
        <v>272</v>
      </c>
      <c r="AG85" s="45">
        <v>95</v>
      </c>
      <c r="AH85" s="45" t="s">
        <v>894</v>
      </c>
      <c r="AI85" s="45">
        <v>203.4</v>
      </c>
      <c r="AJ85" s="45" t="s">
        <v>976</v>
      </c>
      <c r="AK85" s="45" t="s">
        <v>109</v>
      </c>
      <c r="AL85" s="45" t="s">
        <v>712</v>
      </c>
      <c r="AM85" s="45" t="s">
        <v>88</v>
      </c>
      <c r="AN85" s="45" t="s">
        <v>95</v>
      </c>
      <c r="AO85" s="45" t="s">
        <v>95</v>
      </c>
      <c r="AP85" s="45" t="s">
        <v>95</v>
      </c>
      <c r="AQ85" s="45" t="s">
        <v>95</v>
      </c>
      <c r="AR85" s="45" t="s">
        <v>95</v>
      </c>
      <c r="AS85" s="45" t="s">
        <v>977</v>
      </c>
      <c r="AT85" s="45" t="s">
        <v>978</v>
      </c>
      <c r="AU85" s="45" t="s">
        <v>109</v>
      </c>
      <c r="AV85" s="45" t="s">
        <v>979</v>
      </c>
    </row>
    <row r="86" spans="6:48" x14ac:dyDescent="0.2">
      <c r="F86" s="13" t="s">
        <v>486</v>
      </c>
      <c r="G86" s="13" t="s">
        <v>487</v>
      </c>
      <c r="H86" s="13"/>
      <c r="I86" s="13">
        <v>93.163040000000009</v>
      </c>
      <c r="J86" s="13">
        <v>2.35</v>
      </c>
      <c r="K86" s="13" t="s">
        <v>291</v>
      </c>
      <c r="L86" s="46">
        <v>80.900000000000006</v>
      </c>
      <c r="M86" s="13" t="s">
        <v>980</v>
      </c>
      <c r="N86" s="13">
        <v>0</v>
      </c>
      <c r="O86" s="13" t="s">
        <v>291</v>
      </c>
      <c r="P86" s="13" t="s">
        <v>92</v>
      </c>
      <c r="Q86" s="13" t="s">
        <v>291</v>
      </c>
      <c r="R86" s="13" t="s">
        <v>159</v>
      </c>
      <c r="S86" s="13" t="s">
        <v>95</v>
      </c>
      <c r="T86" s="13" t="s">
        <v>95</v>
      </c>
      <c r="U86" s="13" t="s">
        <v>95</v>
      </c>
      <c r="V86" s="13" t="s">
        <v>95</v>
      </c>
      <c r="W86" s="13" t="s">
        <v>95</v>
      </c>
      <c r="X86" s="13" t="s">
        <v>1285</v>
      </c>
      <c r="Y86" s="13" t="s">
        <v>1286</v>
      </c>
      <c r="Z86" s="13" t="s">
        <v>95</v>
      </c>
      <c r="AA86" s="13" t="s">
        <v>1287</v>
      </c>
      <c r="AB86" s="45">
        <v>14</v>
      </c>
      <c r="AC86" s="45">
        <v>93.163040000000009</v>
      </c>
      <c r="AD86" s="45"/>
      <c r="AE86" s="45">
        <v>2.35</v>
      </c>
      <c r="AF86" s="45" t="s">
        <v>291</v>
      </c>
      <c r="AG86" s="45">
        <v>80.900000000000006</v>
      </c>
      <c r="AH86" s="45" t="s">
        <v>980</v>
      </c>
      <c r="AI86" s="45">
        <v>0</v>
      </c>
      <c r="AJ86" s="45" t="s">
        <v>291</v>
      </c>
      <c r="AK86" s="45" t="s">
        <v>92</v>
      </c>
      <c r="AL86" s="45" t="s">
        <v>291</v>
      </c>
      <c r="AM86" s="45" t="s">
        <v>159</v>
      </c>
      <c r="AN86" s="45" t="s">
        <v>95</v>
      </c>
      <c r="AO86" s="45" t="s">
        <v>95</v>
      </c>
      <c r="AP86" s="45" t="s">
        <v>95</v>
      </c>
      <c r="AQ86" s="45" t="s">
        <v>95</v>
      </c>
      <c r="AR86" s="45" t="s">
        <v>95</v>
      </c>
      <c r="AS86" s="45" t="s">
        <v>981</v>
      </c>
      <c r="AT86" s="45" t="s">
        <v>982</v>
      </c>
      <c r="AU86" s="45" t="s">
        <v>95</v>
      </c>
      <c r="AV86" s="45" t="s">
        <v>824</v>
      </c>
    </row>
    <row r="87" spans="6:48" x14ac:dyDescent="0.2">
      <c r="F87" s="13" t="s">
        <v>122</v>
      </c>
      <c r="G87" s="13" t="s">
        <v>18</v>
      </c>
      <c r="H87" s="13"/>
      <c r="I87" s="13">
        <v>80.488700000000009</v>
      </c>
      <c r="J87" s="13">
        <v>5</v>
      </c>
      <c r="K87" s="13" t="s">
        <v>263</v>
      </c>
      <c r="L87" s="46">
        <v>55</v>
      </c>
      <c r="M87" s="13" t="s">
        <v>918</v>
      </c>
      <c r="N87" s="13">
        <v>293.60000000000002</v>
      </c>
      <c r="O87" s="13" t="s">
        <v>1400</v>
      </c>
      <c r="P87" s="13" t="s">
        <v>90</v>
      </c>
      <c r="Q87" s="13" t="s">
        <v>734</v>
      </c>
      <c r="R87" s="13" t="s">
        <v>130</v>
      </c>
      <c r="S87" s="13" t="s">
        <v>95</v>
      </c>
      <c r="T87" s="13" t="s">
        <v>95</v>
      </c>
      <c r="U87" s="13" t="s">
        <v>95</v>
      </c>
      <c r="V87" s="13" t="s">
        <v>88</v>
      </c>
      <c r="W87" s="13" t="s">
        <v>95</v>
      </c>
      <c r="X87" s="13" t="s">
        <v>984</v>
      </c>
      <c r="Y87" s="13" t="s">
        <v>924</v>
      </c>
      <c r="Z87" s="13" t="s">
        <v>88</v>
      </c>
      <c r="AA87" s="13" t="s">
        <v>123</v>
      </c>
      <c r="AB87" s="45">
        <v>69</v>
      </c>
      <c r="AC87" s="45">
        <v>80.51427000000001</v>
      </c>
      <c r="AD87" s="45"/>
      <c r="AE87" s="45">
        <v>5</v>
      </c>
      <c r="AF87" s="45" t="s">
        <v>263</v>
      </c>
      <c r="AG87" s="45">
        <v>55</v>
      </c>
      <c r="AH87" s="45" t="s">
        <v>918</v>
      </c>
      <c r="AI87" s="45">
        <v>285.3</v>
      </c>
      <c r="AJ87" s="45" t="s">
        <v>983</v>
      </c>
      <c r="AK87" s="45" t="s">
        <v>90</v>
      </c>
      <c r="AL87" s="45" t="s">
        <v>734</v>
      </c>
      <c r="AM87" s="45" t="s">
        <v>130</v>
      </c>
      <c r="AN87" s="45" t="s">
        <v>95</v>
      </c>
      <c r="AO87" s="45" t="s">
        <v>95</v>
      </c>
      <c r="AP87" s="45" t="s">
        <v>95</v>
      </c>
      <c r="AQ87" s="45" t="s">
        <v>88</v>
      </c>
      <c r="AR87" s="45" t="s">
        <v>95</v>
      </c>
      <c r="AS87" s="45" t="s">
        <v>984</v>
      </c>
      <c r="AT87" s="45" t="s">
        <v>924</v>
      </c>
      <c r="AU87" s="45" t="s">
        <v>88</v>
      </c>
      <c r="AV87" s="45" t="s">
        <v>141</v>
      </c>
    </row>
    <row r="88" spans="6:48" x14ac:dyDescent="0.2">
      <c r="F88" s="13" t="s">
        <v>488</v>
      </c>
      <c r="G88" s="13" t="s">
        <v>489</v>
      </c>
      <c r="H88" s="13"/>
      <c r="I88" s="13">
        <v>81.617860000000007</v>
      </c>
      <c r="J88" s="13">
        <v>6</v>
      </c>
      <c r="K88" s="13" t="s">
        <v>286</v>
      </c>
      <c r="L88" s="46">
        <v>71</v>
      </c>
      <c r="M88" s="13" t="s">
        <v>710</v>
      </c>
      <c r="N88" s="13">
        <v>39.299999999999997</v>
      </c>
      <c r="O88" s="13" t="s">
        <v>1387</v>
      </c>
      <c r="P88" s="13" t="s">
        <v>92</v>
      </c>
      <c r="Q88" s="13" t="s">
        <v>291</v>
      </c>
      <c r="R88" s="13" t="s">
        <v>159</v>
      </c>
      <c r="S88" s="13" t="s">
        <v>95</v>
      </c>
      <c r="T88" s="13" t="s">
        <v>95</v>
      </c>
      <c r="U88" s="13" t="s">
        <v>95</v>
      </c>
      <c r="V88" s="13" t="s">
        <v>95</v>
      </c>
      <c r="W88" s="13" t="s">
        <v>95</v>
      </c>
      <c r="X88" s="13" t="s">
        <v>1388</v>
      </c>
      <c r="Y88" s="13" t="s">
        <v>1006</v>
      </c>
      <c r="Z88" s="13" t="s">
        <v>95</v>
      </c>
      <c r="AA88" s="13" t="s">
        <v>109</v>
      </c>
      <c r="AB88" s="45">
        <v>67</v>
      </c>
      <c r="AC88" s="45">
        <v>81.628360000000001</v>
      </c>
      <c r="AD88" s="45"/>
      <c r="AE88" s="45">
        <v>6</v>
      </c>
      <c r="AF88" s="45" t="s">
        <v>286</v>
      </c>
      <c r="AG88" s="45">
        <v>71</v>
      </c>
      <c r="AH88" s="45" t="s">
        <v>710</v>
      </c>
      <c r="AI88" s="45">
        <v>35.9</v>
      </c>
      <c r="AJ88" s="45" t="s">
        <v>985</v>
      </c>
      <c r="AK88" s="45" t="s">
        <v>92</v>
      </c>
      <c r="AL88" s="45" t="s">
        <v>291</v>
      </c>
      <c r="AM88" s="45" t="s">
        <v>159</v>
      </c>
      <c r="AN88" s="45" t="s">
        <v>95</v>
      </c>
      <c r="AO88" s="45" t="s">
        <v>95</v>
      </c>
      <c r="AP88" s="45" t="s">
        <v>95</v>
      </c>
      <c r="AQ88" s="45" t="s">
        <v>95</v>
      </c>
      <c r="AR88" s="45" t="s">
        <v>95</v>
      </c>
      <c r="AS88" s="45" t="s">
        <v>747</v>
      </c>
      <c r="AT88" s="45" t="s">
        <v>986</v>
      </c>
      <c r="AU88" s="45" t="s">
        <v>95</v>
      </c>
      <c r="AV88" s="45" t="s">
        <v>304</v>
      </c>
    </row>
    <row r="89" spans="6:48" x14ac:dyDescent="0.2">
      <c r="F89" s="13" t="s">
        <v>490</v>
      </c>
      <c r="G89" s="13" t="s">
        <v>491</v>
      </c>
      <c r="H89" s="13"/>
      <c r="I89" s="13">
        <v>76.795970000000011</v>
      </c>
      <c r="J89" s="13">
        <v>3</v>
      </c>
      <c r="K89" s="13" t="s">
        <v>291</v>
      </c>
      <c r="L89" s="46">
        <v>97</v>
      </c>
      <c r="M89" s="13" t="s">
        <v>718</v>
      </c>
      <c r="N89" s="13">
        <v>685.9</v>
      </c>
      <c r="O89" s="13" t="s">
        <v>1425</v>
      </c>
      <c r="P89" s="13" t="s">
        <v>145</v>
      </c>
      <c r="Q89" s="13" t="s">
        <v>286</v>
      </c>
      <c r="R89" s="13" t="s">
        <v>88</v>
      </c>
      <c r="S89" s="13" t="s">
        <v>95</v>
      </c>
      <c r="T89" s="13" t="s">
        <v>95</v>
      </c>
      <c r="U89" s="13" t="s">
        <v>95</v>
      </c>
      <c r="V89" s="13" t="s">
        <v>88</v>
      </c>
      <c r="W89" s="13" t="s">
        <v>95</v>
      </c>
      <c r="X89" s="13" t="s">
        <v>1426</v>
      </c>
      <c r="Y89" s="13" t="s">
        <v>1427</v>
      </c>
      <c r="Z89" s="13" t="s">
        <v>95</v>
      </c>
      <c r="AA89" s="13" t="s">
        <v>314</v>
      </c>
      <c r="AB89" s="45">
        <v>70</v>
      </c>
      <c r="AC89" s="45">
        <v>80.138580000000005</v>
      </c>
      <c r="AD89" s="45"/>
      <c r="AE89" s="45">
        <v>3</v>
      </c>
      <c r="AF89" s="45" t="s">
        <v>291</v>
      </c>
      <c r="AG89" s="45">
        <v>97</v>
      </c>
      <c r="AH89" s="45" t="s">
        <v>718</v>
      </c>
      <c r="AI89" s="45">
        <v>615.4</v>
      </c>
      <c r="AJ89" s="45" t="s">
        <v>987</v>
      </c>
      <c r="AK89" s="45" t="s">
        <v>109</v>
      </c>
      <c r="AL89" s="45" t="s">
        <v>712</v>
      </c>
      <c r="AM89" s="45" t="s">
        <v>95</v>
      </c>
      <c r="AN89" s="45" t="s">
        <v>95</v>
      </c>
      <c r="AO89" s="45" t="s">
        <v>95</v>
      </c>
      <c r="AP89" s="45" t="s">
        <v>95</v>
      </c>
      <c r="AQ89" s="45" t="s">
        <v>88</v>
      </c>
      <c r="AR89" s="45" t="s">
        <v>95</v>
      </c>
      <c r="AS89" s="45" t="s">
        <v>82</v>
      </c>
      <c r="AT89" s="45" t="s">
        <v>317</v>
      </c>
      <c r="AU89" s="45" t="s">
        <v>95</v>
      </c>
      <c r="AV89" s="45" t="s">
        <v>988</v>
      </c>
    </row>
    <row r="90" spans="6:48" x14ac:dyDescent="0.2">
      <c r="F90" s="13" t="s">
        <v>492</v>
      </c>
      <c r="G90" s="13" t="s">
        <v>493</v>
      </c>
      <c r="H90" s="13"/>
      <c r="I90" s="13">
        <v>44.048630000000003</v>
      </c>
      <c r="J90" s="13">
        <v>6</v>
      </c>
      <c r="K90" s="13" t="s">
        <v>286</v>
      </c>
      <c r="L90" s="46">
        <v>97</v>
      </c>
      <c r="M90" s="13" t="s">
        <v>718</v>
      </c>
      <c r="N90" s="13">
        <v>3196.1</v>
      </c>
      <c r="O90" s="13" t="s">
        <v>1606</v>
      </c>
      <c r="P90" s="13" t="s">
        <v>88</v>
      </c>
      <c r="Q90" s="13" t="s">
        <v>88</v>
      </c>
      <c r="R90" s="13" t="s">
        <v>88</v>
      </c>
      <c r="S90" s="13" t="s">
        <v>88</v>
      </c>
      <c r="T90" s="13" t="s">
        <v>88</v>
      </c>
      <c r="U90" s="13" t="s">
        <v>88</v>
      </c>
      <c r="V90" s="13" t="s">
        <v>95</v>
      </c>
      <c r="W90" s="13" t="s">
        <v>88</v>
      </c>
      <c r="X90" s="13" t="s">
        <v>708</v>
      </c>
      <c r="Y90" s="13" t="s">
        <v>708</v>
      </c>
      <c r="Z90" s="13" t="s">
        <v>709</v>
      </c>
      <c r="AA90" s="13" t="s">
        <v>1030</v>
      </c>
      <c r="AB90" s="45">
        <v>172</v>
      </c>
      <c r="AC90" s="45">
        <v>44.757750000000001</v>
      </c>
      <c r="AD90" s="45"/>
      <c r="AE90" s="45">
        <v>6</v>
      </c>
      <c r="AF90" s="45" t="s">
        <v>286</v>
      </c>
      <c r="AG90" s="45">
        <v>97</v>
      </c>
      <c r="AH90" s="45" t="s">
        <v>718</v>
      </c>
      <c r="AI90" s="45">
        <v>2966.3</v>
      </c>
      <c r="AJ90" s="45" t="s">
        <v>989</v>
      </c>
      <c r="AK90" s="45" t="s">
        <v>88</v>
      </c>
      <c r="AL90" s="45" t="s">
        <v>88</v>
      </c>
      <c r="AM90" s="45" t="s">
        <v>88</v>
      </c>
      <c r="AN90" s="45" t="s">
        <v>88</v>
      </c>
      <c r="AO90" s="45" t="s">
        <v>88</v>
      </c>
      <c r="AP90" s="45" t="s">
        <v>88</v>
      </c>
      <c r="AQ90" s="45" t="s">
        <v>95</v>
      </c>
      <c r="AR90" s="45" t="s">
        <v>88</v>
      </c>
      <c r="AS90" s="45" t="s">
        <v>708</v>
      </c>
      <c r="AT90" s="45" t="s">
        <v>708</v>
      </c>
      <c r="AU90" s="45" t="s">
        <v>709</v>
      </c>
      <c r="AV90" s="45" t="s">
        <v>990</v>
      </c>
    </row>
    <row r="91" spans="6:48" x14ac:dyDescent="0.2">
      <c r="F91" s="13" t="s">
        <v>494</v>
      </c>
      <c r="G91" s="13" t="s">
        <v>495</v>
      </c>
      <c r="H91" s="13"/>
      <c r="I91" s="13">
        <v>99.891310000000004</v>
      </c>
      <c r="J91" s="13">
        <v>3</v>
      </c>
      <c r="K91" s="13" t="s">
        <v>291</v>
      </c>
      <c r="L91" s="46">
        <v>13</v>
      </c>
      <c r="M91" s="13" t="s">
        <v>291</v>
      </c>
      <c r="N91" s="13">
        <v>35.200000000000003</v>
      </c>
      <c r="O91" s="13" t="s">
        <v>1262</v>
      </c>
      <c r="P91" s="13" t="s">
        <v>92</v>
      </c>
      <c r="Q91" s="13" t="s">
        <v>291</v>
      </c>
      <c r="R91" s="13" t="s">
        <v>159</v>
      </c>
      <c r="S91" s="13" t="s">
        <v>95</v>
      </c>
      <c r="T91" s="13" t="s">
        <v>95</v>
      </c>
      <c r="U91" s="13" t="s">
        <v>95</v>
      </c>
      <c r="V91" s="13" t="s">
        <v>95</v>
      </c>
      <c r="W91" s="13" t="s">
        <v>95</v>
      </c>
      <c r="X91" s="13" t="s">
        <v>1263</v>
      </c>
      <c r="Y91" s="13" t="s">
        <v>992</v>
      </c>
      <c r="Z91" s="13" t="s">
        <v>109</v>
      </c>
      <c r="AA91" s="13" t="s">
        <v>154</v>
      </c>
      <c r="AB91" s="45">
        <v>2</v>
      </c>
      <c r="AC91" s="45">
        <v>99.894110000000012</v>
      </c>
      <c r="AD91" s="45"/>
      <c r="AE91" s="45">
        <v>3</v>
      </c>
      <c r="AF91" s="45" t="s">
        <v>291</v>
      </c>
      <c r="AG91" s="45">
        <v>13</v>
      </c>
      <c r="AH91" s="45" t="s">
        <v>291</v>
      </c>
      <c r="AI91" s="45">
        <v>34.299999999999997</v>
      </c>
      <c r="AJ91" s="45" t="s">
        <v>991</v>
      </c>
      <c r="AK91" s="45" t="s">
        <v>92</v>
      </c>
      <c r="AL91" s="45" t="s">
        <v>291</v>
      </c>
      <c r="AM91" s="45" t="s">
        <v>159</v>
      </c>
      <c r="AN91" s="45" t="s">
        <v>95</v>
      </c>
      <c r="AO91" s="45" t="s">
        <v>95</v>
      </c>
      <c r="AP91" s="45" t="s">
        <v>95</v>
      </c>
      <c r="AQ91" s="45" t="s">
        <v>95</v>
      </c>
      <c r="AR91" s="45" t="s">
        <v>95</v>
      </c>
      <c r="AS91" s="45" t="s">
        <v>992</v>
      </c>
      <c r="AT91" s="45" t="s">
        <v>993</v>
      </c>
      <c r="AU91" s="45" t="s">
        <v>109</v>
      </c>
      <c r="AV91" s="45" t="s">
        <v>677</v>
      </c>
    </row>
    <row r="92" spans="6:48" x14ac:dyDescent="0.2">
      <c r="F92" s="13" t="s">
        <v>496</v>
      </c>
      <c r="G92" s="13" t="s">
        <v>497</v>
      </c>
      <c r="H92" s="13"/>
      <c r="I92" s="13">
        <v>64.44635000000001</v>
      </c>
      <c r="J92" s="13">
        <v>7</v>
      </c>
      <c r="K92" s="13" t="s">
        <v>272</v>
      </c>
      <c r="L92" s="46">
        <v>36</v>
      </c>
      <c r="M92" s="13" t="s">
        <v>783</v>
      </c>
      <c r="N92" s="13">
        <v>423</v>
      </c>
      <c r="O92" s="13" t="s">
        <v>1526</v>
      </c>
      <c r="P92" s="13" t="s">
        <v>159</v>
      </c>
      <c r="Q92" s="13" t="s">
        <v>813</v>
      </c>
      <c r="R92" s="13" t="s">
        <v>88</v>
      </c>
      <c r="S92" s="13" t="s">
        <v>88</v>
      </c>
      <c r="T92" s="13" t="s">
        <v>88</v>
      </c>
      <c r="U92" s="13" t="s">
        <v>95</v>
      </c>
      <c r="V92" s="13" t="s">
        <v>95</v>
      </c>
      <c r="W92" s="13" t="s">
        <v>95</v>
      </c>
      <c r="X92" s="13" t="s">
        <v>1527</v>
      </c>
      <c r="Y92" s="13" t="s">
        <v>1528</v>
      </c>
      <c r="Z92" s="13" t="s">
        <v>88</v>
      </c>
      <c r="AA92" s="13" t="s">
        <v>670</v>
      </c>
      <c r="AB92" s="45">
        <v>90</v>
      </c>
      <c r="AC92" s="45">
        <v>73.873070000000013</v>
      </c>
      <c r="AD92" s="45"/>
      <c r="AE92" s="45">
        <v>7</v>
      </c>
      <c r="AF92" s="45" t="s">
        <v>272</v>
      </c>
      <c r="AG92" s="45">
        <v>36</v>
      </c>
      <c r="AH92" s="45" t="s">
        <v>783</v>
      </c>
      <c r="AI92" s="45">
        <v>406.2</v>
      </c>
      <c r="AJ92" s="45" t="s">
        <v>994</v>
      </c>
      <c r="AK92" s="45" t="s">
        <v>90</v>
      </c>
      <c r="AL92" s="45" t="s">
        <v>734</v>
      </c>
      <c r="AM92" s="45" t="s">
        <v>95</v>
      </c>
      <c r="AN92" s="45" t="s">
        <v>95</v>
      </c>
      <c r="AO92" s="45" t="s">
        <v>95</v>
      </c>
      <c r="AP92" s="45" t="s">
        <v>95</v>
      </c>
      <c r="AQ92" s="45" t="s">
        <v>95</v>
      </c>
      <c r="AR92" s="45" t="s">
        <v>95</v>
      </c>
      <c r="AS92" s="45" t="s">
        <v>995</v>
      </c>
      <c r="AT92" s="45" t="s">
        <v>996</v>
      </c>
      <c r="AU92" s="45" t="s">
        <v>88</v>
      </c>
      <c r="AV92" s="45" t="s">
        <v>155</v>
      </c>
    </row>
    <row r="93" spans="6:48" x14ac:dyDescent="0.2">
      <c r="F93" s="13" t="s">
        <v>125</v>
      </c>
      <c r="G93" s="13" t="s">
        <v>24</v>
      </c>
      <c r="H93" s="13"/>
      <c r="I93" s="13">
        <v>71.777770000000004</v>
      </c>
      <c r="J93" s="13">
        <v>7</v>
      </c>
      <c r="K93" s="13" t="s">
        <v>272</v>
      </c>
      <c r="L93" s="46">
        <v>65</v>
      </c>
      <c r="M93" s="13" t="s">
        <v>848</v>
      </c>
      <c r="N93" s="13">
        <v>63.8</v>
      </c>
      <c r="O93" s="13" t="s">
        <v>1469</v>
      </c>
      <c r="P93" s="13" t="s">
        <v>90</v>
      </c>
      <c r="Q93" s="13" t="s">
        <v>734</v>
      </c>
      <c r="R93" s="13" t="s">
        <v>159</v>
      </c>
      <c r="S93" s="13" t="s">
        <v>95</v>
      </c>
      <c r="T93" s="13" t="s">
        <v>95</v>
      </c>
      <c r="U93" s="13" t="s">
        <v>88</v>
      </c>
      <c r="V93" s="13" t="s">
        <v>88</v>
      </c>
      <c r="W93" s="13" t="s">
        <v>95</v>
      </c>
      <c r="X93" s="13" t="s">
        <v>1169</v>
      </c>
      <c r="Y93" s="13" t="s">
        <v>767</v>
      </c>
      <c r="Z93" s="13" t="s">
        <v>109</v>
      </c>
      <c r="AA93" s="13" t="s">
        <v>261</v>
      </c>
      <c r="AB93" s="45">
        <v>66</v>
      </c>
      <c r="AC93" s="45">
        <v>81.87509</v>
      </c>
      <c r="AD93" s="45"/>
      <c r="AE93" s="45">
        <v>5</v>
      </c>
      <c r="AF93" s="45" t="s">
        <v>263</v>
      </c>
      <c r="AG93" s="45">
        <v>49</v>
      </c>
      <c r="AH93" s="45" t="s">
        <v>997</v>
      </c>
      <c r="AI93" s="45">
        <v>55.7</v>
      </c>
      <c r="AJ93" s="45" t="s">
        <v>998</v>
      </c>
      <c r="AK93" s="45" t="s">
        <v>90</v>
      </c>
      <c r="AL93" s="45" t="s">
        <v>734</v>
      </c>
      <c r="AM93" s="45" t="s">
        <v>159</v>
      </c>
      <c r="AN93" s="45" t="s">
        <v>95</v>
      </c>
      <c r="AO93" s="45" t="s">
        <v>95</v>
      </c>
      <c r="AP93" s="45" t="s">
        <v>88</v>
      </c>
      <c r="AQ93" s="45" t="s">
        <v>88</v>
      </c>
      <c r="AR93" s="45" t="s">
        <v>95</v>
      </c>
      <c r="AS93" s="45" t="s">
        <v>312</v>
      </c>
      <c r="AT93" s="45" t="s">
        <v>999</v>
      </c>
      <c r="AU93" s="45" t="s">
        <v>109</v>
      </c>
      <c r="AV93" s="45" t="s">
        <v>258</v>
      </c>
    </row>
    <row r="94" spans="6:48" x14ac:dyDescent="0.2">
      <c r="F94" s="13" t="s">
        <v>498</v>
      </c>
      <c r="G94" s="13" t="s">
        <v>499</v>
      </c>
      <c r="H94" s="13"/>
      <c r="I94" s="13">
        <v>55.384480000000003</v>
      </c>
      <c r="J94" s="13">
        <v>7</v>
      </c>
      <c r="K94" s="13" t="s">
        <v>272</v>
      </c>
      <c r="L94" s="46">
        <v>111</v>
      </c>
      <c r="M94" s="13" t="s">
        <v>1000</v>
      </c>
      <c r="N94" s="13">
        <v>717.7</v>
      </c>
      <c r="O94" s="13" t="s">
        <v>1574</v>
      </c>
      <c r="P94" s="13" t="s">
        <v>159</v>
      </c>
      <c r="Q94" s="13" t="s">
        <v>813</v>
      </c>
      <c r="R94" s="13" t="s">
        <v>88</v>
      </c>
      <c r="S94" s="13" t="s">
        <v>88</v>
      </c>
      <c r="T94" s="13" t="s">
        <v>88</v>
      </c>
      <c r="U94" s="13" t="s">
        <v>95</v>
      </c>
      <c r="V94" s="13" t="s">
        <v>95</v>
      </c>
      <c r="W94" s="13" t="s">
        <v>95</v>
      </c>
      <c r="X94" s="13" t="s">
        <v>1318</v>
      </c>
      <c r="Y94" s="13" t="s">
        <v>1575</v>
      </c>
      <c r="Z94" s="13" t="s">
        <v>709</v>
      </c>
      <c r="AA94" s="13" t="s">
        <v>97</v>
      </c>
      <c r="AB94" s="45">
        <v>143</v>
      </c>
      <c r="AC94" s="45">
        <v>58.613770000000002</v>
      </c>
      <c r="AD94" s="45"/>
      <c r="AE94" s="45">
        <v>7</v>
      </c>
      <c r="AF94" s="45" t="s">
        <v>272</v>
      </c>
      <c r="AG94" s="45">
        <v>111</v>
      </c>
      <c r="AH94" s="45" t="s">
        <v>1000</v>
      </c>
      <c r="AI94" s="45">
        <v>683.9</v>
      </c>
      <c r="AJ94" s="45" t="s">
        <v>1001</v>
      </c>
      <c r="AK94" s="45" t="s">
        <v>145</v>
      </c>
      <c r="AL94" s="45" t="s">
        <v>286</v>
      </c>
      <c r="AM94" s="45" t="s">
        <v>95</v>
      </c>
      <c r="AN94" s="45" t="s">
        <v>88</v>
      </c>
      <c r="AO94" s="45" t="s">
        <v>88</v>
      </c>
      <c r="AP94" s="45" t="s">
        <v>95</v>
      </c>
      <c r="AQ94" s="45" t="s">
        <v>95</v>
      </c>
      <c r="AR94" s="45" t="s">
        <v>95</v>
      </c>
      <c r="AS94" s="45" t="s">
        <v>875</v>
      </c>
      <c r="AT94" s="45" t="s">
        <v>270</v>
      </c>
      <c r="AU94" s="45" t="s">
        <v>709</v>
      </c>
      <c r="AV94" s="45" t="s">
        <v>150</v>
      </c>
    </row>
    <row r="95" spans="6:48" x14ac:dyDescent="0.2">
      <c r="F95" s="13" t="s">
        <v>500</v>
      </c>
      <c r="G95" s="13" t="s">
        <v>501</v>
      </c>
      <c r="H95" s="13"/>
      <c r="I95" s="13">
        <v>49.645770000000006</v>
      </c>
      <c r="J95" s="13">
        <v>7</v>
      </c>
      <c r="K95" s="13" t="s">
        <v>272</v>
      </c>
      <c r="L95" s="46">
        <v>105</v>
      </c>
      <c r="M95" s="13" t="s">
        <v>764</v>
      </c>
      <c r="N95" s="13">
        <v>763.4</v>
      </c>
      <c r="O95" s="13" t="s">
        <v>1591</v>
      </c>
      <c r="P95" s="13" t="s">
        <v>95</v>
      </c>
      <c r="Q95" s="13" t="s">
        <v>300</v>
      </c>
      <c r="R95" s="13" t="s">
        <v>88</v>
      </c>
      <c r="S95" s="13" t="s">
        <v>88</v>
      </c>
      <c r="T95" s="13" t="s">
        <v>88</v>
      </c>
      <c r="U95" s="13" t="s">
        <v>88</v>
      </c>
      <c r="V95" s="13" t="s">
        <v>88</v>
      </c>
      <c r="W95" s="13" t="s">
        <v>95</v>
      </c>
      <c r="X95" s="13" t="s">
        <v>1131</v>
      </c>
      <c r="Y95" s="13" t="s">
        <v>1592</v>
      </c>
      <c r="Z95" s="13" t="s">
        <v>95</v>
      </c>
      <c r="AA95" s="13" t="s">
        <v>1593</v>
      </c>
      <c r="AB95" s="45">
        <v>144</v>
      </c>
      <c r="AC95" s="45">
        <v>58.031800000000004</v>
      </c>
      <c r="AD95" s="45"/>
      <c r="AE95" s="45">
        <v>7</v>
      </c>
      <c r="AF95" s="45" t="s">
        <v>272</v>
      </c>
      <c r="AG95" s="45">
        <v>87</v>
      </c>
      <c r="AH95" s="45" t="s">
        <v>164</v>
      </c>
      <c r="AI95" s="45">
        <v>705.2</v>
      </c>
      <c r="AJ95" s="45" t="s">
        <v>1002</v>
      </c>
      <c r="AK95" s="45" t="s">
        <v>159</v>
      </c>
      <c r="AL95" s="45" t="s">
        <v>813</v>
      </c>
      <c r="AM95" s="45" t="s">
        <v>88</v>
      </c>
      <c r="AN95" s="45" t="s">
        <v>95</v>
      </c>
      <c r="AO95" s="45" t="s">
        <v>95</v>
      </c>
      <c r="AP95" s="45" t="s">
        <v>88</v>
      </c>
      <c r="AQ95" s="45" t="s">
        <v>88</v>
      </c>
      <c r="AR95" s="45" t="s">
        <v>95</v>
      </c>
      <c r="AS95" s="45" t="s">
        <v>931</v>
      </c>
      <c r="AT95" s="45" t="s">
        <v>331</v>
      </c>
      <c r="AU95" s="45" t="s">
        <v>95</v>
      </c>
      <c r="AV95" s="45" t="s">
        <v>1003</v>
      </c>
    </row>
    <row r="96" spans="6:48" x14ac:dyDescent="0.2">
      <c r="F96" s="13" t="s">
        <v>502</v>
      </c>
      <c r="G96" s="13" t="s">
        <v>503</v>
      </c>
      <c r="H96" s="13"/>
      <c r="I96" s="13">
        <v>82.235330000000005</v>
      </c>
      <c r="J96" s="13">
        <v>4</v>
      </c>
      <c r="K96" s="13" t="s">
        <v>721</v>
      </c>
      <c r="L96" s="46">
        <v>107</v>
      </c>
      <c r="M96" s="13" t="s">
        <v>1004</v>
      </c>
      <c r="N96" s="13">
        <v>258.89999999999998</v>
      </c>
      <c r="O96" s="13" t="s">
        <v>1378</v>
      </c>
      <c r="P96" s="13" t="s">
        <v>91</v>
      </c>
      <c r="Q96" s="13" t="s">
        <v>318</v>
      </c>
      <c r="R96" s="13" t="s">
        <v>159</v>
      </c>
      <c r="S96" s="13" t="s">
        <v>95</v>
      </c>
      <c r="T96" s="13" t="s">
        <v>95</v>
      </c>
      <c r="U96" s="13" t="s">
        <v>95</v>
      </c>
      <c r="V96" s="13" t="s">
        <v>88</v>
      </c>
      <c r="W96" s="13" t="s">
        <v>95</v>
      </c>
      <c r="X96" s="13" t="s">
        <v>820</v>
      </c>
      <c r="Y96" s="13" t="s">
        <v>1379</v>
      </c>
      <c r="Z96" s="13" t="s">
        <v>159</v>
      </c>
      <c r="AA96" s="13" t="s">
        <v>1380</v>
      </c>
      <c r="AB96" s="45">
        <v>61</v>
      </c>
      <c r="AC96" s="45">
        <v>82.314150000000012</v>
      </c>
      <c r="AD96" s="45"/>
      <c r="AE96" s="45">
        <v>4</v>
      </c>
      <c r="AF96" s="45" t="s">
        <v>721</v>
      </c>
      <c r="AG96" s="45">
        <v>107</v>
      </c>
      <c r="AH96" s="45" t="s">
        <v>1004</v>
      </c>
      <c r="AI96" s="45">
        <v>233.4</v>
      </c>
      <c r="AJ96" s="45" t="s">
        <v>1005</v>
      </c>
      <c r="AK96" s="45" t="s">
        <v>91</v>
      </c>
      <c r="AL96" s="45" t="s">
        <v>318</v>
      </c>
      <c r="AM96" s="45" t="s">
        <v>159</v>
      </c>
      <c r="AN96" s="45" t="s">
        <v>95</v>
      </c>
      <c r="AO96" s="45" t="s">
        <v>95</v>
      </c>
      <c r="AP96" s="45" t="s">
        <v>95</v>
      </c>
      <c r="AQ96" s="45" t="s">
        <v>88</v>
      </c>
      <c r="AR96" s="45" t="s">
        <v>95</v>
      </c>
      <c r="AS96" s="45" t="s">
        <v>1006</v>
      </c>
      <c r="AT96" s="45" t="s">
        <v>999</v>
      </c>
      <c r="AU96" s="45" t="s">
        <v>159</v>
      </c>
      <c r="AV96" s="45" t="s">
        <v>677</v>
      </c>
    </row>
    <row r="97" spans="6:48" x14ac:dyDescent="0.2">
      <c r="F97" s="13" t="s">
        <v>132</v>
      </c>
      <c r="G97" s="13" t="s">
        <v>32</v>
      </c>
      <c r="H97" s="13"/>
      <c r="I97" s="13">
        <v>62.747280000000003</v>
      </c>
      <c r="J97" s="13">
        <v>4</v>
      </c>
      <c r="K97" s="13" t="s">
        <v>721</v>
      </c>
      <c r="L97" s="46">
        <v>89</v>
      </c>
      <c r="M97" s="13" t="s">
        <v>1008</v>
      </c>
      <c r="N97" s="13">
        <v>119.4</v>
      </c>
      <c r="O97" s="13" t="s">
        <v>1536</v>
      </c>
      <c r="P97" s="13" t="s">
        <v>88</v>
      </c>
      <c r="Q97" s="13" t="s">
        <v>88</v>
      </c>
      <c r="R97" s="13" t="s">
        <v>88</v>
      </c>
      <c r="S97" s="13" t="s">
        <v>88</v>
      </c>
      <c r="T97" s="13" t="s">
        <v>88</v>
      </c>
      <c r="U97" s="13" t="s">
        <v>88</v>
      </c>
      <c r="V97" s="13" t="s">
        <v>88</v>
      </c>
      <c r="W97" s="13" t="s">
        <v>95</v>
      </c>
      <c r="X97" s="13" t="s">
        <v>708</v>
      </c>
      <c r="Y97" s="13" t="s">
        <v>708</v>
      </c>
      <c r="Z97" s="13" t="s">
        <v>709</v>
      </c>
      <c r="AA97" s="13" t="s">
        <v>1003</v>
      </c>
      <c r="AB97" s="45">
        <v>127</v>
      </c>
      <c r="AC97" s="45">
        <v>62.720800000000004</v>
      </c>
      <c r="AD97" s="45"/>
      <c r="AE97" s="45">
        <v>4</v>
      </c>
      <c r="AF97" s="45" t="s">
        <v>721</v>
      </c>
      <c r="AG97" s="45">
        <v>89</v>
      </c>
      <c r="AH97" s="45" t="s">
        <v>1008</v>
      </c>
      <c r="AI97" s="45">
        <v>128</v>
      </c>
      <c r="AJ97" s="45" t="s">
        <v>1009</v>
      </c>
      <c r="AK97" s="45" t="s">
        <v>88</v>
      </c>
      <c r="AL97" s="45" t="s">
        <v>88</v>
      </c>
      <c r="AM97" s="45" t="s">
        <v>88</v>
      </c>
      <c r="AN97" s="45" t="s">
        <v>88</v>
      </c>
      <c r="AO97" s="45" t="s">
        <v>88</v>
      </c>
      <c r="AP97" s="45" t="s">
        <v>88</v>
      </c>
      <c r="AQ97" s="45" t="s">
        <v>88</v>
      </c>
      <c r="AR97" s="45" t="s">
        <v>95</v>
      </c>
      <c r="AS97" s="45" t="s">
        <v>708</v>
      </c>
      <c r="AT97" s="45" t="s">
        <v>708</v>
      </c>
      <c r="AU97" s="45" t="s">
        <v>709</v>
      </c>
      <c r="AV97" s="45" t="s">
        <v>111</v>
      </c>
    </row>
    <row r="98" spans="6:48" x14ac:dyDescent="0.2">
      <c r="F98" s="13" t="s">
        <v>504</v>
      </c>
      <c r="G98" s="13" t="s">
        <v>505</v>
      </c>
      <c r="H98" s="13"/>
      <c r="I98" s="13">
        <v>52.382680000000008</v>
      </c>
      <c r="J98" s="13">
        <v>5</v>
      </c>
      <c r="K98" s="13" t="s">
        <v>263</v>
      </c>
      <c r="L98" s="46">
        <v>114</v>
      </c>
      <c r="M98" s="13" t="s">
        <v>706</v>
      </c>
      <c r="N98" s="13">
        <v>1247.0999999999999</v>
      </c>
      <c r="O98" s="13" t="s">
        <v>1586</v>
      </c>
      <c r="P98" s="13" t="s">
        <v>88</v>
      </c>
      <c r="Q98" s="13" t="s">
        <v>88</v>
      </c>
      <c r="R98" s="13" t="s">
        <v>88</v>
      </c>
      <c r="S98" s="13" t="s">
        <v>95</v>
      </c>
      <c r="T98" s="13" t="s">
        <v>95</v>
      </c>
      <c r="U98" s="13" t="s">
        <v>95</v>
      </c>
      <c r="V98" s="13" t="s">
        <v>88</v>
      </c>
      <c r="W98" s="13" t="s">
        <v>95</v>
      </c>
      <c r="X98" s="13" t="s">
        <v>708</v>
      </c>
      <c r="Y98" s="13" t="s">
        <v>708</v>
      </c>
      <c r="Z98" s="13" t="s">
        <v>709</v>
      </c>
      <c r="AA98" s="13" t="s">
        <v>1011</v>
      </c>
      <c r="AB98" s="45">
        <v>158</v>
      </c>
      <c r="AC98" s="45">
        <v>52.775020000000005</v>
      </c>
      <c r="AD98" s="45"/>
      <c r="AE98" s="45">
        <v>5</v>
      </c>
      <c r="AF98" s="45" t="s">
        <v>263</v>
      </c>
      <c r="AG98" s="45">
        <v>114</v>
      </c>
      <c r="AH98" s="45" t="s">
        <v>706</v>
      </c>
      <c r="AI98" s="45">
        <v>1120</v>
      </c>
      <c r="AJ98" s="45" t="s">
        <v>1010</v>
      </c>
      <c r="AK98" s="45" t="s">
        <v>88</v>
      </c>
      <c r="AL98" s="45" t="s">
        <v>88</v>
      </c>
      <c r="AM98" s="45" t="s">
        <v>88</v>
      </c>
      <c r="AN98" s="45" t="s">
        <v>88</v>
      </c>
      <c r="AO98" s="45" t="s">
        <v>88</v>
      </c>
      <c r="AP98" s="45" t="s">
        <v>95</v>
      </c>
      <c r="AQ98" s="45" t="s">
        <v>88</v>
      </c>
      <c r="AR98" s="45" t="s">
        <v>95</v>
      </c>
      <c r="AS98" s="45" t="s">
        <v>708</v>
      </c>
      <c r="AT98" s="45" t="s">
        <v>708</v>
      </c>
      <c r="AU98" s="45" t="s">
        <v>709</v>
      </c>
      <c r="AV98" s="45" t="s">
        <v>1011</v>
      </c>
    </row>
    <row r="99" spans="6:48" x14ac:dyDescent="0.2">
      <c r="F99" s="13" t="s">
        <v>506</v>
      </c>
      <c r="G99" s="13" t="s">
        <v>507</v>
      </c>
      <c r="H99" s="13"/>
      <c r="I99" s="13">
        <v>35.056640000000002</v>
      </c>
      <c r="J99" s="13">
        <v>4</v>
      </c>
      <c r="K99" s="13" t="s">
        <v>721</v>
      </c>
      <c r="L99" s="46">
        <v>482</v>
      </c>
      <c r="M99" s="13" t="s">
        <v>88</v>
      </c>
      <c r="N99" s="13">
        <v>3491.7</v>
      </c>
      <c r="O99" s="13" t="s">
        <v>1614</v>
      </c>
      <c r="P99" s="13" t="s">
        <v>88</v>
      </c>
      <c r="Q99" s="13" t="s">
        <v>88</v>
      </c>
      <c r="R99" s="13" t="s">
        <v>88</v>
      </c>
      <c r="S99" s="13" t="s">
        <v>88</v>
      </c>
      <c r="T99" s="13" t="s">
        <v>88</v>
      </c>
      <c r="U99" s="13" t="s">
        <v>88</v>
      </c>
      <c r="V99" s="13" t="s">
        <v>88</v>
      </c>
      <c r="W99" s="13" t="s">
        <v>88</v>
      </c>
      <c r="X99" s="13" t="s">
        <v>708</v>
      </c>
      <c r="Y99" s="13" t="s">
        <v>708</v>
      </c>
      <c r="Z99" s="13" t="s">
        <v>709</v>
      </c>
      <c r="AA99" s="13" t="s">
        <v>840</v>
      </c>
      <c r="AB99" s="45">
        <v>175</v>
      </c>
      <c r="AC99" s="45">
        <v>39.072680000000005</v>
      </c>
      <c r="AD99" s="45"/>
      <c r="AE99" s="45">
        <v>4</v>
      </c>
      <c r="AF99" s="45" t="s">
        <v>721</v>
      </c>
      <c r="AG99" s="45">
        <v>482</v>
      </c>
      <c r="AH99" s="45" t="s">
        <v>88</v>
      </c>
      <c r="AI99" s="45">
        <v>2190.5</v>
      </c>
      <c r="AJ99" s="45" t="s">
        <v>1012</v>
      </c>
      <c r="AK99" s="45" t="s">
        <v>88</v>
      </c>
      <c r="AL99" s="45" t="s">
        <v>88</v>
      </c>
      <c r="AM99" s="45" t="s">
        <v>88</v>
      </c>
      <c r="AN99" s="45" t="s">
        <v>88</v>
      </c>
      <c r="AO99" s="45" t="s">
        <v>88</v>
      </c>
      <c r="AP99" s="45" t="s">
        <v>88</v>
      </c>
      <c r="AQ99" s="45" t="s">
        <v>88</v>
      </c>
      <c r="AR99" s="45" t="s">
        <v>88</v>
      </c>
      <c r="AS99" s="45" t="s">
        <v>708</v>
      </c>
      <c r="AT99" s="45" t="s">
        <v>708</v>
      </c>
      <c r="AU99" s="45" t="s">
        <v>257</v>
      </c>
      <c r="AV99" s="45" t="s">
        <v>840</v>
      </c>
    </row>
    <row r="100" spans="6:48" x14ac:dyDescent="0.2">
      <c r="F100" s="13" t="s">
        <v>138</v>
      </c>
      <c r="G100" s="13" t="s">
        <v>45</v>
      </c>
      <c r="H100" s="13"/>
      <c r="I100" s="13">
        <v>59.127860000000005</v>
      </c>
      <c r="J100" s="13">
        <v>4</v>
      </c>
      <c r="K100" s="13" t="s">
        <v>721</v>
      </c>
      <c r="L100" s="46">
        <v>118</v>
      </c>
      <c r="M100" s="13" t="s">
        <v>1013</v>
      </c>
      <c r="N100" s="13">
        <v>270.8</v>
      </c>
      <c r="O100" s="13" t="s">
        <v>1560</v>
      </c>
      <c r="P100" s="13" t="s">
        <v>88</v>
      </c>
      <c r="Q100" s="13" t="s">
        <v>88</v>
      </c>
      <c r="R100" s="13" t="s">
        <v>88</v>
      </c>
      <c r="S100" s="13" t="s">
        <v>95</v>
      </c>
      <c r="T100" s="13" t="s">
        <v>95</v>
      </c>
      <c r="U100" s="13" t="s">
        <v>88</v>
      </c>
      <c r="V100" s="13" t="s">
        <v>88</v>
      </c>
      <c r="W100" s="13" t="s">
        <v>88</v>
      </c>
      <c r="X100" s="13" t="s">
        <v>708</v>
      </c>
      <c r="Y100" s="13" t="s">
        <v>708</v>
      </c>
      <c r="Z100" s="13" t="s">
        <v>709</v>
      </c>
      <c r="AA100" s="13" t="s">
        <v>290</v>
      </c>
      <c r="AB100" s="45">
        <v>142</v>
      </c>
      <c r="AC100" s="45">
        <v>59.023610000000005</v>
      </c>
      <c r="AD100" s="45"/>
      <c r="AE100" s="45">
        <v>4</v>
      </c>
      <c r="AF100" s="45" t="s">
        <v>721</v>
      </c>
      <c r="AG100" s="45">
        <v>118</v>
      </c>
      <c r="AH100" s="45" t="s">
        <v>1013</v>
      </c>
      <c r="AI100" s="45">
        <v>304.60000000000002</v>
      </c>
      <c r="AJ100" s="45" t="s">
        <v>1014</v>
      </c>
      <c r="AK100" s="45" t="s">
        <v>88</v>
      </c>
      <c r="AL100" s="45" t="s">
        <v>88</v>
      </c>
      <c r="AM100" s="45" t="s">
        <v>88</v>
      </c>
      <c r="AN100" s="45" t="s">
        <v>95</v>
      </c>
      <c r="AO100" s="45" t="s">
        <v>95</v>
      </c>
      <c r="AP100" s="45" t="s">
        <v>88</v>
      </c>
      <c r="AQ100" s="45" t="s">
        <v>88</v>
      </c>
      <c r="AR100" s="45" t="s">
        <v>88</v>
      </c>
      <c r="AS100" s="45" t="s">
        <v>708</v>
      </c>
      <c r="AT100" s="45" t="s">
        <v>708</v>
      </c>
      <c r="AU100" s="45" t="s">
        <v>709</v>
      </c>
      <c r="AV100" s="45" t="s">
        <v>675</v>
      </c>
    </row>
    <row r="101" spans="6:48" x14ac:dyDescent="0.2">
      <c r="F101" s="13" t="s">
        <v>508</v>
      </c>
      <c r="G101" s="13" t="s">
        <v>509</v>
      </c>
      <c r="H101" s="13"/>
      <c r="I101" s="13">
        <v>96.280500000000004</v>
      </c>
      <c r="J101" s="13">
        <v>3</v>
      </c>
      <c r="K101" s="13" t="s">
        <v>291</v>
      </c>
      <c r="L101" s="46">
        <v>52</v>
      </c>
      <c r="M101" s="13" t="s">
        <v>863</v>
      </c>
      <c r="N101" s="13">
        <v>7.7</v>
      </c>
      <c r="O101" s="13" t="s">
        <v>1275</v>
      </c>
      <c r="P101" s="13" t="s">
        <v>92</v>
      </c>
      <c r="Q101" s="13" t="s">
        <v>291</v>
      </c>
      <c r="R101" s="13" t="s">
        <v>159</v>
      </c>
      <c r="S101" s="13" t="s">
        <v>95</v>
      </c>
      <c r="T101" s="13" t="s">
        <v>95</v>
      </c>
      <c r="U101" s="13" t="s">
        <v>95</v>
      </c>
      <c r="V101" s="13" t="s">
        <v>95</v>
      </c>
      <c r="W101" s="13" t="s">
        <v>95</v>
      </c>
      <c r="X101" s="13" t="s">
        <v>1016</v>
      </c>
      <c r="Y101" s="13" t="s">
        <v>88</v>
      </c>
      <c r="Z101" s="13" t="s">
        <v>88</v>
      </c>
      <c r="AA101" s="13" t="s">
        <v>330</v>
      </c>
      <c r="AB101" s="45"/>
      <c r="AC101" s="45">
        <v>96.280110000000008</v>
      </c>
      <c r="AD101" s="45"/>
      <c r="AE101" s="45">
        <v>3</v>
      </c>
      <c r="AF101" s="45" t="s">
        <v>291</v>
      </c>
      <c r="AG101" s="45">
        <v>52</v>
      </c>
      <c r="AH101" s="45" t="s">
        <v>863</v>
      </c>
      <c r="AI101" s="45">
        <v>7.9</v>
      </c>
      <c r="AJ101" s="45" t="s">
        <v>1015</v>
      </c>
      <c r="AK101" s="45" t="s">
        <v>92</v>
      </c>
      <c r="AL101" s="45" t="s">
        <v>291</v>
      </c>
      <c r="AM101" s="45" t="s">
        <v>159</v>
      </c>
      <c r="AN101" s="45" t="s">
        <v>95</v>
      </c>
      <c r="AO101" s="45" t="s">
        <v>95</v>
      </c>
      <c r="AP101" s="45" t="s">
        <v>95</v>
      </c>
      <c r="AQ101" s="45" t="s">
        <v>95</v>
      </c>
      <c r="AR101" s="45" t="s">
        <v>95</v>
      </c>
      <c r="AS101" s="45" t="s">
        <v>1016</v>
      </c>
      <c r="AT101" s="45" t="s">
        <v>901</v>
      </c>
      <c r="AU101" s="45" t="s">
        <v>88</v>
      </c>
      <c r="AV101" s="45" t="s">
        <v>155</v>
      </c>
    </row>
    <row r="102" spans="6:48" x14ac:dyDescent="0.2">
      <c r="F102" s="13" t="s">
        <v>510</v>
      </c>
      <c r="G102" s="13" t="s">
        <v>511</v>
      </c>
      <c r="H102" s="13"/>
      <c r="I102" s="13">
        <v>88.433510000000012</v>
      </c>
      <c r="J102" s="13">
        <v>4</v>
      </c>
      <c r="K102" s="13" t="s">
        <v>721</v>
      </c>
      <c r="L102" s="46">
        <v>85</v>
      </c>
      <c r="M102" s="13" t="s">
        <v>967</v>
      </c>
      <c r="N102" s="13">
        <v>38</v>
      </c>
      <c r="O102" s="13" t="s">
        <v>1308</v>
      </c>
      <c r="P102" s="13" t="s">
        <v>92</v>
      </c>
      <c r="Q102" s="13" t="s">
        <v>291</v>
      </c>
      <c r="R102" s="13" t="s">
        <v>159</v>
      </c>
      <c r="S102" s="13" t="s">
        <v>95</v>
      </c>
      <c r="T102" s="13" t="s">
        <v>95</v>
      </c>
      <c r="U102" s="13" t="s">
        <v>95</v>
      </c>
      <c r="V102" s="13" t="s">
        <v>95</v>
      </c>
      <c r="W102" s="13" t="s">
        <v>95</v>
      </c>
      <c r="X102" s="13" t="s">
        <v>1207</v>
      </c>
      <c r="Y102" s="13" t="s">
        <v>947</v>
      </c>
      <c r="Z102" s="13" t="s">
        <v>159</v>
      </c>
      <c r="AA102" s="13" t="s">
        <v>678</v>
      </c>
      <c r="AB102" s="45">
        <v>15</v>
      </c>
      <c r="AC102" s="45">
        <v>92.939900000000009</v>
      </c>
      <c r="AD102" s="45"/>
      <c r="AE102" s="45">
        <v>3</v>
      </c>
      <c r="AF102" s="45" t="s">
        <v>291</v>
      </c>
      <c r="AG102" s="45">
        <v>82</v>
      </c>
      <c r="AH102" s="45" t="s">
        <v>935</v>
      </c>
      <c r="AI102" s="45">
        <v>33.6</v>
      </c>
      <c r="AJ102" s="45" t="s">
        <v>1017</v>
      </c>
      <c r="AK102" s="45" t="s">
        <v>92</v>
      </c>
      <c r="AL102" s="45" t="s">
        <v>291</v>
      </c>
      <c r="AM102" s="45" t="s">
        <v>159</v>
      </c>
      <c r="AN102" s="45" t="s">
        <v>95</v>
      </c>
      <c r="AO102" s="45" t="s">
        <v>95</v>
      </c>
      <c r="AP102" s="45" t="s">
        <v>95</v>
      </c>
      <c r="AQ102" s="45" t="s">
        <v>95</v>
      </c>
      <c r="AR102" s="45" t="s">
        <v>95</v>
      </c>
      <c r="AS102" s="45" t="s">
        <v>268</v>
      </c>
      <c r="AT102" s="45" t="s">
        <v>268</v>
      </c>
      <c r="AU102" s="45" t="s">
        <v>159</v>
      </c>
      <c r="AV102" s="45" t="s">
        <v>155</v>
      </c>
    </row>
    <row r="103" spans="6:48" x14ac:dyDescent="0.2">
      <c r="F103" s="13" t="s">
        <v>512</v>
      </c>
      <c r="G103" s="13" t="s">
        <v>513</v>
      </c>
      <c r="H103" s="13"/>
      <c r="I103" s="13">
        <v>84.302240000000012</v>
      </c>
      <c r="J103" s="13">
        <v>5</v>
      </c>
      <c r="K103" s="13" t="s">
        <v>263</v>
      </c>
      <c r="L103" s="46">
        <v>56</v>
      </c>
      <c r="M103" s="13" t="s">
        <v>1018</v>
      </c>
      <c r="N103" s="13">
        <v>35.299999999999997</v>
      </c>
      <c r="O103" s="13" t="s">
        <v>1347</v>
      </c>
      <c r="P103" s="13" t="s">
        <v>91</v>
      </c>
      <c r="Q103" s="13" t="s">
        <v>318</v>
      </c>
      <c r="R103" s="13" t="s">
        <v>159</v>
      </c>
      <c r="S103" s="13" t="s">
        <v>95</v>
      </c>
      <c r="T103" s="13" t="s">
        <v>95</v>
      </c>
      <c r="U103" s="13" t="s">
        <v>95</v>
      </c>
      <c r="V103" s="13" t="s">
        <v>88</v>
      </c>
      <c r="W103" s="13" t="s">
        <v>95</v>
      </c>
      <c r="X103" s="13" t="s">
        <v>1020</v>
      </c>
      <c r="Y103" s="13" t="s">
        <v>1021</v>
      </c>
      <c r="Z103" s="13" t="s">
        <v>312</v>
      </c>
      <c r="AA103" s="13" t="s">
        <v>1348</v>
      </c>
      <c r="AB103" s="45">
        <v>45</v>
      </c>
      <c r="AC103" s="45">
        <v>84.310150000000007</v>
      </c>
      <c r="AD103" s="45"/>
      <c r="AE103" s="45">
        <v>5</v>
      </c>
      <c r="AF103" s="45" t="s">
        <v>263</v>
      </c>
      <c r="AG103" s="45">
        <v>56</v>
      </c>
      <c r="AH103" s="45" t="s">
        <v>1018</v>
      </c>
      <c r="AI103" s="45">
        <v>32.700000000000003</v>
      </c>
      <c r="AJ103" s="45" t="s">
        <v>1019</v>
      </c>
      <c r="AK103" s="45" t="s">
        <v>91</v>
      </c>
      <c r="AL103" s="45" t="s">
        <v>318</v>
      </c>
      <c r="AM103" s="45" t="s">
        <v>159</v>
      </c>
      <c r="AN103" s="45" t="s">
        <v>95</v>
      </c>
      <c r="AO103" s="45" t="s">
        <v>95</v>
      </c>
      <c r="AP103" s="45" t="s">
        <v>95</v>
      </c>
      <c r="AQ103" s="45" t="s">
        <v>88</v>
      </c>
      <c r="AR103" s="45" t="s">
        <v>95</v>
      </c>
      <c r="AS103" s="45" t="s">
        <v>1020</v>
      </c>
      <c r="AT103" s="45" t="s">
        <v>1021</v>
      </c>
      <c r="AU103" s="45" t="s">
        <v>312</v>
      </c>
      <c r="AV103" s="45" t="s">
        <v>670</v>
      </c>
    </row>
    <row r="104" spans="6:48" x14ac:dyDescent="0.2">
      <c r="F104" s="13" t="s">
        <v>514</v>
      </c>
      <c r="G104" s="13" t="s">
        <v>515</v>
      </c>
      <c r="H104" s="13"/>
      <c r="I104" s="13">
        <v>21.759620000000002</v>
      </c>
      <c r="J104" s="13">
        <v>6</v>
      </c>
      <c r="K104" s="13" t="s">
        <v>286</v>
      </c>
      <c r="L104" s="46">
        <v>450</v>
      </c>
      <c r="M104" s="13" t="s">
        <v>88</v>
      </c>
      <c r="N104" s="13">
        <v>5099.8999999999996</v>
      </c>
      <c r="O104" s="13" t="s">
        <v>1624</v>
      </c>
      <c r="P104" s="13" t="s">
        <v>88</v>
      </c>
      <c r="Q104" s="13" t="s">
        <v>88</v>
      </c>
      <c r="R104" s="13" t="s">
        <v>88</v>
      </c>
      <c r="S104" s="13" t="s">
        <v>88</v>
      </c>
      <c r="T104" s="13" t="s">
        <v>88</v>
      </c>
      <c r="U104" s="13" t="s">
        <v>88</v>
      </c>
      <c r="V104" s="13" t="s">
        <v>88</v>
      </c>
      <c r="W104" s="13" t="s">
        <v>95</v>
      </c>
      <c r="X104" s="13" t="s">
        <v>708</v>
      </c>
      <c r="Y104" s="13" t="s">
        <v>708</v>
      </c>
      <c r="Z104" s="13" t="s">
        <v>709</v>
      </c>
      <c r="AA104" s="13" t="s">
        <v>1325</v>
      </c>
      <c r="AB104" s="45">
        <v>186</v>
      </c>
      <c r="AC104" s="45">
        <v>24.116010000000003</v>
      </c>
      <c r="AD104" s="45"/>
      <c r="AE104" s="45">
        <v>6</v>
      </c>
      <c r="AF104" s="45" t="s">
        <v>286</v>
      </c>
      <c r="AG104" s="45">
        <v>450</v>
      </c>
      <c r="AH104" s="45" t="s">
        <v>88</v>
      </c>
      <c r="AI104" s="45">
        <v>4336.3999999999996</v>
      </c>
      <c r="AJ104" s="45" t="s">
        <v>1022</v>
      </c>
      <c r="AK104" s="45" t="s">
        <v>88</v>
      </c>
      <c r="AL104" s="45" t="s">
        <v>88</v>
      </c>
      <c r="AM104" s="45" t="s">
        <v>88</v>
      </c>
      <c r="AN104" s="45" t="s">
        <v>88</v>
      </c>
      <c r="AO104" s="45" t="s">
        <v>88</v>
      </c>
      <c r="AP104" s="45" t="s">
        <v>88</v>
      </c>
      <c r="AQ104" s="45" t="s">
        <v>88</v>
      </c>
      <c r="AR104" s="45" t="s">
        <v>95</v>
      </c>
      <c r="AS104" s="45" t="s">
        <v>708</v>
      </c>
      <c r="AT104" s="45" t="s">
        <v>708</v>
      </c>
      <c r="AU104" s="45" t="s">
        <v>709</v>
      </c>
      <c r="AV104" s="45" t="s">
        <v>86</v>
      </c>
    </row>
    <row r="105" spans="6:48" x14ac:dyDescent="0.2">
      <c r="F105" s="13" t="s">
        <v>516</v>
      </c>
      <c r="G105" s="13" t="s">
        <v>517</v>
      </c>
      <c r="H105" s="13"/>
      <c r="I105" s="13">
        <v>44.398150000000001</v>
      </c>
      <c r="J105" s="13">
        <v>6</v>
      </c>
      <c r="K105" s="13" t="s">
        <v>286</v>
      </c>
      <c r="L105" s="46">
        <v>127</v>
      </c>
      <c r="M105" s="13" t="s">
        <v>1023</v>
      </c>
      <c r="N105" s="13">
        <v>2026.3</v>
      </c>
      <c r="O105" s="13" t="s">
        <v>1605</v>
      </c>
      <c r="P105" s="13" t="s">
        <v>88</v>
      </c>
      <c r="Q105" s="13" t="s">
        <v>88</v>
      </c>
      <c r="R105" s="13" t="s">
        <v>88</v>
      </c>
      <c r="S105" s="13" t="s">
        <v>95</v>
      </c>
      <c r="T105" s="13" t="s">
        <v>95</v>
      </c>
      <c r="U105" s="13" t="s">
        <v>95</v>
      </c>
      <c r="V105" s="13" t="s">
        <v>88</v>
      </c>
      <c r="W105" s="13" t="s">
        <v>95</v>
      </c>
      <c r="X105" s="13" t="s">
        <v>708</v>
      </c>
      <c r="Y105" s="13" t="s">
        <v>708</v>
      </c>
      <c r="Z105" s="13" t="s">
        <v>709</v>
      </c>
      <c r="AA105" s="13" t="s">
        <v>274</v>
      </c>
      <c r="AB105" s="45">
        <v>171</v>
      </c>
      <c r="AC105" s="45">
        <v>45.376870000000004</v>
      </c>
      <c r="AD105" s="45"/>
      <c r="AE105" s="45">
        <v>6</v>
      </c>
      <c r="AF105" s="45" t="s">
        <v>286</v>
      </c>
      <c r="AG105" s="45">
        <v>127</v>
      </c>
      <c r="AH105" s="45" t="s">
        <v>1023</v>
      </c>
      <c r="AI105" s="45">
        <v>1709.2</v>
      </c>
      <c r="AJ105" s="45" t="s">
        <v>1024</v>
      </c>
      <c r="AK105" s="45" t="s">
        <v>88</v>
      </c>
      <c r="AL105" s="45" t="s">
        <v>88</v>
      </c>
      <c r="AM105" s="45" t="s">
        <v>88</v>
      </c>
      <c r="AN105" s="45" t="s">
        <v>95</v>
      </c>
      <c r="AO105" s="45" t="s">
        <v>95</v>
      </c>
      <c r="AP105" s="45" t="s">
        <v>95</v>
      </c>
      <c r="AQ105" s="45" t="s">
        <v>88</v>
      </c>
      <c r="AR105" s="45" t="s">
        <v>95</v>
      </c>
      <c r="AS105" s="45" t="s">
        <v>708</v>
      </c>
      <c r="AT105" s="45" t="s">
        <v>708</v>
      </c>
      <c r="AU105" s="45" t="s">
        <v>709</v>
      </c>
      <c r="AV105" s="45" t="s">
        <v>103</v>
      </c>
    </row>
    <row r="106" spans="6:48" x14ac:dyDescent="0.2">
      <c r="F106" s="13" t="s">
        <v>518</v>
      </c>
      <c r="G106" s="13" t="s">
        <v>519</v>
      </c>
      <c r="H106" s="13"/>
      <c r="I106" s="13">
        <v>99.26767000000001</v>
      </c>
      <c r="J106" s="13">
        <v>3</v>
      </c>
      <c r="K106" s="13" t="s">
        <v>291</v>
      </c>
      <c r="L106" s="46">
        <v>24</v>
      </c>
      <c r="M106" s="13" t="s">
        <v>944</v>
      </c>
      <c r="N106" s="13">
        <v>26</v>
      </c>
      <c r="O106" s="13" t="s">
        <v>1266</v>
      </c>
      <c r="P106" s="13" t="s">
        <v>92</v>
      </c>
      <c r="Q106" s="13" t="s">
        <v>291</v>
      </c>
      <c r="R106" s="13" t="s">
        <v>159</v>
      </c>
      <c r="S106" s="13" t="s">
        <v>95</v>
      </c>
      <c r="T106" s="13" t="s">
        <v>95</v>
      </c>
      <c r="U106" s="13" t="s">
        <v>95</v>
      </c>
      <c r="V106" s="13" t="s">
        <v>95</v>
      </c>
      <c r="W106" s="13" t="s">
        <v>95</v>
      </c>
      <c r="X106" s="13" t="s">
        <v>1171</v>
      </c>
      <c r="Y106" s="13" t="s">
        <v>743</v>
      </c>
      <c r="Z106" s="13" t="s">
        <v>95</v>
      </c>
      <c r="AA106" s="13" t="s">
        <v>290</v>
      </c>
      <c r="AB106" s="45">
        <v>4</v>
      </c>
      <c r="AC106" s="45">
        <v>99.268920000000008</v>
      </c>
      <c r="AD106" s="45"/>
      <c r="AE106" s="45">
        <v>3</v>
      </c>
      <c r="AF106" s="45" t="s">
        <v>291</v>
      </c>
      <c r="AG106" s="45">
        <v>24</v>
      </c>
      <c r="AH106" s="45" t="s">
        <v>944</v>
      </c>
      <c r="AI106" s="45">
        <v>25.6</v>
      </c>
      <c r="AJ106" s="45" t="s">
        <v>1025</v>
      </c>
      <c r="AK106" s="45" t="s">
        <v>92</v>
      </c>
      <c r="AL106" s="45" t="s">
        <v>291</v>
      </c>
      <c r="AM106" s="45" t="s">
        <v>159</v>
      </c>
      <c r="AN106" s="45" t="s">
        <v>95</v>
      </c>
      <c r="AO106" s="45" t="s">
        <v>95</v>
      </c>
      <c r="AP106" s="45" t="s">
        <v>95</v>
      </c>
      <c r="AQ106" s="45" t="s">
        <v>95</v>
      </c>
      <c r="AR106" s="45" t="s">
        <v>95</v>
      </c>
      <c r="AS106" s="45" t="s">
        <v>767</v>
      </c>
      <c r="AT106" s="45" t="s">
        <v>1026</v>
      </c>
      <c r="AU106" s="45" t="s">
        <v>95</v>
      </c>
      <c r="AV106" s="45" t="s">
        <v>82</v>
      </c>
    </row>
    <row r="107" spans="6:48" x14ac:dyDescent="0.2">
      <c r="F107" s="13" t="s">
        <v>520</v>
      </c>
      <c r="G107" s="13" t="s">
        <v>521</v>
      </c>
      <c r="H107" s="13"/>
      <c r="I107" s="13">
        <v>55.600330000000007</v>
      </c>
      <c r="J107" s="13">
        <v>6</v>
      </c>
      <c r="K107" s="13" t="s">
        <v>286</v>
      </c>
      <c r="L107" s="46">
        <v>75</v>
      </c>
      <c r="M107" s="13" t="s">
        <v>737</v>
      </c>
      <c r="N107" s="13">
        <v>228.1</v>
      </c>
      <c r="O107" s="13" t="s">
        <v>1570</v>
      </c>
      <c r="P107" s="13" t="s">
        <v>88</v>
      </c>
      <c r="Q107" s="13" t="s">
        <v>88</v>
      </c>
      <c r="R107" s="13" t="s">
        <v>88</v>
      </c>
      <c r="S107" s="13" t="s">
        <v>88</v>
      </c>
      <c r="T107" s="13" t="s">
        <v>88</v>
      </c>
      <c r="U107" s="13" t="s">
        <v>88</v>
      </c>
      <c r="V107" s="13" t="s">
        <v>88</v>
      </c>
      <c r="W107" s="13" t="s">
        <v>95</v>
      </c>
      <c r="X107" s="13" t="s">
        <v>1571</v>
      </c>
      <c r="Y107" s="13" t="s">
        <v>1572</v>
      </c>
      <c r="Z107" s="13" t="s">
        <v>109</v>
      </c>
      <c r="AA107" s="13" t="s">
        <v>725</v>
      </c>
      <c r="AB107" s="45">
        <v>149</v>
      </c>
      <c r="AC107" s="45">
        <v>55.580400000000004</v>
      </c>
      <c r="AD107" s="45"/>
      <c r="AE107" s="45">
        <v>6</v>
      </c>
      <c r="AF107" s="45" t="s">
        <v>286</v>
      </c>
      <c r="AG107" s="45">
        <v>75</v>
      </c>
      <c r="AH107" s="45" t="s">
        <v>737</v>
      </c>
      <c r="AI107" s="45">
        <v>234.6</v>
      </c>
      <c r="AJ107" s="45" t="s">
        <v>1027</v>
      </c>
      <c r="AK107" s="45" t="s">
        <v>88</v>
      </c>
      <c r="AL107" s="45" t="s">
        <v>88</v>
      </c>
      <c r="AM107" s="45" t="s">
        <v>88</v>
      </c>
      <c r="AN107" s="45" t="s">
        <v>88</v>
      </c>
      <c r="AO107" s="45" t="s">
        <v>88</v>
      </c>
      <c r="AP107" s="45" t="s">
        <v>88</v>
      </c>
      <c r="AQ107" s="45" t="s">
        <v>88</v>
      </c>
      <c r="AR107" s="45" t="s">
        <v>95</v>
      </c>
      <c r="AS107" s="45" t="s">
        <v>1028</v>
      </c>
      <c r="AT107" s="45" t="s">
        <v>1029</v>
      </c>
      <c r="AU107" s="45" t="s">
        <v>109</v>
      </c>
      <c r="AV107" s="45" t="s">
        <v>1030</v>
      </c>
    </row>
    <row r="108" spans="6:48" x14ac:dyDescent="0.2">
      <c r="F108" s="13" t="s">
        <v>522</v>
      </c>
      <c r="G108" s="13" t="s">
        <v>523</v>
      </c>
      <c r="H108" s="13"/>
      <c r="I108" s="13">
        <v>51.565690000000004</v>
      </c>
      <c r="J108" s="13">
        <v>4</v>
      </c>
      <c r="K108" s="13" t="s">
        <v>721</v>
      </c>
      <c r="L108" s="46">
        <v>120</v>
      </c>
      <c r="M108" s="13" t="s">
        <v>834</v>
      </c>
      <c r="N108" s="13">
        <v>2650.5</v>
      </c>
      <c r="O108" s="13" t="s">
        <v>1588</v>
      </c>
      <c r="P108" s="13" t="s">
        <v>88</v>
      </c>
      <c r="Q108" s="13" t="s">
        <v>88</v>
      </c>
      <c r="R108" s="13" t="s">
        <v>88</v>
      </c>
      <c r="S108" s="13" t="s">
        <v>88</v>
      </c>
      <c r="T108" s="13" t="s">
        <v>88</v>
      </c>
      <c r="U108" s="13" t="s">
        <v>95</v>
      </c>
      <c r="V108" s="13" t="s">
        <v>88</v>
      </c>
      <c r="W108" s="13" t="s">
        <v>88</v>
      </c>
      <c r="X108" s="13" t="s">
        <v>708</v>
      </c>
      <c r="Y108" s="13" t="s">
        <v>708</v>
      </c>
      <c r="Z108" s="13" t="s">
        <v>88</v>
      </c>
      <c r="AA108" s="13" t="s">
        <v>904</v>
      </c>
      <c r="AB108" s="45">
        <v>161</v>
      </c>
      <c r="AC108" s="45">
        <v>51.803150000000002</v>
      </c>
      <c r="AD108" s="45"/>
      <c r="AE108" s="45">
        <v>4</v>
      </c>
      <c r="AF108" s="45" t="s">
        <v>721</v>
      </c>
      <c r="AG108" s="45">
        <v>120</v>
      </c>
      <c r="AH108" s="45" t="s">
        <v>834</v>
      </c>
      <c r="AI108" s="45">
        <v>2573.6</v>
      </c>
      <c r="AJ108" s="45" t="s">
        <v>1031</v>
      </c>
      <c r="AK108" s="45" t="s">
        <v>88</v>
      </c>
      <c r="AL108" s="45" t="s">
        <v>88</v>
      </c>
      <c r="AM108" s="45" t="s">
        <v>88</v>
      </c>
      <c r="AN108" s="45" t="s">
        <v>88</v>
      </c>
      <c r="AO108" s="45" t="s">
        <v>88</v>
      </c>
      <c r="AP108" s="45" t="s">
        <v>95</v>
      </c>
      <c r="AQ108" s="45" t="s">
        <v>88</v>
      </c>
      <c r="AR108" s="45" t="s">
        <v>88</v>
      </c>
      <c r="AS108" s="45" t="s">
        <v>708</v>
      </c>
      <c r="AT108" s="45" t="s">
        <v>708</v>
      </c>
      <c r="AU108" s="45" t="s">
        <v>88</v>
      </c>
      <c r="AV108" s="45" t="s">
        <v>1032</v>
      </c>
    </row>
    <row r="109" spans="6:48" x14ac:dyDescent="0.2">
      <c r="F109" s="13" t="s">
        <v>524</v>
      </c>
      <c r="G109" s="13" t="s">
        <v>525</v>
      </c>
      <c r="H109" s="13"/>
      <c r="I109" s="13">
        <v>76.34199000000001</v>
      </c>
      <c r="J109" s="13">
        <v>4</v>
      </c>
      <c r="K109" s="13" t="s">
        <v>721</v>
      </c>
      <c r="L109" s="46">
        <v>105</v>
      </c>
      <c r="M109" s="13" t="s">
        <v>764</v>
      </c>
      <c r="N109" s="13">
        <v>213.8</v>
      </c>
      <c r="O109" s="13" t="s">
        <v>1428</v>
      </c>
      <c r="P109" s="13" t="s">
        <v>109</v>
      </c>
      <c r="Q109" s="13" t="s">
        <v>712</v>
      </c>
      <c r="R109" s="13" t="s">
        <v>95</v>
      </c>
      <c r="S109" s="13" t="s">
        <v>95</v>
      </c>
      <c r="T109" s="13" t="s">
        <v>95</v>
      </c>
      <c r="U109" s="13" t="s">
        <v>95</v>
      </c>
      <c r="V109" s="13" t="s">
        <v>88</v>
      </c>
      <c r="W109" s="13" t="s">
        <v>95</v>
      </c>
      <c r="X109" s="13" t="s">
        <v>1429</v>
      </c>
      <c r="Y109" s="13" t="s">
        <v>1430</v>
      </c>
      <c r="Z109" s="13" t="s">
        <v>88</v>
      </c>
      <c r="AA109" s="13" t="s">
        <v>160</v>
      </c>
      <c r="AB109" s="45">
        <v>73</v>
      </c>
      <c r="AC109" s="45">
        <v>79.281680000000009</v>
      </c>
      <c r="AD109" s="45"/>
      <c r="AE109" s="45">
        <v>4</v>
      </c>
      <c r="AF109" s="45" t="s">
        <v>721</v>
      </c>
      <c r="AG109" s="45">
        <v>105</v>
      </c>
      <c r="AH109" s="45" t="s">
        <v>764</v>
      </c>
      <c r="AI109" s="45">
        <v>273.8</v>
      </c>
      <c r="AJ109" s="45" t="s">
        <v>1033</v>
      </c>
      <c r="AK109" s="45" t="s">
        <v>90</v>
      </c>
      <c r="AL109" s="45" t="s">
        <v>734</v>
      </c>
      <c r="AM109" s="45" t="s">
        <v>130</v>
      </c>
      <c r="AN109" s="45" t="s">
        <v>95</v>
      </c>
      <c r="AO109" s="45" t="s">
        <v>95</v>
      </c>
      <c r="AP109" s="45" t="s">
        <v>95</v>
      </c>
      <c r="AQ109" s="45" t="s">
        <v>88</v>
      </c>
      <c r="AR109" s="45" t="s">
        <v>95</v>
      </c>
      <c r="AS109" s="45" t="s">
        <v>1034</v>
      </c>
      <c r="AT109" s="45" t="s">
        <v>1035</v>
      </c>
      <c r="AU109" s="45" t="s">
        <v>88</v>
      </c>
      <c r="AV109" s="45" t="s">
        <v>128</v>
      </c>
    </row>
    <row r="110" spans="6:48" x14ac:dyDescent="0.2">
      <c r="F110" s="13" t="s">
        <v>526</v>
      </c>
      <c r="G110" s="13" t="s">
        <v>527</v>
      </c>
      <c r="H110" s="13"/>
      <c r="I110" s="13">
        <v>59.469480000000004</v>
      </c>
      <c r="J110" s="13">
        <v>5</v>
      </c>
      <c r="K110" s="13" t="s">
        <v>263</v>
      </c>
      <c r="L110" s="46">
        <v>67</v>
      </c>
      <c r="M110" s="13" t="s">
        <v>748</v>
      </c>
      <c r="N110" s="13">
        <v>606.20000000000005</v>
      </c>
      <c r="O110" s="13" t="s">
        <v>1555</v>
      </c>
      <c r="P110" s="13" t="s">
        <v>88</v>
      </c>
      <c r="Q110" s="13" t="s">
        <v>88</v>
      </c>
      <c r="R110" s="13" t="s">
        <v>88</v>
      </c>
      <c r="S110" s="13" t="s">
        <v>88</v>
      </c>
      <c r="T110" s="13" t="s">
        <v>88</v>
      </c>
      <c r="U110" s="13" t="s">
        <v>88</v>
      </c>
      <c r="V110" s="13" t="s">
        <v>88</v>
      </c>
      <c r="W110" s="13" t="s">
        <v>95</v>
      </c>
      <c r="X110" s="13" t="s">
        <v>708</v>
      </c>
      <c r="Y110" s="13" t="s">
        <v>708</v>
      </c>
      <c r="Z110" s="13" t="s">
        <v>143</v>
      </c>
      <c r="AA110" s="13" t="s">
        <v>1409</v>
      </c>
      <c r="AB110" s="45">
        <v>140</v>
      </c>
      <c r="AC110" s="45">
        <v>59.371830000000003</v>
      </c>
      <c r="AD110" s="45"/>
      <c r="AE110" s="45">
        <v>5</v>
      </c>
      <c r="AF110" s="45" t="s">
        <v>263</v>
      </c>
      <c r="AG110" s="45">
        <v>67</v>
      </c>
      <c r="AH110" s="45" t="s">
        <v>748</v>
      </c>
      <c r="AI110" s="45">
        <v>637.9</v>
      </c>
      <c r="AJ110" s="45" t="s">
        <v>1036</v>
      </c>
      <c r="AK110" s="45" t="s">
        <v>88</v>
      </c>
      <c r="AL110" s="45" t="s">
        <v>88</v>
      </c>
      <c r="AM110" s="45" t="s">
        <v>88</v>
      </c>
      <c r="AN110" s="45" t="s">
        <v>88</v>
      </c>
      <c r="AO110" s="45" t="s">
        <v>88</v>
      </c>
      <c r="AP110" s="45" t="s">
        <v>88</v>
      </c>
      <c r="AQ110" s="45" t="s">
        <v>88</v>
      </c>
      <c r="AR110" s="45" t="s">
        <v>95</v>
      </c>
      <c r="AS110" s="45" t="s">
        <v>708</v>
      </c>
      <c r="AT110" s="45" t="s">
        <v>708</v>
      </c>
      <c r="AU110" s="45" t="s">
        <v>143</v>
      </c>
      <c r="AV110" s="45" t="s">
        <v>1037</v>
      </c>
    </row>
    <row r="111" spans="6:48" x14ac:dyDescent="0.2">
      <c r="F111" s="13" t="s">
        <v>144</v>
      </c>
      <c r="G111" s="13" t="s">
        <v>34</v>
      </c>
      <c r="H111" s="13"/>
      <c r="I111" s="13">
        <v>48.206280000000007</v>
      </c>
      <c r="J111" s="13">
        <v>5</v>
      </c>
      <c r="K111" s="13" t="s">
        <v>263</v>
      </c>
      <c r="L111" s="46">
        <v>67</v>
      </c>
      <c r="M111" s="13" t="s">
        <v>748</v>
      </c>
      <c r="N111" s="13">
        <v>4255.5</v>
      </c>
      <c r="O111" s="13" t="s">
        <v>1598</v>
      </c>
      <c r="P111" s="13" t="s">
        <v>88</v>
      </c>
      <c r="Q111" s="13" t="s">
        <v>88</v>
      </c>
      <c r="R111" s="13" t="s">
        <v>88</v>
      </c>
      <c r="S111" s="13" t="s">
        <v>88</v>
      </c>
      <c r="T111" s="13" t="s">
        <v>88</v>
      </c>
      <c r="U111" s="13" t="s">
        <v>95</v>
      </c>
      <c r="V111" s="13" t="s">
        <v>88</v>
      </c>
      <c r="W111" s="13" t="s">
        <v>95</v>
      </c>
      <c r="X111" s="13" t="s">
        <v>708</v>
      </c>
      <c r="Y111" s="13" t="s">
        <v>708</v>
      </c>
      <c r="Z111" s="13" t="s">
        <v>109</v>
      </c>
      <c r="AA111" s="13" t="s">
        <v>1235</v>
      </c>
      <c r="AB111" s="45">
        <v>166</v>
      </c>
      <c r="AC111" s="45">
        <v>49.213130000000007</v>
      </c>
      <c r="AD111" s="45"/>
      <c r="AE111" s="45">
        <v>5</v>
      </c>
      <c r="AF111" s="45" t="s">
        <v>263</v>
      </c>
      <c r="AG111" s="45">
        <v>67</v>
      </c>
      <c r="AH111" s="45" t="s">
        <v>748</v>
      </c>
      <c r="AI111" s="45">
        <v>3929.3</v>
      </c>
      <c r="AJ111" s="45" t="s">
        <v>1038</v>
      </c>
      <c r="AK111" s="45" t="s">
        <v>88</v>
      </c>
      <c r="AL111" s="45" t="s">
        <v>88</v>
      </c>
      <c r="AM111" s="45" t="s">
        <v>88</v>
      </c>
      <c r="AN111" s="45" t="s">
        <v>88</v>
      </c>
      <c r="AO111" s="45" t="s">
        <v>88</v>
      </c>
      <c r="AP111" s="45" t="s">
        <v>95</v>
      </c>
      <c r="AQ111" s="45" t="s">
        <v>88</v>
      </c>
      <c r="AR111" s="45" t="s">
        <v>95</v>
      </c>
      <c r="AS111" s="45" t="s">
        <v>708</v>
      </c>
      <c r="AT111" s="45" t="s">
        <v>708</v>
      </c>
      <c r="AU111" s="45" t="s">
        <v>109</v>
      </c>
      <c r="AV111" s="45" t="s">
        <v>273</v>
      </c>
    </row>
    <row r="112" spans="6:48" x14ac:dyDescent="0.2">
      <c r="F112" s="13" t="s">
        <v>528</v>
      </c>
      <c r="G112" s="13" t="s">
        <v>529</v>
      </c>
      <c r="H112" s="13"/>
      <c r="I112" s="13">
        <v>87.920010000000005</v>
      </c>
      <c r="J112" s="13">
        <v>3</v>
      </c>
      <c r="K112" s="13" t="s">
        <v>291</v>
      </c>
      <c r="L112" s="46">
        <v>67</v>
      </c>
      <c r="M112" s="13" t="s">
        <v>748</v>
      </c>
      <c r="N112" s="13">
        <v>163.30000000000001</v>
      </c>
      <c r="O112" s="13" t="s">
        <v>1312</v>
      </c>
      <c r="P112" s="13" t="s">
        <v>90</v>
      </c>
      <c r="Q112" s="13" t="s">
        <v>734</v>
      </c>
      <c r="R112" s="13" t="s">
        <v>130</v>
      </c>
      <c r="S112" s="13" t="s">
        <v>95</v>
      </c>
      <c r="T112" s="13" t="s">
        <v>95</v>
      </c>
      <c r="U112" s="13" t="s">
        <v>88</v>
      </c>
      <c r="V112" s="13" t="s">
        <v>95</v>
      </c>
      <c r="W112" s="13" t="s">
        <v>95</v>
      </c>
      <c r="X112" s="13" t="s">
        <v>1040</v>
      </c>
      <c r="Y112" s="13" t="s">
        <v>1313</v>
      </c>
      <c r="Z112" s="13" t="s">
        <v>159</v>
      </c>
      <c r="AA112" s="13" t="s">
        <v>1314</v>
      </c>
      <c r="AB112" s="45">
        <v>28</v>
      </c>
      <c r="AC112" s="45">
        <v>87.980720000000005</v>
      </c>
      <c r="AD112" s="45"/>
      <c r="AE112" s="45">
        <v>3</v>
      </c>
      <c r="AF112" s="45" t="s">
        <v>291</v>
      </c>
      <c r="AG112" s="45">
        <v>67</v>
      </c>
      <c r="AH112" s="45" t="s">
        <v>748</v>
      </c>
      <c r="AI112" s="45">
        <v>143.6</v>
      </c>
      <c r="AJ112" s="45" t="s">
        <v>1039</v>
      </c>
      <c r="AK112" s="45" t="s">
        <v>90</v>
      </c>
      <c r="AL112" s="45" t="s">
        <v>734</v>
      </c>
      <c r="AM112" s="45" t="s">
        <v>130</v>
      </c>
      <c r="AN112" s="45" t="s">
        <v>95</v>
      </c>
      <c r="AO112" s="45" t="s">
        <v>95</v>
      </c>
      <c r="AP112" s="45" t="s">
        <v>88</v>
      </c>
      <c r="AQ112" s="45" t="s">
        <v>95</v>
      </c>
      <c r="AR112" s="45" t="s">
        <v>95</v>
      </c>
      <c r="AS112" s="45" t="s">
        <v>1040</v>
      </c>
      <c r="AT112" s="45" t="s">
        <v>1041</v>
      </c>
      <c r="AU112" s="45" t="s">
        <v>159</v>
      </c>
      <c r="AV112" s="45" t="s">
        <v>1042</v>
      </c>
    </row>
    <row r="113" spans="6:48" x14ac:dyDescent="0.2">
      <c r="F113" s="13" t="s">
        <v>530</v>
      </c>
      <c r="G113" s="13" t="s">
        <v>531</v>
      </c>
      <c r="H113" s="13"/>
      <c r="I113" s="13">
        <v>71.059530000000009</v>
      </c>
      <c r="J113" s="13">
        <v>6.83</v>
      </c>
      <c r="K113" s="13" t="s">
        <v>1043</v>
      </c>
      <c r="L113" s="46">
        <v>100.44</v>
      </c>
      <c r="M113" s="13" t="s">
        <v>1044</v>
      </c>
      <c r="N113" s="13">
        <v>290.39999999999998</v>
      </c>
      <c r="O113" s="13" t="s">
        <v>1479</v>
      </c>
      <c r="P113" s="13" t="s">
        <v>91</v>
      </c>
      <c r="Q113" s="13" t="s">
        <v>318</v>
      </c>
      <c r="R113" s="13" t="s">
        <v>159</v>
      </c>
      <c r="S113" s="13" t="s">
        <v>95</v>
      </c>
      <c r="T113" s="13" t="s">
        <v>95</v>
      </c>
      <c r="U113" s="13" t="s">
        <v>95</v>
      </c>
      <c r="V113" s="13" t="s">
        <v>88</v>
      </c>
      <c r="W113" s="13" t="s">
        <v>95</v>
      </c>
      <c r="X113" s="13" t="s">
        <v>1480</v>
      </c>
      <c r="Y113" s="13" t="s">
        <v>1481</v>
      </c>
      <c r="Z113" s="13" t="s">
        <v>109</v>
      </c>
      <c r="AA113" s="13" t="s">
        <v>274</v>
      </c>
      <c r="AB113" s="45">
        <v>106</v>
      </c>
      <c r="AC113" s="45">
        <v>71.139610000000005</v>
      </c>
      <c r="AD113" s="45"/>
      <c r="AE113" s="45">
        <v>6.83</v>
      </c>
      <c r="AF113" s="45" t="s">
        <v>1043</v>
      </c>
      <c r="AG113" s="45">
        <v>100.44</v>
      </c>
      <c r="AH113" s="45" t="s">
        <v>1044</v>
      </c>
      <c r="AI113" s="45">
        <v>264.39999999999998</v>
      </c>
      <c r="AJ113" s="45" t="s">
        <v>1045</v>
      </c>
      <c r="AK113" s="45" t="s">
        <v>91</v>
      </c>
      <c r="AL113" s="45" t="s">
        <v>318</v>
      </c>
      <c r="AM113" s="45" t="s">
        <v>159</v>
      </c>
      <c r="AN113" s="45" t="s">
        <v>95</v>
      </c>
      <c r="AO113" s="45" t="s">
        <v>95</v>
      </c>
      <c r="AP113" s="45" t="s">
        <v>95</v>
      </c>
      <c r="AQ113" s="45" t="s">
        <v>88</v>
      </c>
      <c r="AR113" s="45" t="s">
        <v>95</v>
      </c>
      <c r="AS113" s="45" t="s">
        <v>1046</v>
      </c>
      <c r="AT113" s="45" t="s">
        <v>1047</v>
      </c>
      <c r="AU113" s="45" t="s">
        <v>109</v>
      </c>
      <c r="AV113" s="45" t="s">
        <v>893</v>
      </c>
    </row>
    <row r="114" spans="6:48" x14ac:dyDescent="0.2">
      <c r="F114" s="13" t="s">
        <v>532</v>
      </c>
      <c r="G114" s="13" t="s">
        <v>533</v>
      </c>
      <c r="H114" s="13"/>
      <c r="I114" s="13">
        <v>64.485140000000001</v>
      </c>
      <c r="J114" s="13">
        <v>3</v>
      </c>
      <c r="K114" s="13" t="s">
        <v>291</v>
      </c>
      <c r="L114" s="46">
        <v>105</v>
      </c>
      <c r="M114" s="13" t="s">
        <v>764</v>
      </c>
      <c r="N114" s="13">
        <v>342.9</v>
      </c>
      <c r="O114" s="13" t="s">
        <v>1524</v>
      </c>
      <c r="P114" s="13" t="s">
        <v>88</v>
      </c>
      <c r="Q114" s="13" t="s">
        <v>88</v>
      </c>
      <c r="R114" s="13" t="s">
        <v>88</v>
      </c>
      <c r="S114" s="13" t="s">
        <v>88</v>
      </c>
      <c r="T114" s="13" t="s">
        <v>88</v>
      </c>
      <c r="U114" s="13" t="s">
        <v>88</v>
      </c>
      <c r="V114" s="13" t="s">
        <v>88</v>
      </c>
      <c r="W114" s="13" t="s">
        <v>88</v>
      </c>
      <c r="X114" s="13" t="s">
        <v>708</v>
      </c>
      <c r="Y114" s="13" t="s">
        <v>708</v>
      </c>
      <c r="Z114" s="13" t="s">
        <v>709</v>
      </c>
      <c r="AA114" s="13" t="s">
        <v>1525</v>
      </c>
      <c r="AB114" s="45">
        <v>122</v>
      </c>
      <c r="AC114" s="45">
        <v>64.436550000000011</v>
      </c>
      <c r="AD114" s="45"/>
      <c r="AE114" s="45">
        <v>3</v>
      </c>
      <c r="AF114" s="45" t="s">
        <v>291</v>
      </c>
      <c r="AG114" s="45">
        <v>105</v>
      </c>
      <c r="AH114" s="45" t="s">
        <v>764</v>
      </c>
      <c r="AI114" s="45">
        <v>358.6</v>
      </c>
      <c r="AJ114" s="45" t="s">
        <v>1048</v>
      </c>
      <c r="AK114" s="45" t="s">
        <v>88</v>
      </c>
      <c r="AL114" s="45" t="s">
        <v>88</v>
      </c>
      <c r="AM114" s="45" t="s">
        <v>88</v>
      </c>
      <c r="AN114" s="45" t="s">
        <v>88</v>
      </c>
      <c r="AO114" s="45" t="s">
        <v>88</v>
      </c>
      <c r="AP114" s="45" t="s">
        <v>88</v>
      </c>
      <c r="AQ114" s="45" t="s">
        <v>88</v>
      </c>
      <c r="AR114" s="45" t="s">
        <v>88</v>
      </c>
      <c r="AS114" s="45" t="s">
        <v>708</v>
      </c>
      <c r="AT114" s="45" t="s">
        <v>708</v>
      </c>
      <c r="AU114" s="45" t="s">
        <v>709</v>
      </c>
      <c r="AV114" s="45" t="s">
        <v>1049</v>
      </c>
    </row>
    <row r="115" spans="6:48" x14ac:dyDescent="0.2">
      <c r="F115" s="13" t="s">
        <v>534</v>
      </c>
      <c r="G115" s="13" t="s">
        <v>535</v>
      </c>
      <c r="H115" s="13"/>
      <c r="I115" s="13">
        <v>74.877770000000012</v>
      </c>
      <c r="J115" s="13">
        <v>6</v>
      </c>
      <c r="K115" s="13" t="s">
        <v>286</v>
      </c>
      <c r="L115" s="46">
        <v>87</v>
      </c>
      <c r="M115" s="13" t="s">
        <v>164</v>
      </c>
      <c r="N115" s="13">
        <v>647.1</v>
      </c>
      <c r="O115" s="13" t="s">
        <v>1435</v>
      </c>
      <c r="P115" s="13" t="s">
        <v>91</v>
      </c>
      <c r="Q115" s="13" t="s">
        <v>318</v>
      </c>
      <c r="R115" s="13" t="s">
        <v>130</v>
      </c>
      <c r="S115" s="13" t="s">
        <v>95</v>
      </c>
      <c r="T115" s="13" t="s">
        <v>95</v>
      </c>
      <c r="U115" s="13" t="s">
        <v>95</v>
      </c>
      <c r="V115" s="13" t="s">
        <v>95</v>
      </c>
      <c r="W115" s="13" t="s">
        <v>95</v>
      </c>
      <c r="X115" s="13" t="s">
        <v>1238</v>
      </c>
      <c r="Y115" s="13" t="s">
        <v>1338</v>
      </c>
      <c r="Z115" s="13" t="s">
        <v>159</v>
      </c>
      <c r="AA115" s="13" t="s">
        <v>683</v>
      </c>
      <c r="AB115" s="45">
        <v>84</v>
      </c>
      <c r="AC115" s="45">
        <v>75.283010000000004</v>
      </c>
      <c r="AD115" s="45"/>
      <c r="AE115" s="45">
        <v>6</v>
      </c>
      <c r="AF115" s="45" t="s">
        <v>286</v>
      </c>
      <c r="AG115" s="45">
        <v>87</v>
      </c>
      <c r="AH115" s="45" t="s">
        <v>164</v>
      </c>
      <c r="AI115" s="45">
        <v>515.79999999999995</v>
      </c>
      <c r="AJ115" s="45" t="s">
        <v>1050</v>
      </c>
      <c r="AK115" s="45" t="s">
        <v>91</v>
      </c>
      <c r="AL115" s="45" t="s">
        <v>318</v>
      </c>
      <c r="AM115" s="45" t="s">
        <v>130</v>
      </c>
      <c r="AN115" s="45" t="s">
        <v>95</v>
      </c>
      <c r="AO115" s="45" t="s">
        <v>95</v>
      </c>
      <c r="AP115" s="45" t="s">
        <v>95</v>
      </c>
      <c r="AQ115" s="45" t="s">
        <v>95</v>
      </c>
      <c r="AR115" s="45" t="s">
        <v>95</v>
      </c>
      <c r="AS115" s="45" t="s">
        <v>1051</v>
      </c>
      <c r="AT115" s="45" t="s">
        <v>256</v>
      </c>
      <c r="AU115" s="45" t="s">
        <v>159</v>
      </c>
      <c r="AV115" s="45" t="s">
        <v>154</v>
      </c>
    </row>
    <row r="116" spans="6:48" x14ac:dyDescent="0.2">
      <c r="F116" s="13" t="s">
        <v>536</v>
      </c>
      <c r="G116" s="13" t="s">
        <v>537</v>
      </c>
      <c r="H116" s="13"/>
      <c r="I116" s="13">
        <v>54.875570000000003</v>
      </c>
      <c r="J116" s="13">
        <v>8</v>
      </c>
      <c r="K116" s="13" t="s">
        <v>759</v>
      </c>
      <c r="L116" s="46">
        <v>79</v>
      </c>
      <c r="M116" s="13" t="s">
        <v>1052</v>
      </c>
      <c r="N116" s="13">
        <v>659.6</v>
      </c>
      <c r="O116" s="13" t="s">
        <v>1577</v>
      </c>
      <c r="P116" s="13" t="s">
        <v>159</v>
      </c>
      <c r="Q116" s="13" t="s">
        <v>813</v>
      </c>
      <c r="R116" s="13" t="s">
        <v>88</v>
      </c>
      <c r="S116" s="13" t="s">
        <v>95</v>
      </c>
      <c r="T116" s="13" t="s">
        <v>88</v>
      </c>
      <c r="U116" s="13" t="s">
        <v>95</v>
      </c>
      <c r="V116" s="13" t="s">
        <v>88</v>
      </c>
      <c r="W116" s="13" t="s">
        <v>95</v>
      </c>
      <c r="X116" s="13" t="s">
        <v>252</v>
      </c>
      <c r="Y116" s="13" t="s">
        <v>92</v>
      </c>
      <c r="Z116" s="13" t="s">
        <v>109</v>
      </c>
      <c r="AA116" s="13" t="s">
        <v>673</v>
      </c>
      <c r="AB116" s="45">
        <v>152</v>
      </c>
      <c r="AC116" s="45">
        <v>55.048510000000007</v>
      </c>
      <c r="AD116" s="45"/>
      <c r="AE116" s="45">
        <v>8</v>
      </c>
      <c r="AF116" s="45" t="s">
        <v>759</v>
      </c>
      <c r="AG116" s="45">
        <v>79</v>
      </c>
      <c r="AH116" s="45" t="s">
        <v>1052</v>
      </c>
      <c r="AI116" s="45">
        <v>603.5</v>
      </c>
      <c r="AJ116" s="45" t="s">
        <v>1053</v>
      </c>
      <c r="AK116" s="45" t="s">
        <v>159</v>
      </c>
      <c r="AL116" s="45" t="s">
        <v>813</v>
      </c>
      <c r="AM116" s="45" t="s">
        <v>88</v>
      </c>
      <c r="AN116" s="45" t="s">
        <v>95</v>
      </c>
      <c r="AO116" s="45" t="s">
        <v>88</v>
      </c>
      <c r="AP116" s="45" t="s">
        <v>95</v>
      </c>
      <c r="AQ116" s="45" t="s">
        <v>88</v>
      </c>
      <c r="AR116" s="45" t="s">
        <v>95</v>
      </c>
      <c r="AS116" s="45" t="s">
        <v>1054</v>
      </c>
      <c r="AT116" s="45" t="s">
        <v>133</v>
      </c>
      <c r="AU116" s="45" t="s">
        <v>109</v>
      </c>
      <c r="AV116" s="45" t="s">
        <v>1055</v>
      </c>
    </row>
    <row r="117" spans="6:48" x14ac:dyDescent="0.2">
      <c r="F117" s="13" t="s">
        <v>538</v>
      </c>
      <c r="G117" s="13" t="s">
        <v>539</v>
      </c>
      <c r="H117" s="13"/>
      <c r="I117" s="13">
        <v>61.193970000000007</v>
      </c>
      <c r="J117" s="13">
        <v>7</v>
      </c>
      <c r="K117" s="13" t="s">
        <v>272</v>
      </c>
      <c r="L117" s="46">
        <v>131</v>
      </c>
      <c r="M117" s="13" t="s">
        <v>1056</v>
      </c>
      <c r="N117" s="13">
        <v>156.1</v>
      </c>
      <c r="O117" s="13" t="s">
        <v>1545</v>
      </c>
      <c r="P117" s="13" t="s">
        <v>109</v>
      </c>
      <c r="Q117" s="13" t="s">
        <v>712</v>
      </c>
      <c r="R117" s="13" t="s">
        <v>88</v>
      </c>
      <c r="S117" s="13" t="s">
        <v>95</v>
      </c>
      <c r="T117" s="13" t="s">
        <v>95</v>
      </c>
      <c r="U117" s="13" t="s">
        <v>95</v>
      </c>
      <c r="V117" s="13" t="s">
        <v>95</v>
      </c>
      <c r="W117" s="13" t="s">
        <v>95</v>
      </c>
      <c r="X117" s="13" t="s">
        <v>1276</v>
      </c>
      <c r="Y117" s="13" t="s">
        <v>1546</v>
      </c>
      <c r="Z117" s="13" t="s">
        <v>159</v>
      </c>
      <c r="AA117" s="13" t="s">
        <v>902</v>
      </c>
      <c r="AB117" s="45">
        <v>134</v>
      </c>
      <c r="AC117" s="45">
        <v>61.230130000000003</v>
      </c>
      <c r="AD117" s="45"/>
      <c r="AE117" s="45">
        <v>7</v>
      </c>
      <c r="AF117" s="45" t="s">
        <v>272</v>
      </c>
      <c r="AG117" s="45">
        <v>131</v>
      </c>
      <c r="AH117" s="45" t="s">
        <v>1056</v>
      </c>
      <c r="AI117" s="45">
        <v>144.4</v>
      </c>
      <c r="AJ117" s="45" t="s">
        <v>1057</v>
      </c>
      <c r="AK117" s="45" t="s">
        <v>109</v>
      </c>
      <c r="AL117" s="45" t="s">
        <v>712</v>
      </c>
      <c r="AM117" s="45" t="s">
        <v>88</v>
      </c>
      <c r="AN117" s="45" t="s">
        <v>95</v>
      </c>
      <c r="AO117" s="45" t="s">
        <v>95</v>
      </c>
      <c r="AP117" s="45" t="s">
        <v>95</v>
      </c>
      <c r="AQ117" s="45" t="s">
        <v>95</v>
      </c>
      <c r="AR117" s="45" t="s">
        <v>95</v>
      </c>
      <c r="AS117" s="45" t="s">
        <v>1058</v>
      </c>
      <c r="AT117" s="45" t="s">
        <v>1059</v>
      </c>
      <c r="AU117" s="45" t="s">
        <v>159</v>
      </c>
      <c r="AV117" s="45" t="s">
        <v>1060</v>
      </c>
    </row>
    <row r="118" spans="6:48" x14ac:dyDescent="0.2">
      <c r="F118" s="13" t="s">
        <v>148</v>
      </c>
      <c r="G118" s="13" t="s">
        <v>12</v>
      </c>
      <c r="H118" s="13"/>
      <c r="I118" s="13">
        <v>81.341000000000008</v>
      </c>
      <c r="J118" s="13">
        <v>5</v>
      </c>
      <c r="K118" s="13" t="s">
        <v>263</v>
      </c>
      <c r="L118" s="46">
        <v>44</v>
      </c>
      <c r="M118" s="13" t="s">
        <v>837</v>
      </c>
      <c r="N118" s="13">
        <v>1417.4</v>
      </c>
      <c r="O118" s="13" t="s">
        <v>1395</v>
      </c>
      <c r="P118" s="13" t="s">
        <v>91</v>
      </c>
      <c r="Q118" s="13" t="s">
        <v>318</v>
      </c>
      <c r="R118" s="13" t="s">
        <v>130</v>
      </c>
      <c r="S118" s="13" t="s">
        <v>95</v>
      </c>
      <c r="T118" s="13" t="s">
        <v>95</v>
      </c>
      <c r="U118" s="13" t="s">
        <v>95</v>
      </c>
      <c r="V118" s="13" t="s">
        <v>95</v>
      </c>
      <c r="W118" s="13" t="s">
        <v>95</v>
      </c>
      <c r="X118" s="13" t="s">
        <v>767</v>
      </c>
      <c r="Y118" s="13" t="s">
        <v>1063</v>
      </c>
      <c r="Z118" s="13" t="s">
        <v>95</v>
      </c>
      <c r="AA118" s="13" t="s">
        <v>822</v>
      </c>
      <c r="AB118" s="45">
        <v>34</v>
      </c>
      <c r="AC118" s="45">
        <v>87.255730000000014</v>
      </c>
      <c r="AD118" s="45"/>
      <c r="AE118" s="45">
        <v>4</v>
      </c>
      <c r="AF118" s="45" t="s">
        <v>721</v>
      </c>
      <c r="AG118" s="45">
        <v>31</v>
      </c>
      <c r="AH118" s="45" t="s">
        <v>1061</v>
      </c>
      <c r="AI118" s="45">
        <v>1308.8</v>
      </c>
      <c r="AJ118" s="45" t="s">
        <v>1062</v>
      </c>
      <c r="AK118" s="45" t="s">
        <v>91</v>
      </c>
      <c r="AL118" s="45" t="s">
        <v>318</v>
      </c>
      <c r="AM118" s="45" t="s">
        <v>130</v>
      </c>
      <c r="AN118" s="45" t="s">
        <v>95</v>
      </c>
      <c r="AO118" s="45" t="s">
        <v>95</v>
      </c>
      <c r="AP118" s="45" t="s">
        <v>95</v>
      </c>
      <c r="AQ118" s="45" t="s">
        <v>95</v>
      </c>
      <c r="AR118" s="45" t="s">
        <v>95</v>
      </c>
      <c r="AS118" s="45" t="s">
        <v>1026</v>
      </c>
      <c r="AT118" s="45" t="s">
        <v>1063</v>
      </c>
      <c r="AU118" s="45" t="s">
        <v>95</v>
      </c>
      <c r="AV118" s="45" t="s">
        <v>329</v>
      </c>
    </row>
    <row r="119" spans="6:48" x14ac:dyDescent="0.2">
      <c r="F119" s="13" t="s">
        <v>540</v>
      </c>
      <c r="G119" s="13" t="s">
        <v>541</v>
      </c>
      <c r="H119" s="13"/>
      <c r="I119" s="13">
        <v>71.021090000000001</v>
      </c>
      <c r="J119" s="13">
        <v>4</v>
      </c>
      <c r="K119" s="13" t="s">
        <v>721</v>
      </c>
      <c r="L119" s="46">
        <v>40</v>
      </c>
      <c r="M119" s="13" t="s">
        <v>1064</v>
      </c>
      <c r="N119" s="13">
        <v>3214.4</v>
      </c>
      <c r="O119" s="13" t="s">
        <v>1482</v>
      </c>
      <c r="P119" s="13" t="s">
        <v>145</v>
      </c>
      <c r="Q119" s="13" t="s">
        <v>286</v>
      </c>
      <c r="R119" s="13" t="s">
        <v>88</v>
      </c>
      <c r="S119" s="13" t="s">
        <v>95</v>
      </c>
      <c r="T119" s="13" t="s">
        <v>88</v>
      </c>
      <c r="U119" s="13" t="s">
        <v>95</v>
      </c>
      <c r="V119" s="13" t="s">
        <v>95</v>
      </c>
      <c r="W119" s="13" t="s">
        <v>95</v>
      </c>
      <c r="X119" s="13" t="s">
        <v>254</v>
      </c>
      <c r="Y119" s="13" t="s">
        <v>143</v>
      </c>
      <c r="Z119" s="13" t="s">
        <v>109</v>
      </c>
      <c r="AA119" s="13" t="s">
        <v>275</v>
      </c>
      <c r="AB119" s="45">
        <v>103</v>
      </c>
      <c r="AC119" s="45">
        <v>71.655889999999999</v>
      </c>
      <c r="AD119" s="45"/>
      <c r="AE119" s="45">
        <v>4</v>
      </c>
      <c r="AF119" s="45" t="s">
        <v>721</v>
      </c>
      <c r="AG119" s="45">
        <v>40</v>
      </c>
      <c r="AH119" s="45" t="s">
        <v>1064</v>
      </c>
      <c r="AI119" s="45">
        <v>3008.7</v>
      </c>
      <c r="AJ119" s="45" t="s">
        <v>1065</v>
      </c>
      <c r="AK119" s="45" t="s">
        <v>145</v>
      </c>
      <c r="AL119" s="45" t="s">
        <v>286</v>
      </c>
      <c r="AM119" s="45" t="s">
        <v>88</v>
      </c>
      <c r="AN119" s="45" t="s">
        <v>95</v>
      </c>
      <c r="AO119" s="45" t="s">
        <v>88</v>
      </c>
      <c r="AP119" s="45" t="s">
        <v>95</v>
      </c>
      <c r="AQ119" s="45" t="s">
        <v>95</v>
      </c>
      <c r="AR119" s="45" t="s">
        <v>95</v>
      </c>
      <c r="AS119" s="45" t="s">
        <v>254</v>
      </c>
      <c r="AT119" s="45" t="s">
        <v>143</v>
      </c>
      <c r="AU119" s="45" t="s">
        <v>109</v>
      </c>
      <c r="AV119" s="45" t="s">
        <v>308</v>
      </c>
    </row>
    <row r="120" spans="6:48" x14ac:dyDescent="0.2">
      <c r="F120" s="13" t="s">
        <v>542</v>
      </c>
      <c r="G120" s="13" t="s">
        <v>543</v>
      </c>
      <c r="H120" s="13"/>
      <c r="I120" s="13">
        <v>55.671950000000002</v>
      </c>
      <c r="J120" s="13">
        <v>6</v>
      </c>
      <c r="K120" s="13" t="s">
        <v>286</v>
      </c>
      <c r="L120" s="46">
        <v>77</v>
      </c>
      <c r="M120" s="13" t="s">
        <v>789</v>
      </c>
      <c r="N120" s="13">
        <v>1147</v>
      </c>
      <c r="O120" s="13" t="s">
        <v>1569</v>
      </c>
      <c r="P120" s="13" t="s">
        <v>95</v>
      </c>
      <c r="Q120" s="13" t="s">
        <v>300</v>
      </c>
      <c r="R120" s="13" t="s">
        <v>88</v>
      </c>
      <c r="S120" s="13" t="s">
        <v>88</v>
      </c>
      <c r="T120" s="13" t="s">
        <v>88</v>
      </c>
      <c r="U120" s="13" t="s">
        <v>88</v>
      </c>
      <c r="V120" s="13" t="s">
        <v>88</v>
      </c>
      <c r="W120" s="13" t="s">
        <v>95</v>
      </c>
      <c r="X120" s="13" t="s">
        <v>276</v>
      </c>
      <c r="Y120" s="13" t="s">
        <v>1087</v>
      </c>
      <c r="Z120" s="13" t="s">
        <v>109</v>
      </c>
      <c r="AA120" s="13" t="s">
        <v>678</v>
      </c>
      <c r="AB120" s="45">
        <v>148</v>
      </c>
      <c r="AC120" s="45">
        <v>56.679110000000001</v>
      </c>
      <c r="AD120" s="45"/>
      <c r="AE120" s="45">
        <v>6</v>
      </c>
      <c r="AF120" s="45" t="s">
        <v>286</v>
      </c>
      <c r="AG120" s="45">
        <v>70</v>
      </c>
      <c r="AH120" s="45" t="s">
        <v>1066</v>
      </c>
      <c r="AI120" s="45">
        <v>1067.2</v>
      </c>
      <c r="AJ120" s="45" t="s">
        <v>1067</v>
      </c>
      <c r="AK120" s="45" t="s">
        <v>95</v>
      </c>
      <c r="AL120" s="45" t="s">
        <v>300</v>
      </c>
      <c r="AM120" s="45" t="s">
        <v>88</v>
      </c>
      <c r="AN120" s="45" t="s">
        <v>88</v>
      </c>
      <c r="AO120" s="45" t="s">
        <v>88</v>
      </c>
      <c r="AP120" s="45" t="s">
        <v>88</v>
      </c>
      <c r="AQ120" s="45" t="s">
        <v>88</v>
      </c>
      <c r="AR120" s="45" t="s">
        <v>95</v>
      </c>
      <c r="AS120" s="45" t="s">
        <v>1068</v>
      </c>
      <c r="AT120" s="45" t="s">
        <v>1069</v>
      </c>
      <c r="AU120" s="45" t="s">
        <v>109</v>
      </c>
      <c r="AV120" s="45" t="s">
        <v>173</v>
      </c>
    </row>
    <row r="121" spans="6:48" x14ac:dyDescent="0.2">
      <c r="F121" s="13" t="s">
        <v>544</v>
      </c>
      <c r="G121" s="13" t="s">
        <v>545</v>
      </c>
      <c r="H121" s="13"/>
      <c r="I121" s="13">
        <v>78.245190000000008</v>
      </c>
      <c r="J121" s="13">
        <v>6</v>
      </c>
      <c r="K121" s="13" t="s">
        <v>286</v>
      </c>
      <c r="L121" s="46">
        <v>37</v>
      </c>
      <c r="M121" s="13" t="s">
        <v>1070</v>
      </c>
      <c r="N121" s="13">
        <v>304.39999999999998</v>
      </c>
      <c r="O121" s="13" t="s">
        <v>1418</v>
      </c>
      <c r="P121" s="13" t="s">
        <v>90</v>
      </c>
      <c r="Q121" s="13" t="s">
        <v>734</v>
      </c>
      <c r="R121" s="13" t="s">
        <v>159</v>
      </c>
      <c r="S121" s="13" t="s">
        <v>95</v>
      </c>
      <c r="T121" s="13" t="s">
        <v>95</v>
      </c>
      <c r="U121" s="13" t="s">
        <v>88</v>
      </c>
      <c r="V121" s="13" t="s">
        <v>88</v>
      </c>
      <c r="W121" s="13" t="s">
        <v>95</v>
      </c>
      <c r="X121" s="13" t="s">
        <v>1419</v>
      </c>
      <c r="Y121" s="13" t="s">
        <v>887</v>
      </c>
      <c r="Z121" s="13" t="s">
        <v>109</v>
      </c>
      <c r="AA121" s="13" t="s">
        <v>297</v>
      </c>
      <c r="AB121" s="45">
        <v>76</v>
      </c>
      <c r="AC121" s="45">
        <v>78.344800000000006</v>
      </c>
      <c r="AD121" s="45"/>
      <c r="AE121" s="45">
        <v>6</v>
      </c>
      <c r="AF121" s="45" t="s">
        <v>286</v>
      </c>
      <c r="AG121" s="45">
        <v>37</v>
      </c>
      <c r="AH121" s="45" t="s">
        <v>1070</v>
      </c>
      <c r="AI121" s="45">
        <v>272.2</v>
      </c>
      <c r="AJ121" s="45" t="s">
        <v>1071</v>
      </c>
      <c r="AK121" s="45" t="s">
        <v>90</v>
      </c>
      <c r="AL121" s="45" t="s">
        <v>734</v>
      </c>
      <c r="AM121" s="45" t="s">
        <v>159</v>
      </c>
      <c r="AN121" s="45" t="s">
        <v>95</v>
      </c>
      <c r="AO121" s="45" t="s">
        <v>95</v>
      </c>
      <c r="AP121" s="45" t="s">
        <v>88</v>
      </c>
      <c r="AQ121" s="45" t="s">
        <v>88</v>
      </c>
      <c r="AR121" s="45" t="s">
        <v>95</v>
      </c>
      <c r="AS121" s="45" t="s">
        <v>1026</v>
      </c>
      <c r="AT121" s="45" t="s">
        <v>887</v>
      </c>
      <c r="AU121" s="45" t="s">
        <v>109</v>
      </c>
      <c r="AV121" s="45" t="s">
        <v>1072</v>
      </c>
    </row>
    <row r="122" spans="6:48" x14ac:dyDescent="0.2">
      <c r="F122" s="13" t="s">
        <v>546</v>
      </c>
      <c r="G122" s="13" t="s">
        <v>547</v>
      </c>
      <c r="H122" s="13"/>
      <c r="I122" s="13">
        <v>58.281450000000007</v>
      </c>
      <c r="J122" s="13">
        <v>5</v>
      </c>
      <c r="K122" s="13" t="s">
        <v>263</v>
      </c>
      <c r="L122" s="46">
        <v>70</v>
      </c>
      <c r="M122" s="13" t="s">
        <v>1066</v>
      </c>
      <c r="N122" s="13">
        <v>885.5</v>
      </c>
      <c r="O122" s="13" t="s">
        <v>1561</v>
      </c>
      <c r="P122" s="13" t="s">
        <v>88</v>
      </c>
      <c r="Q122" s="13" t="s">
        <v>88</v>
      </c>
      <c r="R122" s="13" t="s">
        <v>88</v>
      </c>
      <c r="S122" s="13" t="s">
        <v>88</v>
      </c>
      <c r="T122" s="13" t="s">
        <v>88</v>
      </c>
      <c r="U122" s="13" t="s">
        <v>88</v>
      </c>
      <c r="V122" s="13" t="s">
        <v>88</v>
      </c>
      <c r="W122" s="13" t="s">
        <v>95</v>
      </c>
      <c r="X122" s="13" t="s">
        <v>708</v>
      </c>
      <c r="Y122" s="13" t="s">
        <v>708</v>
      </c>
      <c r="Z122" s="13" t="s">
        <v>709</v>
      </c>
      <c r="AA122" s="13" t="s">
        <v>677</v>
      </c>
      <c r="AB122" s="45">
        <v>135</v>
      </c>
      <c r="AC122" s="45">
        <v>60.871900000000004</v>
      </c>
      <c r="AD122" s="45"/>
      <c r="AE122" s="45">
        <v>5</v>
      </c>
      <c r="AF122" s="45" t="s">
        <v>263</v>
      </c>
      <c r="AG122" s="45">
        <v>49</v>
      </c>
      <c r="AH122" s="45" t="s">
        <v>997</v>
      </c>
      <c r="AI122" s="45">
        <v>785.8</v>
      </c>
      <c r="AJ122" s="45" t="s">
        <v>1073</v>
      </c>
      <c r="AK122" s="45" t="s">
        <v>88</v>
      </c>
      <c r="AL122" s="45" t="s">
        <v>88</v>
      </c>
      <c r="AM122" s="45" t="s">
        <v>88</v>
      </c>
      <c r="AN122" s="45" t="s">
        <v>88</v>
      </c>
      <c r="AO122" s="45" t="s">
        <v>88</v>
      </c>
      <c r="AP122" s="45" t="s">
        <v>88</v>
      </c>
      <c r="AQ122" s="45" t="s">
        <v>88</v>
      </c>
      <c r="AR122" s="45" t="s">
        <v>95</v>
      </c>
      <c r="AS122" s="45" t="s">
        <v>708</v>
      </c>
      <c r="AT122" s="45" t="s">
        <v>708</v>
      </c>
      <c r="AU122" s="45" t="s">
        <v>709</v>
      </c>
      <c r="AV122" s="45" t="s">
        <v>82</v>
      </c>
    </row>
    <row r="123" spans="6:48" x14ac:dyDescent="0.2">
      <c r="F123" s="13" t="s">
        <v>548</v>
      </c>
      <c r="G123" s="13" t="s">
        <v>549</v>
      </c>
      <c r="H123" s="13"/>
      <c r="I123" s="13">
        <v>82.449460000000002</v>
      </c>
      <c r="J123" s="13">
        <v>5</v>
      </c>
      <c r="K123" s="13" t="s">
        <v>263</v>
      </c>
      <c r="L123" s="46">
        <v>102</v>
      </c>
      <c r="M123" s="13" t="s">
        <v>970</v>
      </c>
      <c r="N123" s="13">
        <v>28.1</v>
      </c>
      <c r="O123" s="13" t="s">
        <v>1373</v>
      </c>
      <c r="P123" s="13" t="s">
        <v>92</v>
      </c>
      <c r="Q123" s="13" t="s">
        <v>291</v>
      </c>
      <c r="R123" s="13" t="s">
        <v>159</v>
      </c>
      <c r="S123" s="13" t="s">
        <v>95</v>
      </c>
      <c r="T123" s="13" t="s">
        <v>95</v>
      </c>
      <c r="U123" s="13" t="s">
        <v>95</v>
      </c>
      <c r="V123" s="13" t="s">
        <v>95</v>
      </c>
      <c r="W123" s="13" t="s">
        <v>95</v>
      </c>
      <c r="X123" s="13" t="s">
        <v>853</v>
      </c>
      <c r="Y123" s="13" t="s">
        <v>280</v>
      </c>
      <c r="Z123" s="13" t="s">
        <v>916</v>
      </c>
      <c r="AA123" s="13" t="s">
        <v>1348</v>
      </c>
      <c r="AB123" s="45">
        <v>58</v>
      </c>
      <c r="AC123" s="45">
        <v>82.460710000000006</v>
      </c>
      <c r="AD123" s="45"/>
      <c r="AE123" s="45">
        <v>5</v>
      </c>
      <c r="AF123" s="45" t="s">
        <v>263</v>
      </c>
      <c r="AG123" s="45">
        <v>102</v>
      </c>
      <c r="AH123" s="45" t="s">
        <v>970</v>
      </c>
      <c r="AI123" s="45">
        <v>24.5</v>
      </c>
      <c r="AJ123" s="45" t="s">
        <v>1075</v>
      </c>
      <c r="AK123" s="45" t="s">
        <v>92</v>
      </c>
      <c r="AL123" s="45" t="s">
        <v>291</v>
      </c>
      <c r="AM123" s="45" t="s">
        <v>159</v>
      </c>
      <c r="AN123" s="45" t="s">
        <v>95</v>
      </c>
      <c r="AO123" s="45" t="s">
        <v>95</v>
      </c>
      <c r="AP123" s="45" t="s">
        <v>95</v>
      </c>
      <c r="AQ123" s="45" t="s">
        <v>95</v>
      </c>
      <c r="AR123" s="45" t="s">
        <v>95</v>
      </c>
      <c r="AS123" s="45" t="s">
        <v>1076</v>
      </c>
      <c r="AT123" s="45" t="s">
        <v>843</v>
      </c>
      <c r="AU123" s="45" t="s">
        <v>1077</v>
      </c>
      <c r="AV123" s="45" t="s">
        <v>284</v>
      </c>
    </row>
    <row r="124" spans="6:48" x14ac:dyDescent="0.2">
      <c r="F124" s="13" t="s">
        <v>550</v>
      </c>
      <c r="G124" s="13" t="s">
        <v>551</v>
      </c>
      <c r="H124" s="13"/>
      <c r="I124" s="13">
        <v>83.983880000000013</v>
      </c>
      <c r="J124" s="13">
        <v>5</v>
      </c>
      <c r="K124" s="13" t="s">
        <v>263</v>
      </c>
      <c r="L124" s="46">
        <v>58</v>
      </c>
      <c r="M124" s="13" t="s">
        <v>856</v>
      </c>
      <c r="N124" s="13">
        <v>68</v>
      </c>
      <c r="O124" s="13" t="s">
        <v>1356</v>
      </c>
      <c r="P124" s="13" t="s">
        <v>91</v>
      </c>
      <c r="Q124" s="13" t="s">
        <v>318</v>
      </c>
      <c r="R124" s="13" t="s">
        <v>130</v>
      </c>
      <c r="S124" s="13" t="s">
        <v>95</v>
      </c>
      <c r="T124" s="13" t="s">
        <v>95</v>
      </c>
      <c r="U124" s="13" t="s">
        <v>95</v>
      </c>
      <c r="V124" s="13" t="s">
        <v>95</v>
      </c>
      <c r="W124" s="13" t="s">
        <v>95</v>
      </c>
      <c r="X124" s="13" t="s">
        <v>97</v>
      </c>
      <c r="Y124" s="13" t="s">
        <v>1357</v>
      </c>
      <c r="Z124" s="13" t="s">
        <v>95</v>
      </c>
      <c r="AA124" s="13" t="s">
        <v>274</v>
      </c>
      <c r="AB124" s="45">
        <v>48</v>
      </c>
      <c r="AC124" s="45">
        <v>83.984290000000001</v>
      </c>
      <c r="AD124" s="45"/>
      <c r="AE124" s="45">
        <v>5</v>
      </c>
      <c r="AF124" s="45" t="s">
        <v>263</v>
      </c>
      <c r="AG124" s="45">
        <v>58</v>
      </c>
      <c r="AH124" s="45" t="s">
        <v>856</v>
      </c>
      <c r="AI124" s="45">
        <v>67.900000000000006</v>
      </c>
      <c r="AJ124" s="45" t="s">
        <v>1078</v>
      </c>
      <c r="AK124" s="45" t="s">
        <v>91</v>
      </c>
      <c r="AL124" s="45" t="s">
        <v>318</v>
      </c>
      <c r="AM124" s="45" t="s">
        <v>130</v>
      </c>
      <c r="AN124" s="45" t="s">
        <v>95</v>
      </c>
      <c r="AO124" s="45" t="s">
        <v>95</v>
      </c>
      <c r="AP124" s="45" t="s">
        <v>95</v>
      </c>
      <c r="AQ124" s="45" t="s">
        <v>95</v>
      </c>
      <c r="AR124" s="45" t="s">
        <v>95</v>
      </c>
      <c r="AS124" s="45" t="s">
        <v>1079</v>
      </c>
      <c r="AT124" s="45" t="s">
        <v>1080</v>
      </c>
      <c r="AU124" s="45" t="s">
        <v>95</v>
      </c>
      <c r="AV124" s="45" t="s">
        <v>82</v>
      </c>
    </row>
    <row r="125" spans="6:48" x14ac:dyDescent="0.2">
      <c r="F125" s="13" t="s">
        <v>552</v>
      </c>
      <c r="G125" s="13" t="s">
        <v>553</v>
      </c>
      <c r="H125" s="13"/>
      <c r="I125" s="13">
        <v>68.389790000000005</v>
      </c>
      <c r="J125" s="13">
        <v>6</v>
      </c>
      <c r="K125" s="13" t="s">
        <v>286</v>
      </c>
      <c r="L125" s="46">
        <v>55</v>
      </c>
      <c r="M125" s="13" t="s">
        <v>918</v>
      </c>
      <c r="N125" s="13">
        <v>838.7</v>
      </c>
      <c r="O125" s="13" t="s">
        <v>1502</v>
      </c>
      <c r="P125" s="13" t="s">
        <v>145</v>
      </c>
      <c r="Q125" s="13" t="s">
        <v>286</v>
      </c>
      <c r="R125" s="13" t="s">
        <v>88</v>
      </c>
      <c r="S125" s="13" t="s">
        <v>95</v>
      </c>
      <c r="T125" s="13" t="s">
        <v>95</v>
      </c>
      <c r="U125" s="13" t="s">
        <v>95</v>
      </c>
      <c r="V125" s="13" t="s">
        <v>88</v>
      </c>
      <c r="W125" s="13" t="s">
        <v>95</v>
      </c>
      <c r="X125" s="13" t="s">
        <v>1503</v>
      </c>
      <c r="Y125" s="13" t="s">
        <v>1504</v>
      </c>
      <c r="Z125" s="13" t="s">
        <v>159</v>
      </c>
      <c r="AA125" s="13" t="s">
        <v>1505</v>
      </c>
      <c r="AB125" s="45">
        <v>115</v>
      </c>
      <c r="AC125" s="45">
        <v>68.263190000000009</v>
      </c>
      <c r="AD125" s="45"/>
      <c r="AE125" s="45">
        <v>6</v>
      </c>
      <c r="AF125" s="45" t="s">
        <v>286</v>
      </c>
      <c r="AG125" s="45">
        <v>55</v>
      </c>
      <c r="AH125" s="45" t="s">
        <v>918</v>
      </c>
      <c r="AI125" s="45">
        <v>879.7</v>
      </c>
      <c r="AJ125" s="45" t="s">
        <v>1081</v>
      </c>
      <c r="AK125" s="45" t="s">
        <v>145</v>
      </c>
      <c r="AL125" s="45" t="s">
        <v>286</v>
      </c>
      <c r="AM125" s="45" t="s">
        <v>88</v>
      </c>
      <c r="AN125" s="45" t="s">
        <v>95</v>
      </c>
      <c r="AO125" s="45" t="s">
        <v>95</v>
      </c>
      <c r="AP125" s="45" t="s">
        <v>95</v>
      </c>
      <c r="AQ125" s="45" t="s">
        <v>88</v>
      </c>
      <c r="AR125" s="45" t="s">
        <v>95</v>
      </c>
      <c r="AS125" s="45" t="s">
        <v>1082</v>
      </c>
      <c r="AT125" s="45" t="s">
        <v>1083</v>
      </c>
      <c r="AU125" s="45" t="s">
        <v>159</v>
      </c>
      <c r="AV125" s="45" t="s">
        <v>1084</v>
      </c>
    </row>
    <row r="126" spans="6:48" x14ac:dyDescent="0.2">
      <c r="F126" s="13" t="s">
        <v>554</v>
      </c>
      <c r="G126" s="13" t="s">
        <v>555</v>
      </c>
      <c r="H126" s="13"/>
      <c r="I126" s="13">
        <v>48.512970000000003</v>
      </c>
      <c r="J126" s="13">
        <v>4</v>
      </c>
      <c r="K126" s="13" t="s">
        <v>721</v>
      </c>
      <c r="L126" s="46">
        <v>68</v>
      </c>
      <c r="M126" s="13" t="s">
        <v>1154</v>
      </c>
      <c r="N126" s="13">
        <v>5470.9</v>
      </c>
      <c r="O126" s="13" t="s">
        <v>1597</v>
      </c>
      <c r="P126" s="13" t="s">
        <v>88</v>
      </c>
      <c r="Q126" s="13" t="s">
        <v>88</v>
      </c>
      <c r="R126" s="13" t="s">
        <v>88</v>
      </c>
      <c r="S126" s="13" t="s">
        <v>88</v>
      </c>
      <c r="T126" s="13" t="s">
        <v>88</v>
      </c>
      <c r="U126" s="13" t="s">
        <v>88</v>
      </c>
      <c r="V126" s="13" t="s">
        <v>88</v>
      </c>
      <c r="W126" s="13" t="s">
        <v>95</v>
      </c>
      <c r="X126" s="13" t="s">
        <v>708</v>
      </c>
      <c r="Y126" s="13" t="s">
        <v>708</v>
      </c>
      <c r="Z126" s="13" t="s">
        <v>95</v>
      </c>
      <c r="AA126" s="13" t="s">
        <v>1339</v>
      </c>
      <c r="AB126" s="45">
        <v>159</v>
      </c>
      <c r="AC126" s="45">
        <v>52.741890000000005</v>
      </c>
      <c r="AD126" s="45"/>
      <c r="AE126" s="45">
        <v>4</v>
      </c>
      <c r="AF126" s="45" t="s">
        <v>721</v>
      </c>
      <c r="AG126" s="45">
        <v>52</v>
      </c>
      <c r="AH126" s="45" t="s">
        <v>863</v>
      </c>
      <c r="AI126" s="45">
        <v>4664.2</v>
      </c>
      <c r="AJ126" s="45" t="s">
        <v>1085</v>
      </c>
      <c r="AK126" s="45" t="s">
        <v>88</v>
      </c>
      <c r="AL126" s="45" t="s">
        <v>88</v>
      </c>
      <c r="AM126" s="45" t="s">
        <v>88</v>
      </c>
      <c r="AN126" s="45" t="s">
        <v>88</v>
      </c>
      <c r="AO126" s="45" t="s">
        <v>88</v>
      </c>
      <c r="AP126" s="45" t="s">
        <v>95</v>
      </c>
      <c r="AQ126" s="45" t="s">
        <v>88</v>
      </c>
      <c r="AR126" s="45" t="s">
        <v>95</v>
      </c>
      <c r="AS126" s="45" t="s">
        <v>316</v>
      </c>
      <c r="AT126" s="45" t="s">
        <v>1086</v>
      </c>
      <c r="AU126" s="45" t="s">
        <v>95</v>
      </c>
      <c r="AV126" s="45" t="s">
        <v>1087</v>
      </c>
    </row>
    <row r="127" spans="6:48" x14ac:dyDescent="0.2">
      <c r="F127" s="13" t="s">
        <v>556</v>
      </c>
      <c r="G127" s="13" t="s">
        <v>557</v>
      </c>
      <c r="H127" s="13"/>
      <c r="I127" s="13">
        <v>42.63091</v>
      </c>
      <c r="J127" s="13">
        <v>8</v>
      </c>
      <c r="K127" s="13" t="s">
        <v>759</v>
      </c>
      <c r="L127" s="46">
        <v>115.33</v>
      </c>
      <c r="M127" s="13" t="s">
        <v>1610</v>
      </c>
      <c r="N127" s="13">
        <v>309.89999999999998</v>
      </c>
      <c r="O127" s="13" t="s">
        <v>1611</v>
      </c>
      <c r="P127" s="13" t="s">
        <v>88</v>
      </c>
      <c r="Q127" s="13" t="s">
        <v>88</v>
      </c>
      <c r="R127" s="13" t="s">
        <v>88</v>
      </c>
      <c r="S127" s="13" t="s">
        <v>88</v>
      </c>
      <c r="T127" s="13" t="s">
        <v>88</v>
      </c>
      <c r="U127" s="13" t="s">
        <v>95</v>
      </c>
      <c r="V127" s="13" t="s">
        <v>88</v>
      </c>
      <c r="W127" s="13" t="s">
        <v>95</v>
      </c>
      <c r="X127" s="13" t="s">
        <v>708</v>
      </c>
      <c r="Y127" s="13" t="s">
        <v>708</v>
      </c>
      <c r="Z127" s="13" t="s">
        <v>109</v>
      </c>
      <c r="AA127" s="13" t="s">
        <v>904</v>
      </c>
      <c r="AB127" s="45">
        <v>169</v>
      </c>
      <c r="AC127" s="45">
        <v>47.440370000000001</v>
      </c>
      <c r="AD127" s="45"/>
      <c r="AE127" s="45">
        <v>7</v>
      </c>
      <c r="AF127" s="45" t="s">
        <v>272</v>
      </c>
      <c r="AG127" s="45">
        <v>109.8</v>
      </c>
      <c r="AH127" s="45" t="s">
        <v>1088</v>
      </c>
      <c r="AI127" s="45">
        <v>296.39999999999998</v>
      </c>
      <c r="AJ127" s="45" t="s">
        <v>1089</v>
      </c>
      <c r="AK127" s="45" t="s">
        <v>88</v>
      </c>
      <c r="AL127" s="45" t="s">
        <v>88</v>
      </c>
      <c r="AM127" s="45" t="s">
        <v>88</v>
      </c>
      <c r="AN127" s="45" t="s">
        <v>88</v>
      </c>
      <c r="AO127" s="45" t="s">
        <v>88</v>
      </c>
      <c r="AP127" s="45" t="s">
        <v>95</v>
      </c>
      <c r="AQ127" s="45" t="s">
        <v>88</v>
      </c>
      <c r="AR127" s="45" t="s">
        <v>95</v>
      </c>
      <c r="AS127" s="45" t="s">
        <v>708</v>
      </c>
      <c r="AT127" s="45" t="s">
        <v>708</v>
      </c>
      <c r="AU127" s="45" t="s">
        <v>109</v>
      </c>
      <c r="AV127" s="45" t="s">
        <v>875</v>
      </c>
    </row>
    <row r="128" spans="6:48" x14ac:dyDescent="0.2">
      <c r="F128" s="13" t="s">
        <v>558</v>
      </c>
      <c r="G128" s="13" t="s">
        <v>559</v>
      </c>
      <c r="H128" s="13"/>
      <c r="I128" s="13">
        <v>81.432820000000007</v>
      </c>
      <c r="J128" s="13">
        <v>3</v>
      </c>
      <c r="K128" s="13" t="s">
        <v>291</v>
      </c>
      <c r="L128" s="46">
        <v>97</v>
      </c>
      <c r="M128" s="13" t="s">
        <v>718</v>
      </c>
      <c r="N128" s="13">
        <v>196.1</v>
      </c>
      <c r="O128" s="13" t="s">
        <v>1389</v>
      </c>
      <c r="P128" s="13" t="s">
        <v>109</v>
      </c>
      <c r="Q128" s="13" t="s">
        <v>712</v>
      </c>
      <c r="R128" s="13" t="s">
        <v>88</v>
      </c>
      <c r="S128" s="13" t="s">
        <v>95</v>
      </c>
      <c r="T128" s="13" t="s">
        <v>95</v>
      </c>
      <c r="U128" s="13" t="s">
        <v>95</v>
      </c>
      <c r="V128" s="13" t="s">
        <v>95</v>
      </c>
      <c r="W128" s="13" t="s">
        <v>95</v>
      </c>
      <c r="X128" s="13" t="s">
        <v>1390</v>
      </c>
      <c r="Y128" s="13" t="s">
        <v>902</v>
      </c>
      <c r="Z128" s="13" t="s">
        <v>159</v>
      </c>
      <c r="AA128" s="13" t="s">
        <v>1391</v>
      </c>
      <c r="AB128" s="45">
        <v>68</v>
      </c>
      <c r="AC128" s="45">
        <v>81.469950000000011</v>
      </c>
      <c r="AD128" s="45"/>
      <c r="AE128" s="45">
        <v>3</v>
      </c>
      <c r="AF128" s="45" t="s">
        <v>291</v>
      </c>
      <c r="AG128" s="45">
        <v>97</v>
      </c>
      <c r="AH128" s="45" t="s">
        <v>718</v>
      </c>
      <c r="AI128" s="45">
        <v>184.1</v>
      </c>
      <c r="AJ128" s="45" t="s">
        <v>1090</v>
      </c>
      <c r="AK128" s="45" t="s">
        <v>109</v>
      </c>
      <c r="AL128" s="45" t="s">
        <v>712</v>
      </c>
      <c r="AM128" s="45" t="s">
        <v>88</v>
      </c>
      <c r="AN128" s="45" t="s">
        <v>95</v>
      </c>
      <c r="AO128" s="45" t="s">
        <v>95</v>
      </c>
      <c r="AP128" s="45" t="s">
        <v>95</v>
      </c>
      <c r="AQ128" s="45" t="s">
        <v>95</v>
      </c>
      <c r="AR128" s="45" t="s">
        <v>95</v>
      </c>
      <c r="AS128" s="45" t="s">
        <v>1091</v>
      </c>
      <c r="AT128" s="45" t="s">
        <v>775</v>
      </c>
      <c r="AU128" s="45" t="s">
        <v>159</v>
      </c>
      <c r="AV128" s="45" t="s">
        <v>727</v>
      </c>
    </row>
    <row r="129" spans="6:48" x14ac:dyDescent="0.2">
      <c r="F129" s="13" t="s">
        <v>560</v>
      </c>
      <c r="G129" s="13" t="s">
        <v>561</v>
      </c>
      <c r="H129" s="13"/>
      <c r="I129" s="13">
        <v>87.457030000000003</v>
      </c>
      <c r="J129" s="13">
        <v>4</v>
      </c>
      <c r="K129" s="13" t="s">
        <v>721</v>
      </c>
      <c r="L129" s="46">
        <v>66</v>
      </c>
      <c r="M129" s="13" t="s">
        <v>1092</v>
      </c>
      <c r="N129" s="13">
        <v>11</v>
      </c>
      <c r="O129" s="13" t="s">
        <v>1320</v>
      </c>
      <c r="P129" s="13" t="s">
        <v>91</v>
      </c>
      <c r="Q129" s="13" t="s">
        <v>318</v>
      </c>
      <c r="R129" s="13" t="s">
        <v>159</v>
      </c>
      <c r="S129" s="13" t="s">
        <v>95</v>
      </c>
      <c r="T129" s="13" t="s">
        <v>95</v>
      </c>
      <c r="U129" s="13" t="s">
        <v>95</v>
      </c>
      <c r="V129" s="13" t="s">
        <v>95</v>
      </c>
      <c r="W129" s="13" t="s">
        <v>88</v>
      </c>
      <c r="X129" s="13" t="s">
        <v>258</v>
      </c>
      <c r="Y129" s="13" t="s">
        <v>267</v>
      </c>
      <c r="Z129" s="13" t="s">
        <v>159</v>
      </c>
      <c r="AA129" s="13" t="s">
        <v>139</v>
      </c>
      <c r="AB129" s="45">
        <v>44</v>
      </c>
      <c r="AC129" s="45">
        <v>84.334090000000003</v>
      </c>
      <c r="AD129" s="45"/>
      <c r="AE129" s="45">
        <v>4</v>
      </c>
      <c r="AF129" s="45" t="s">
        <v>721</v>
      </c>
      <c r="AG129" s="45">
        <v>66</v>
      </c>
      <c r="AH129" s="45" t="s">
        <v>1092</v>
      </c>
      <c r="AI129" s="45">
        <v>10.3</v>
      </c>
      <c r="AJ129" s="45" t="s">
        <v>1093</v>
      </c>
      <c r="AK129" s="45" t="s">
        <v>90</v>
      </c>
      <c r="AL129" s="45" t="s">
        <v>734</v>
      </c>
      <c r="AM129" s="45" t="s">
        <v>130</v>
      </c>
      <c r="AN129" s="45" t="s">
        <v>95</v>
      </c>
      <c r="AO129" s="45" t="s">
        <v>95</v>
      </c>
      <c r="AP129" s="45" t="s">
        <v>95</v>
      </c>
      <c r="AQ129" s="45" t="s">
        <v>95</v>
      </c>
      <c r="AR129" s="45" t="s">
        <v>88</v>
      </c>
      <c r="AS129" s="45" t="s">
        <v>256</v>
      </c>
      <c r="AT129" s="45" t="s">
        <v>255</v>
      </c>
      <c r="AU129" s="45" t="s">
        <v>159</v>
      </c>
      <c r="AV129" s="45" t="s">
        <v>1094</v>
      </c>
    </row>
    <row r="130" spans="6:48" x14ac:dyDescent="0.2">
      <c r="F130" s="13" t="s">
        <v>151</v>
      </c>
      <c r="G130" s="13" t="s">
        <v>16</v>
      </c>
      <c r="H130" s="13"/>
      <c r="I130" s="13">
        <v>86.527160000000009</v>
      </c>
      <c r="J130" s="13">
        <v>5</v>
      </c>
      <c r="K130" s="13" t="s">
        <v>263</v>
      </c>
      <c r="L130" s="46">
        <v>35</v>
      </c>
      <c r="M130" s="13" t="s">
        <v>1106</v>
      </c>
      <c r="N130" s="13">
        <v>54</v>
      </c>
      <c r="O130" s="13" t="s">
        <v>1328</v>
      </c>
      <c r="P130" s="13" t="s">
        <v>91</v>
      </c>
      <c r="Q130" s="13" t="s">
        <v>318</v>
      </c>
      <c r="R130" s="13" t="s">
        <v>130</v>
      </c>
      <c r="S130" s="13" t="s">
        <v>95</v>
      </c>
      <c r="T130" s="13" t="s">
        <v>95</v>
      </c>
      <c r="U130" s="13" t="s">
        <v>95</v>
      </c>
      <c r="V130" s="13" t="s">
        <v>95</v>
      </c>
      <c r="W130" s="13" t="s">
        <v>95</v>
      </c>
      <c r="X130" s="13" t="s">
        <v>1329</v>
      </c>
      <c r="Y130" s="13" t="s">
        <v>1330</v>
      </c>
      <c r="Z130" s="13" t="s">
        <v>109</v>
      </c>
      <c r="AA130" s="13" t="s">
        <v>279</v>
      </c>
      <c r="AB130" s="45">
        <v>35</v>
      </c>
      <c r="AC130" s="45">
        <v>87.082910000000012</v>
      </c>
      <c r="AD130" s="45"/>
      <c r="AE130" s="45">
        <v>5</v>
      </c>
      <c r="AF130" s="45" t="s">
        <v>263</v>
      </c>
      <c r="AG130" s="45">
        <v>30</v>
      </c>
      <c r="AH130" s="45" t="s">
        <v>1095</v>
      </c>
      <c r="AI130" s="45">
        <v>50</v>
      </c>
      <c r="AJ130" s="45" t="s">
        <v>1096</v>
      </c>
      <c r="AK130" s="45" t="s">
        <v>91</v>
      </c>
      <c r="AL130" s="45" t="s">
        <v>318</v>
      </c>
      <c r="AM130" s="45" t="s">
        <v>130</v>
      </c>
      <c r="AN130" s="45" t="s">
        <v>95</v>
      </c>
      <c r="AO130" s="45" t="s">
        <v>95</v>
      </c>
      <c r="AP130" s="45" t="s">
        <v>95</v>
      </c>
      <c r="AQ130" s="45" t="s">
        <v>95</v>
      </c>
      <c r="AR130" s="45" t="s">
        <v>95</v>
      </c>
      <c r="AS130" s="45" t="s">
        <v>1097</v>
      </c>
      <c r="AT130" s="45" t="s">
        <v>1098</v>
      </c>
      <c r="AU130" s="45" t="s">
        <v>109</v>
      </c>
      <c r="AV130" s="45" t="s">
        <v>90</v>
      </c>
    </row>
    <row r="131" spans="6:48" x14ac:dyDescent="0.2">
      <c r="F131" s="13" t="s">
        <v>562</v>
      </c>
      <c r="G131" s="13" t="s">
        <v>563</v>
      </c>
      <c r="H131" s="13"/>
      <c r="I131" s="13">
        <v>43.085170000000005</v>
      </c>
      <c r="J131" s="13">
        <v>6</v>
      </c>
      <c r="K131" s="13" t="s">
        <v>286</v>
      </c>
      <c r="L131" s="46">
        <v>161.85</v>
      </c>
      <c r="M131" s="13" t="s">
        <v>1607</v>
      </c>
      <c r="N131" s="13">
        <v>1224.4000000000001</v>
      </c>
      <c r="O131" s="13" t="s">
        <v>1608</v>
      </c>
      <c r="P131" s="13" t="s">
        <v>88</v>
      </c>
      <c r="Q131" s="13" t="s">
        <v>88</v>
      </c>
      <c r="R131" s="13" t="s">
        <v>88</v>
      </c>
      <c r="S131" s="13" t="s">
        <v>95</v>
      </c>
      <c r="T131" s="13" t="s">
        <v>95</v>
      </c>
      <c r="U131" s="13" t="s">
        <v>95</v>
      </c>
      <c r="V131" s="13" t="s">
        <v>95</v>
      </c>
      <c r="W131" s="13" t="s">
        <v>88</v>
      </c>
      <c r="X131" s="13" t="s">
        <v>708</v>
      </c>
      <c r="Y131" s="13" t="s">
        <v>708</v>
      </c>
      <c r="Z131" s="13" t="s">
        <v>159</v>
      </c>
      <c r="AA131" s="13" t="s">
        <v>1609</v>
      </c>
      <c r="AB131" s="45">
        <v>123</v>
      </c>
      <c r="AC131" s="45">
        <v>64.02667000000001</v>
      </c>
      <c r="AD131" s="45"/>
      <c r="AE131" s="45">
        <v>6</v>
      </c>
      <c r="AF131" s="45" t="s">
        <v>286</v>
      </c>
      <c r="AG131" s="45">
        <v>112.65</v>
      </c>
      <c r="AH131" s="45" t="s">
        <v>1099</v>
      </c>
      <c r="AI131" s="45">
        <v>1234.5</v>
      </c>
      <c r="AJ131" s="45" t="s">
        <v>1100</v>
      </c>
      <c r="AK131" s="45" t="s">
        <v>109</v>
      </c>
      <c r="AL131" s="45" t="s">
        <v>712</v>
      </c>
      <c r="AM131" s="45" t="s">
        <v>88</v>
      </c>
      <c r="AN131" s="45" t="s">
        <v>95</v>
      </c>
      <c r="AO131" s="45" t="s">
        <v>95</v>
      </c>
      <c r="AP131" s="45" t="s">
        <v>95</v>
      </c>
      <c r="AQ131" s="45" t="s">
        <v>95</v>
      </c>
      <c r="AR131" s="45" t="s">
        <v>95</v>
      </c>
      <c r="AS131" s="45" t="s">
        <v>1101</v>
      </c>
      <c r="AT131" s="45" t="s">
        <v>1102</v>
      </c>
      <c r="AU131" s="45" t="s">
        <v>159</v>
      </c>
      <c r="AV131" s="45" t="s">
        <v>988</v>
      </c>
    </row>
    <row r="132" spans="6:48" x14ac:dyDescent="0.2">
      <c r="F132" s="13" t="s">
        <v>564</v>
      </c>
      <c r="G132" s="13" t="s">
        <v>565</v>
      </c>
      <c r="H132" s="13"/>
      <c r="I132" s="13">
        <v>54.830960000000005</v>
      </c>
      <c r="J132" s="13">
        <v>5</v>
      </c>
      <c r="K132" s="13" t="s">
        <v>263</v>
      </c>
      <c r="L132" s="46">
        <v>125</v>
      </c>
      <c r="M132" s="13" t="s">
        <v>889</v>
      </c>
      <c r="N132" s="13">
        <v>66.5</v>
      </c>
      <c r="O132" s="13" t="s">
        <v>1578</v>
      </c>
      <c r="P132" s="13" t="s">
        <v>88</v>
      </c>
      <c r="Q132" s="13" t="s">
        <v>88</v>
      </c>
      <c r="R132" s="13" t="s">
        <v>88</v>
      </c>
      <c r="S132" s="13" t="s">
        <v>95</v>
      </c>
      <c r="T132" s="13" t="s">
        <v>95</v>
      </c>
      <c r="U132" s="13" t="s">
        <v>88</v>
      </c>
      <c r="V132" s="13" t="s">
        <v>88</v>
      </c>
      <c r="W132" s="13" t="s">
        <v>88</v>
      </c>
      <c r="X132" s="13" t="s">
        <v>1579</v>
      </c>
      <c r="Y132" s="13" t="s">
        <v>1580</v>
      </c>
      <c r="Z132" s="13" t="s">
        <v>143</v>
      </c>
      <c r="AA132" s="13" t="s">
        <v>1476</v>
      </c>
      <c r="AB132" s="45">
        <v>153</v>
      </c>
      <c r="AC132" s="45">
        <v>54.876720000000006</v>
      </c>
      <c r="AD132" s="45"/>
      <c r="AE132" s="45">
        <v>5</v>
      </c>
      <c r="AF132" s="45" t="s">
        <v>263</v>
      </c>
      <c r="AG132" s="45">
        <v>125</v>
      </c>
      <c r="AH132" s="45" t="s">
        <v>889</v>
      </c>
      <c r="AI132" s="45">
        <v>51.7</v>
      </c>
      <c r="AJ132" s="45" t="s">
        <v>1103</v>
      </c>
      <c r="AK132" s="45" t="s">
        <v>88</v>
      </c>
      <c r="AL132" s="45" t="s">
        <v>88</v>
      </c>
      <c r="AM132" s="45" t="s">
        <v>88</v>
      </c>
      <c r="AN132" s="45" t="s">
        <v>95</v>
      </c>
      <c r="AO132" s="45" t="s">
        <v>95</v>
      </c>
      <c r="AP132" s="45" t="s">
        <v>88</v>
      </c>
      <c r="AQ132" s="45" t="s">
        <v>88</v>
      </c>
      <c r="AR132" s="45" t="s">
        <v>95</v>
      </c>
      <c r="AS132" s="45" t="s">
        <v>1104</v>
      </c>
      <c r="AT132" s="45" t="s">
        <v>303</v>
      </c>
      <c r="AU132" s="45" t="s">
        <v>143</v>
      </c>
      <c r="AV132" s="45" t="s">
        <v>1105</v>
      </c>
    </row>
    <row r="133" spans="6:48" x14ac:dyDescent="0.2">
      <c r="F133" s="13" t="s">
        <v>566</v>
      </c>
      <c r="G133" s="13" t="s">
        <v>567</v>
      </c>
      <c r="H133" s="13"/>
      <c r="I133" s="13">
        <v>86.645520000000005</v>
      </c>
      <c r="J133" s="13">
        <v>5</v>
      </c>
      <c r="K133" s="13" t="s">
        <v>263</v>
      </c>
      <c r="L133" s="46">
        <v>35</v>
      </c>
      <c r="M133" s="13" t="s">
        <v>1106</v>
      </c>
      <c r="N133" s="13">
        <v>15.7</v>
      </c>
      <c r="O133" s="13" t="s">
        <v>1326</v>
      </c>
      <c r="P133" s="13" t="s">
        <v>91</v>
      </c>
      <c r="Q133" s="13" t="s">
        <v>318</v>
      </c>
      <c r="R133" s="13" t="s">
        <v>130</v>
      </c>
      <c r="S133" s="13" t="s">
        <v>95</v>
      </c>
      <c r="T133" s="13" t="s">
        <v>95</v>
      </c>
      <c r="U133" s="13" t="s">
        <v>95</v>
      </c>
      <c r="V133" s="13" t="s">
        <v>95</v>
      </c>
      <c r="W133" s="13" t="s">
        <v>95</v>
      </c>
      <c r="X133" s="13" t="s">
        <v>1327</v>
      </c>
      <c r="Y133" s="13" t="s">
        <v>256</v>
      </c>
      <c r="Z133" s="13" t="s">
        <v>159</v>
      </c>
      <c r="AA133" s="13" t="s">
        <v>671</v>
      </c>
      <c r="AB133" s="45">
        <v>51</v>
      </c>
      <c r="AC133" s="45">
        <v>83.521710000000013</v>
      </c>
      <c r="AD133" s="45"/>
      <c r="AE133" s="45">
        <v>5</v>
      </c>
      <c r="AF133" s="45" t="s">
        <v>263</v>
      </c>
      <c r="AG133" s="45">
        <v>35</v>
      </c>
      <c r="AH133" s="45" t="s">
        <v>1106</v>
      </c>
      <c r="AI133" s="45">
        <v>15.3</v>
      </c>
      <c r="AJ133" s="45" t="s">
        <v>1107</v>
      </c>
      <c r="AK133" s="45" t="s">
        <v>90</v>
      </c>
      <c r="AL133" s="45" t="s">
        <v>734</v>
      </c>
      <c r="AM133" s="45" t="s">
        <v>95</v>
      </c>
      <c r="AN133" s="45" t="s">
        <v>95</v>
      </c>
      <c r="AO133" s="45" t="s">
        <v>95</v>
      </c>
      <c r="AP133" s="45" t="s">
        <v>95</v>
      </c>
      <c r="AQ133" s="45" t="s">
        <v>95</v>
      </c>
      <c r="AR133" s="45" t="s">
        <v>95</v>
      </c>
      <c r="AS133" s="45" t="s">
        <v>1108</v>
      </c>
      <c r="AT133" s="45" t="s">
        <v>1109</v>
      </c>
      <c r="AU133" s="45" t="s">
        <v>159</v>
      </c>
      <c r="AV133" s="45" t="s">
        <v>1110</v>
      </c>
    </row>
    <row r="134" spans="6:48" x14ac:dyDescent="0.2">
      <c r="F134" s="13" t="s">
        <v>568</v>
      </c>
      <c r="G134" s="13" t="s">
        <v>569</v>
      </c>
      <c r="H134" s="13"/>
      <c r="I134" s="13">
        <v>65.530820000000006</v>
      </c>
      <c r="J134" s="13">
        <v>4</v>
      </c>
      <c r="K134" s="13" t="s">
        <v>721</v>
      </c>
      <c r="L134" s="46">
        <v>66</v>
      </c>
      <c r="M134" s="13" t="s">
        <v>1092</v>
      </c>
      <c r="N134" s="13">
        <v>27.6</v>
      </c>
      <c r="O134" s="13" t="s">
        <v>1509</v>
      </c>
      <c r="P134" s="13" t="s">
        <v>88</v>
      </c>
      <c r="Q134" s="13" t="s">
        <v>88</v>
      </c>
      <c r="R134" s="13" t="s">
        <v>88</v>
      </c>
      <c r="S134" s="13" t="s">
        <v>95</v>
      </c>
      <c r="T134" s="13" t="s">
        <v>95</v>
      </c>
      <c r="U134" s="13" t="s">
        <v>95</v>
      </c>
      <c r="V134" s="13" t="s">
        <v>95</v>
      </c>
      <c r="W134" s="13" t="s">
        <v>88</v>
      </c>
      <c r="X134" s="13" t="s">
        <v>1510</v>
      </c>
      <c r="Y134" s="13" t="s">
        <v>1511</v>
      </c>
      <c r="Z134" s="13" t="s">
        <v>109</v>
      </c>
      <c r="AA134" s="13" t="s">
        <v>1512</v>
      </c>
      <c r="AB134" s="45">
        <v>118</v>
      </c>
      <c r="AC134" s="45">
        <v>65.537030000000001</v>
      </c>
      <c r="AD134" s="45"/>
      <c r="AE134" s="45">
        <v>4</v>
      </c>
      <c r="AF134" s="45" t="s">
        <v>721</v>
      </c>
      <c r="AG134" s="45">
        <v>66</v>
      </c>
      <c r="AH134" s="45" t="s">
        <v>1092</v>
      </c>
      <c r="AI134" s="45">
        <v>25.6</v>
      </c>
      <c r="AJ134" s="45" t="s">
        <v>1111</v>
      </c>
      <c r="AK134" s="45" t="s">
        <v>88</v>
      </c>
      <c r="AL134" s="45" t="s">
        <v>88</v>
      </c>
      <c r="AM134" s="45" t="s">
        <v>88</v>
      </c>
      <c r="AN134" s="45" t="s">
        <v>95</v>
      </c>
      <c r="AO134" s="45" t="s">
        <v>95</v>
      </c>
      <c r="AP134" s="45" t="s">
        <v>95</v>
      </c>
      <c r="AQ134" s="45" t="s">
        <v>95</v>
      </c>
      <c r="AR134" s="45" t="s">
        <v>95</v>
      </c>
      <c r="AS134" s="45" t="s">
        <v>1112</v>
      </c>
      <c r="AT134" s="45" t="s">
        <v>1113</v>
      </c>
      <c r="AU134" s="45" t="s">
        <v>109</v>
      </c>
      <c r="AV134" s="45" t="s">
        <v>1114</v>
      </c>
    </row>
    <row r="135" spans="6:48" x14ac:dyDescent="0.2">
      <c r="F135" s="13" t="s">
        <v>570</v>
      </c>
      <c r="G135" s="13" t="s">
        <v>571</v>
      </c>
      <c r="H135" s="13"/>
      <c r="I135" s="13">
        <v>70.204860000000011</v>
      </c>
      <c r="J135" s="13">
        <v>5</v>
      </c>
      <c r="K135" s="13" t="s">
        <v>263</v>
      </c>
      <c r="L135" s="46">
        <v>67</v>
      </c>
      <c r="M135" s="13" t="s">
        <v>748</v>
      </c>
      <c r="N135" s="13">
        <v>165.5</v>
      </c>
      <c r="O135" s="13" t="s">
        <v>1484</v>
      </c>
      <c r="P135" s="13" t="s">
        <v>159</v>
      </c>
      <c r="Q135" s="13" t="s">
        <v>813</v>
      </c>
      <c r="R135" s="13" t="s">
        <v>88</v>
      </c>
      <c r="S135" s="13" t="s">
        <v>95</v>
      </c>
      <c r="T135" s="13" t="s">
        <v>95</v>
      </c>
      <c r="U135" s="13" t="s">
        <v>88</v>
      </c>
      <c r="V135" s="13" t="s">
        <v>88</v>
      </c>
      <c r="W135" s="13" t="s">
        <v>95</v>
      </c>
      <c r="X135" s="13" t="s">
        <v>1485</v>
      </c>
      <c r="Y135" s="13" t="s">
        <v>1486</v>
      </c>
      <c r="Z135" s="13" t="s">
        <v>159</v>
      </c>
      <c r="AA135" s="13" t="s">
        <v>265</v>
      </c>
      <c r="AB135" s="45">
        <v>109</v>
      </c>
      <c r="AC135" s="45">
        <v>70.365570000000005</v>
      </c>
      <c r="AD135" s="45"/>
      <c r="AE135" s="45">
        <v>5</v>
      </c>
      <c r="AF135" s="45" t="s">
        <v>263</v>
      </c>
      <c r="AG135" s="45">
        <v>67</v>
      </c>
      <c r="AH135" s="45" t="s">
        <v>748</v>
      </c>
      <c r="AI135" s="45">
        <v>113.4</v>
      </c>
      <c r="AJ135" s="45" t="s">
        <v>1115</v>
      </c>
      <c r="AK135" s="45" t="s">
        <v>159</v>
      </c>
      <c r="AL135" s="45" t="s">
        <v>813</v>
      </c>
      <c r="AM135" s="45" t="s">
        <v>88</v>
      </c>
      <c r="AN135" s="45" t="s">
        <v>95</v>
      </c>
      <c r="AO135" s="45" t="s">
        <v>95</v>
      </c>
      <c r="AP135" s="45" t="s">
        <v>88</v>
      </c>
      <c r="AQ135" s="45" t="s">
        <v>88</v>
      </c>
      <c r="AR135" s="45" t="s">
        <v>95</v>
      </c>
      <c r="AS135" s="45" t="s">
        <v>676</v>
      </c>
      <c r="AT135" s="45" t="s">
        <v>181</v>
      </c>
      <c r="AU135" s="45" t="s">
        <v>159</v>
      </c>
      <c r="AV135" s="45" t="s">
        <v>161</v>
      </c>
    </row>
    <row r="136" spans="6:48" x14ac:dyDescent="0.2">
      <c r="F136" s="13" t="s">
        <v>572</v>
      </c>
      <c r="G136" s="13" t="s">
        <v>573</v>
      </c>
      <c r="H136" s="13"/>
      <c r="I136" s="13">
        <v>74.450890000000001</v>
      </c>
      <c r="J136" s="13">
        <v>6</v>
      </c>
      <c r="K136" s="13" t="s">
        <v>286</v>
      </c>
      <c r="L136" s="46">
        <v>67</v>
      </c>
      <c r="M136" s="13" t="s">
        <v>748</v>
      </c>
      <c r="N136" s="13">
        <v>477.3</v>
      </c>
      <c r="O136" s="13" t="s">
        <v>1439</v>
      </c>
      <c r="P136" s="13" t="s">
        <v>90</v>
      </c>
      <c r="Q136" s="13" t="s">
        <v>734</v>
      </c>
      <c r="R136" s="13" t="s">
        <v>95</v>
      </c>
      <c r="S136" s="13" t="s">
        <v>95</v>
      </c>
      <c r="T136" s="13" t="s">
        <v>95</v>
      </c>
      <c r="U136" s="13" t="s">
        <v>95</v>
      </c>
      <c r="V136" s="13" t="s">
        <v>95</v>
      </c>
      <c r="W136" s="13" t="s">
        <v>95</v>
      </c>
      <c r="X136" s="13" t="s">
        <v>1440</v>
      </c>
      <c r="Y136" s="13" t="s">
        <v>1441</v>
      </c>
      <c r="Z136" s="13" t="s">
        <v>159</v>
      </c>
      <c r="AA136" s="13" t="s">
        <v>1385</v>
      </c>
      <c r="AB136" s="45">
        <v>88</v>
      </c>
      <c r="AC136" s="45">
        <v>74.539790000000011</v>
      </c>
      <c r="AD136" s="45"/>
      <c r="AE136" s="45">
        <v>6</v>
      </c>
      <c r="AF136" s="45" t="s">
        <v>286</v>
      </c>
      <c r="AG136" s="45">
        <v>67</v>
      </c>
      <c r="AH136" s="45" t="s">
        <v>748</v>
      </c>
      <c r="AI136" s="45">
        <v>448.5</v>
      </c>
      <c r="AJ136" s="45" t="s">
        <v>1116</v>
      </c>
      <c r="AK136" s="45" t="s">
        <v>90</v>
      </c>
      <c r="AL136" s="45" t="s">
        <v>734</v>
      </c>
      <c r="AM136" s="45" t="s">
        <v>95</v>
      </c>
      <c r="AN136" s="45" t="s">
        <v>95</v>
      </c>
      <c r="AO136" s="45" t="s">
        <v>95</v>
      </c>
      <c r="AP136" s="45" t="s">
        <v>95</v>
      </c>
      <c r="AQ136" s="45" t="s">
        <v>95</v>
      </c>
      <c r="AR136" s="45" t="s">
        <v>95</v>
      </c>
      <c r="AS136" s="45" t="s">
        <v>1117</v>
      </c>
      <c r="AT136" s="45" t="s">
        <v>1118</v>
      </c>
      <c r="AU136" s="45" t="s">
        <v>159</v>
      </c>
      <c r="AV136" s="45" t="s">
        <v>881</v>
      </c>
    </row>
    <row r="137" spans="6:48" x14ac:dyDescent="0.2">
      <c r="F137" s="13" t="s">
        <v>574</v>
      </c>
      <c r="G137" s="13" t="s">
        <v>575</v>
      </c>
      <c r="H137" s="13"/>
      <c r="I137" s="13">
        <v>87.45129</v>
      </c>
      <c r="J137" s="13">
        <v>4</v>
      </c>
      <c r="K137" s="13" t="s">
        <v>721</v>
      </c>
      <c r="L137" s="46">
        <v>37</v>
      </c>
      <c r="M137" s="13" t="s">
        <v>1070</v>
      </c>
      <c r="N137" s="13">
        <v>21.7</v>
      </c>
      <c r="O137" s="13" t="s">
        <v>1321</v>
      </c>
      <c r="P137" s="13" t="s">
        <v>90</v>
      </c>
      <c r="Q137" s="13" t="s">
        <v>734</v>
      </c>
      <c r="R137" s="13" t="s">
        <v>130</v>
      </c>
      <c r="S137" s="13" t="s">
        <v>95</v>
      </c>
      <c r="T137" s="13" t="s">
        <v>95</v>
      </c>
      <c r="U137" s="13" t="s">
        <v>95</v>
      </c>
      <c r="V137" s="13" t="s">
        <v>95</v>
      </c>
      <c r="W137" s="13" t="s">
        <v>88</v>
      </c>
      <c r="X137" s="13" t="s">
        <v>1322</v>
      </c>
      <c r="Y137" s="13" t="s">
        <v>1323</v>
      </c>
      <c r="Z137" s="13" t="s">
        <v>109</v>
      </c>
      <c r="AA137" s="13" t="s">
        <v>1324</v>
      </c>
      <c r="AB137" s="45">
        <v>32</v>
      </c>
      <c r="AC137" s="45">
        <v>87.443230000000014</v>
      </c>
      <c r="AD137" s="45"/>
      <c r="AE137" s="45">
        <v>4</v>
      </c>
      <c r="AF137" s="45" t="s">
        <v>721</v>
      </c>
      <c r="AG137" s="45">
        <v>37</v>
      </c>
      <c r="AH137" s="45" t="s">
        <v>1070</v>
      </c>
      <c r="AI137" s="45">
        <v>24.3</v>
      </c>
      <c r="AJ137" s="45" t="s">
        <v>1120</v>
      </c>
      <c r="AK137" s="45" t="s">
        <v>90</v>
      </c>
      <c r="AL137" s="45" t="s">
        <v>734</v>
      </c>
      <c r="AM137" s="45" t="s">
        <v>130</v>
      </c>
      <c r="AN137" s="45" t="s">
        <v>95</v>
      </c>
      <c r="AO137" s="45" t="s">
        <v>95</v>
      </c>
      <c r="AP137" s="45" t="s">
        <v>95</v>
      </c>
      <c r="AQ137" s="45" t="s">
        <v>95</v>
      </c>
      <c r="AR137" s="45" t="s">
        <v>88</v>
      </c>
      <c r="AS137" s="45" t="s">
        <v>1121</v>
      </c>
      <c r="AT137" s="45" t="s">
        <v>1063</v>
      </c>
      <c r="AU137" s="45" t="s">
        <v>109</v>
      </c>
      <c r="AV137" s="45" t="s">
        <v>1122</v>
      </c>
    </row>
    <row r="138" spans="6:48" x14ac:dyDescent="0.2">
      <c r="F138" s="13" t="s">
        <v>576</v>
      </c>
      <c r="G138" s="13" t="s">
        <v>577</v>
      </c>
      <c r="H138" s="13"/>
      <c r="I138" s="13">
        <v>81.350440000000006</v>
      </c>
      <c r="J138" s="13">
        <v>4</v>
      </c>
      <c r="K138" s="13" t="s">
        <v>721</v>
      </c>
      <c r="L138" s="46">
        <v>122</v>
      </c>
      <c r="M138" s="13" t="s">
        <v>1392</v>
      </c>
      <c r="N138" s="13">
        <v>17.3</v>
      </c>
      <c r="O138" s="13" t="s">
        <v>1393</v>
      </c>
      <c r="P138" s="13" t="s">
        <v>91</v>
      </c>
      <c r="Q138" s="13" t="s">
        <v>318</v>
      </c>
      <c r="R138" s="13" t="s">
        <v>130</v>
      </c>
      <c r="S138" s="13" t="s">
        <v>95</v>
      </c>
      <c r="T138" s="13" t="s">
        <v>95</v>
      </c>
      <c r="U138" s="13" t="s">
        <v>95</v>
      </c>
      <c r="V138" s="13" t="s">
        <v>95</v>
      </c>
      <c r="W138" s="13" t="s">
        <v>95</v>
      </c>
      <c r="X138" s="13" t="s">
        <v>1394</v>
      </c>
      <c r="Y138" s="13" t="s">
        <v>1295</v>
      </c>
      <c r="Z138" s="13" t="s">
        <v>159</v>
      </c>
      <c r="AA138" s="13" t="s">
        <v>1003</v>
      </c>
      <c r="AB138" s="45">
        <v>60</v>
      </c>
      <c r="AC138" s="45">
        <v>82.332030000000003</v>
      </c>
      <c r="AD138" s="45"/>
      <c r="AE138" s="45">
        <v>4</v>
      </c>
      <c r="AF138" s="45" t="s">
        <v>721</v>
      </c>
      <c r="AG138" s="45">
        <v>113</v>
      </c>
      <c r="AH138" s="45" t="s">
        <v>1123</v>
      </c>
      <c r="AI138" s="45">
        <v>16.3</v>
      </c>
      <c r="AJ138" s="45" t="s">
        <v>1124</v>
      </c>
      <c r="AK138" s="45" t="s">
        <v>91</v>
      </c>
      <c r="AL138" s="45" t="s">
        <v>318</v>
      </c>
      <c r="AM138" s="45" t="s">
        <v>130</v>
      </c>
      <c r="AN138" s="45" t="s">
        <v>95</v>
      </c>
      <c r="AO138" s="45" t="s">
        <v>95</v>
      </c>
      <c r="AP138" s="45" t="s">
        <v>95</v>
      </c>
      <c r="AQ138" s="45" t="s">
        <v>95</v>
      </c>
      <c r="AR138" s="45" t="s">
        <v>95</v>
      </c>
      <c r="AS138" s="45" t="s">
        <v>1098</v>
      </c>
      <c r="AT138" s="45" t="s">
        <v>1125</v>
      </c>
      <c r="AU138" s="45" t="s">
        <v>159</v>
      </c>
      <c r="AV138" s="45" t="s">
        <v>1126</v>
      </c>
    </row>
    <row r="139" spans="6:48" x14ac:dyDescent="0.2">
      <c r="F139" s="13" t="s">
        <v>578</v>
      </c>
      <c r="G139" s="13" t="s">
        <v>579</v>
      </c>
      <c r="H139" s="13"/>
      <c r="I139" s="13">
        <v>83.326390000000004</v>
      </c>
      <c r="J139" s="13">
        <v>5</v>
      </c>
      <c r="K139" s="13" t="s">
        <v>263</v>
      </c>
      <c r="L139" s="46">
        <v>65</v>
      </c>
      <c r="M139" s="13" t="s">
        <v>848</v>
      </c>
      <c r="N139" s="13">
        <v>34.5</v>
      </c>
      <c r="O139" s="13" t="s">
        <v>1362</v>
      </c>
      <c r="P139" s="13" t="s">
        <v>91</v>
      </c>
      <c r="Q139" s="13" t="s">
        <v>318</v>
      </c>
      <c r="R139" s="13" t="s">
        <v>159</v>
      </c>
      <c r="S139" s="13" t="s">
        <v>95</v>
      </c>
      <c r="T139" s="13" t="s">
        <v>95</v>
      </c>
      <c r="U139" s="13" t="s">
        <v>95</v>
      </c>
      <c r="V139" s="13" t="s">
        <v>95</v>
      </c>
      <c r="W139" s="13" t="s">
        <v>88</v>
      </c>
      <c r="X139" s="13" t="s">
        <v>853</v>
      </c>
      <c r="Y139" s="13" t="s">
        <v>1363</v>
      </c>
      <c r="Z139" s="13" t="s">
        <v>159</v>
      </c>
      <c r="AA139" s="13" t="s">
        <v>1364</v>
      </c>
      <c r="AB139" s="45">
        <v>52</v>
      </c>
      <c r="AC139" s="45">
        <v>83.329120000000003</v>
      </c>
      <c r="AD139" s="45"/>
      <c r="AE139" s="45">
        <v>5</v>
      </c>
      <c r="AF139" s="45" t="s">
        <v>263</v>
      </c>
      <c r="AG139" s="45">
        <v>65</v>
      </c>
      <c r="AH139" s="45" t="s">
        <v>848</v>
      </c>
      <c r="AI139" s="45">
        <v>33.6</v>
      </c>
      <c r="AJ139" s="45" t="s">
        <v>1127</v>
      </c>
      <c r="AK139" s="45" t="s">
        <v>91</v>
      </c>
      <c r="AL139" s="45" t="s">
        <v>318</v>
      </c>
      <c r="AM139" s="45" t="s">
        <v>159</v>
      </c>
      <c r="AN139" s="45" t="s">
        <v>95</v>
      </c>
      <c r="AO139" s="45" t="s">
        <v>95</v>
      </c>
      <c r="AP139" s="45" t="s">
        <v>95</v>
      </c>
      <c r="AQ139" s="45" t="s">
        <v>95</v>
      </c>
      <c r="AR139" s="45" t="s">
        <v>88</v>
      </c>
      <c r="AS139" s="45" t="s">
        <v>843</v>
      </c>
      <c r="AT139" s="45" t="s">
        <v>743</v>
      </c>
      <c r="AU139" s="45" t="s">
        <v>159</v>
      </c>
      <c r="AV139" s="45" t="s">
        <v>1128</v>
      </c>
    </row>
    <row r="140" spans="6:48" x14ac:dyDescent="0.2">
      <c r="F140" s="13" t="s">
        <v>580</v>
      </c>
      <c r="G140" s="13" t="s">
        <v>581</v>
      </c>
      <c r="H140" s="13"/>
      <c r="I140" s="13">
        <v>73.433959999999999</v>
      </c>
      <c r="J140" s="13">
        <v>5</v>
      </c>
      <c r="K140" s="13" t="s">
        <v>263</v>
      </c>
      <c r="L140" s="46">
        <v>32</v>
      </c>
      <c r="M140" s="13" t="s">
        <v>828</v>
      </c>
      <c r="N140" s="13">
        <v>351.9</v>
      </c>
      <c r="O140" s="13" t="s">
        <v>1453</v>
      </c>
      <c r="P140" s="13" t="s">
        <v>159</v>
      </c>
      <c r="Q140" s="13" t="s">
        <v>813</v>
      </c>
      <c r="R140" s="13" t="s">
        <v>88</v>
      </c>
      <c r="S140" s="13" t="s">
        <v>95</v>
      </c>
      <c r="T140" s="13" t="s">
        <v>95</v>
      </c>
      <c r="U140" s="13" t="s">
        <v>88</v>
      </c>
      <c r="V140" s="13" t="s">
        <v>88</v>
      </c>
      <c r="W140" s="13" t="s">
        <v>95</v>
      </c>
      <c r="X140" s="13" t="s">
        <v>1130</v>
      </c>
      <c r="Y140" s="13" t="s">
        <v>1131</v>
      </c>
      <c r="Z140" s="13" t="s">
        <v>109</v>
      </c>
      <c r="AA140" s="13" t="s">
        <v>1074</v>
      </c>
      <c r="AB140" s="45">
        <v>92</v>
      </c>
      <c r="AC140" s="45">
        <v>73.53746000000001</v>
      </c>
      <c r="AD140" s="45"/>
      <c r="AE140" s="45">
        <v>5</v>
      </c>
      <c r="AF140" s="45" t="s">
        <v>263</v>
      </c>
      <c r="AG140" s="45">
        <v>32</v>
      </c>
      <c r="AH140" s="45" t="s">
        <v>828</v>
      </c>
      <c r="AI140" s="45">
        <v>318.3</v>
      </c>
      <c r="AJ140" s="45" t="s">
        <v>1129</v>
      </c>
      <c r="AK140" s="45" t="s">
        <v>159</v>
      </c>
      <c r="AL140" s="45" t="s">
        <v>813</v>
      </c>
      <c r="AM140" s="45" t="s">
        <v>88</v>
      </c>
      <c r="AN140" s="45" t="s">
        <v>95</v>
      </c>
      <c r="AO140" s="45" t="s">
        <v>95</v>
      </c>
      <c r="AP140" s="45" t="s">
        <v>88</v>
      </c>
      <c r="AQ140" s="45" t="s">
        <v>88</v>
      </c>
      <c r="AR140" s="45" t="s">
        <v>95</v>
      </c>
      <c r="AS140" s="45" t="s">
        <v>1130</v>
      </c>
      <c r="AT140" s="45" t="s">
        <v>1131</v>
      </c>
      <c r="AU140" s="45" t="s">
        <v>109</v>
      </c>
      <c r="AV140" s="45" t="s">
        <v>1119</v>
      </c>
    </row>
    <row r="141" spans="6:48" x14ac:dyDescent="0.2">
      <c r="F141" s="13" t="s">
        <v>153</v>
      </c>
      <c r="G141" s="13" t="s">
        <v>20</v>
      </c>
      <c r="H141" s="13"/>
      <c r="I141" s="13">
        <v>81.101910000000004</v>
      </c>
      <c r="J141" s="13">
        <v>4</v>
      </c>
      <c r="K141" s="13" t="s">
        <v>721</v>
      </c>
      <c r="L141" s="46">
        <v>67</v>
      </c>
      <c r="M141" s="13" t="s">
        <v>748</v>
      </c>
      <c r="N141" s="13">
        <v>9.8000000000000007</v>
      </c>
      <c r="O141" s="13" t="s">
        <v>1399</v>
      </c>
      <c r="P141" s="13" t="s">
        <v>109</v>
      </c>
      <c r="Q141" s="13" t="s">
        <v>712</v>
      </c>
      <c r="R141" s="13" t="s">
        <v>159</v>
      </c>
      <c r="S141" s="13" t="s">
        <v>95</v>
      </c>
      <c r="T141" s="13" t="s">
        <v>95</v>
      </c>
      <c r="U141" s="13" t="s">
        <v>88</v>
      </c>
      <c r="V141" s="13" t="s">
        <v>88</v>
      </c>
      <c r="W141" s="13" t="s">
        <v>88</v>
      </c>
      <c r="X141" s="13" t="s">
        <v>859</v>
      </c>
      <c r="Y141" s="13" t="s">
        <v>264</v>
      </c>
      <c r="Z141" s="13" t="s">
        <v>109</v>
      </c>
      <c r="AA141" s="13" t="s">
        <v>145</v>
      </c>
      <c r="AB141" s="45">
        <v>49</v>
      </c>
      <c r="AC141" s="45">
        <v>83.603850000000008</v>
      </c>
      <c r="AD141" s="45"/>
      <c r="AE141" s="45">
        <v>4</v>
      </c>
      <c r="AF141" s="45" t="s">
        <v>721</v>
      </c>
      <c r="AG141" s="45">
        <v>44</v>
      </c>
      <c r="AH141" s="45" t="s">
        <v>837</v>
      </c>
      <c r="AI141" s="45">
        <v>9.1999999999999993</v>
      </c>
      <c r="AJ141" s="45" t="s">
        <v>1132</v>
      </c>
      <c r="AK141" s="45" t="s">
        <v>109</v>
      </c>
      <c r="AL141" s="45" t="s">
        <v>712</v>
      </c>
      <c r="AM141" s="45" t="s">
        <v>159</v>
      </c>
      <c r="AN141" s="45" t="s">
        <v>95</v>
      </c>
      <c r="AO141" s="45" t="s">
        <v>95</v>
      </c>
      <c r="AP141" s="45" t="s">
        <v>88</v>
      </c>
      <c r="AQ141" s="45" t="s">
        <v>88</v>
      </c>
      <c r="AR141" s="45" t="s">
        <v>88</v>
      </c>
      <c r="AS141" s="45" t="s">
        <v>1133</v>
      </c>
      <c r="AT141" s="45" t="s">
        <v>992</v>
      </c>
      <c r="AU141" s="45" t="s">
        <v>109</v>
      </c>
      <c r="AV141" s="45" t="s">
        <v>149</v>
      </c>
    </row>
    <row r="142" spans="6:48" x14ac:dyDescent="0.2">
      <c r="F142" s="13" t="s">
        <v>582</v>
      </c>
      <c r="G142" s="13" t="s">
        <v>583</v>
      </c>
      <c r="H142" s="13"/>
      <c r="I142" s="13">
        <v>53.530610000000003</v>
      </c>
      <c r="J142" s="13">
        <v>9</v>
      </c>
      <c r="K142" s="13" t="s">
        <v>88</v>
      </c>
      <c r="L142" s="46">
        <v>174</v>
      </c>
      <c r="M142" s="13" t="s">
        <v>1134</v>
      </c>
      <c r="N142" s="13">
        <v>449.7</v>
      </c>
      <c r="O142" s="13" t="s">
        <v>1584</v>
      </c>
      <c r="P142" s="13" t="s">
        <v>91</v>
      </c>
      <c r="Q142" s="13" t="s">
        <v>318</v>
      </c>
      <c r="R142" s="13" t="s">
        <v>130</v>
      </c>
      <c r="S142" s="13" t="s">
        <v>95</v>
      </c>
      <c r="T142" s="13" t="s">
        <v>95</v>
      </c>
      <c r="U142" s="13" t="s">
        <v>95</v>
      </c>
      <c r="V142" s="13" t="s">
        <v>95</v>
      </c>
      <c r="W142" s="13" t="s">
        <v>95</v>
      </c>
      <c r="X142" s="13" t="s">
        <v>1585</v>
      </c>
      <c r="Y142" s="13" t="s">
        <v>1354</v>
      </c>
      <c r="Z142" s="13" t="s">
        <v>159</v>
      </c>
      <c r="AA142" s="13" t="s">
        <v>673</v>
      </c>
      <c r="AB142" s="45">
        <v>157</v>
      </c>
      <c r="AC142" s="45">
        <v>53.666130000000003</v>
      </c>
      <c r="AD142" s="45"/>
      <c r="AE142" s="45">
        <v>9</v>
      </c>
      <c r="AF142" s="45" t="s">
        <v>88</v>
      </c>
      <c r="AG142" s="45">
        <v>174</v>
      </c>
      <c r="AH142" s="45" t="s">
        <v>1134</v>
      </c>
      <c r="AI142" s="45">
        <v>405.8</v>
      </c>
      <c r="AJ142" s="45" t="s">
        <v>1135</v>
      </c>
      <c r="AK142" s="45" t="s">
        <v>91</v>
      </c>
      <c r="AL142" s="45" t="s">
        <v>318</v>
      </c>
      <c r="AM142" s="45" t="s">
        <v>130</v>
      </c>
      <c r="AN142" s="45" t="s">
        <v>95</v>
      </c>
      <c r="AO142" s="45" t="s">
        <v>95</v>
      </c>
      <c r="AP142" s="45" t="s">
        <v>95</v>
      </c>
      <c r="AQ142" s="45" t="s">
        <v>95</v>
      </c>
      <c r="AR142" s="45" t="s">
        <v>95</v>
      </c>
      <c r="AS142" s="45" t="s">
        <v>1136</v>
      </c>
      <c r="AT142" s="45" t="s">
        <v>1137</v>
      </c>
      <c r="AU142" s="45" t="s">
        <v>159</v>
      </c>
      <c r="AV142" s="45" t="s">
        <v>674</v>
      </c>
    </row>
    <row r="143" spans="6:48" x14ac:dyDescent="0.2">
      <c r="F143" s="13" t="s">
        <v>584</v>
      </c>
      <c r="G143" s="13" t="s">
        <v>585</v>
      </c>
      <c r="H143" s="13"/>
      <c r="I143" s="13">
        <v>94.004280000000008</v>
      </c>
      <c r="J143" s="13">
        <v>2</v>
      </c>
      <c r="K143" s="13" t="s">
        <v>291</v>
      </c>
      <c r="L143" s="46">
        <v>73</v>
      </c>
      <c r="M143" s="13" t="s">
        <v>1280</v>
      </c>
      <c r="N143" s="13">
        <v>5.7</v>
      </c>
      <c r="O143" s="13" t="s">
        <v>1281</v>
      </c>
      <c r="P143" s="13" t="s">
        <v>92</v>
      </c>
      <c r="Q143" s="13" t="s">
        <v>291</v>
      </c>
      <c r="R143" s="13" t="s">
        <v>159</v>
      </c>
      <c r="S143" s="13" t="s">
        <v>95</v>
      </c>
      <c r="T143" s="13" t="s">
        <v>95</v>
      </c>
      <c r="U143" s="13" t="s">
        <v>95</v>
      </c>
      <c r="V143" s="13" t="s">
        <v>95</v>
      </c>
      <c r="W143" s="13" t="s">
        <v>95</v>
      </c>
      <c r="X143" s="13" t="s">
        <v>1282</v>
      </c>
      <c r="Y143" s="13" t="s">
        <v>1283</v>
      </c>
      <c r="Z143" s="13" t="s">
        <v>95</v>
      </c>
      <c r="AA143" s="13" t="s">
        <v>1284</v>
      </c>
      <c r="AB143" s="45">
        <v>7</v>
      </c>
      <c r="AC143" s="45">
        <v>97.517150000000001</v>
      </c>
      <c r="AD143" s="45"/>
      <c r="AE143" s="45">
        <v>2</v>
      </c>
      <c r="AF143" s="45" t="s">
        <v>291</v>
      </c>
      <c r="AG143" s="45">
        <v>40.700000000000003</v>
      </c>
      <c r="AH143" s="45" t="s">
        <v>1138</v>
      </c>
      <c r="AI143" s="45">
        <v>5</v>
      </c>
      <c r="AJ143" s="45" t="s">
        <v>1139</v>
      </c>
      <c r="AK143" s="45" t="s">
        <v>92</v>
      </c>
      <c r="AL143" s="45" t="s">
        <v>291</v>
      </c>
      <c r="AM143" s="45" t="s">
        <v>159</v>
      </c>
      <c r="AN143" s="45" t="s">
        <v>95</v>
      </c>
      <c r="AO143" s="45" t="s">
        <v>95</v>
      </c>
      <c r="AP143" s="45" t="s">
        <v>95</v>
      </c>
      <c r="AQ143" s="45" t="s">
        <v>95</v>
      </c>
      <c r="AR143" s="45" t="s">
        <v>95</v>
      </c>
      <c r="AS143" s="45" t="s">
        <v>1140</v>
      </c>
      <c r="AT143" s="45" t="s">
        <v>1141</v>
      </c>
      <c r="AU143" s="45" t="s">
        <v>95</v>
      </c>
      <c r="AV143" s="45" t="s">
        <v>680</v>
      </c>
    </row>
    <row r="144" spans="6:48" x14ac:dyDescent="0.2">
      <c r="F144" s="13" t="s">
        <v>586</v>
      </c>
      <c r="G144" s="13" t="s">
        <v>587</v>
      </c>
      <c r="H144" s="13"/>
      <c r="I144" s="13">
        <v>78.723940000000013</v>
      </c>
      <c r="J144" s="13">
        <v>4</v>
      </c>
      <c r="K144" s="13" t="s">
        <v>721</v>
      </c>
      <c r="L144" s="46">
        <v>30</v>
      </c>
      <c r="M144" s="13" t="s">
        <v>1095</v>
      </c>
      <c r="N144" s="13">
        <v>2083.3000000000002</v>
      </c>
      <c r="O144" s="13" t="s">
        <v>1412</v>
      </c>
      <c r="P144" s="13" t="s">
        <v>109</v>
      </c>
      <c r="Q144" s="13" t="s">
        <v>712</v>
      </c>
      <c r="R144" s="13" t="s">
        <v>88</v>
      </c>
      <c r="S144" s="13" t="s">
        <v>95</v>
      </c>
      <c r="T144" s="13" t="s">
        <v>95</v>
      </c>
      <c r="U144" s="13" t="s">
        <v>95</v>
      </c>
      <c r="V144" s="13" t="s">
        <v>95</v>
      </c>
      <c r="W144" s="13" t="s">
        <v>95</v>
      </c>
      <c r="X144" s="13" t="s">
        <v>1413</v>
      </c>
      <c r="Y144" s="13" t="s">
        <v>1414</v>
      </c>
      <c r="Z144" s="13" t="s">
        <v>109</v>
      </c>
      <c r="AA144" s="13" t="s">
        <v>1011</v>
      </c>
      <c r="AB144" s="45">
        <v>59</v>
      </c>
      <c r="AC144" s="45">
        <v>82.343560000000011</v>
      </c>
      <c r="AD144" s="45"/>
      <c r="AE144" s="45">
        <v>4</v>
      </c>
      <c r="AF144" s="45" t="s">
        <v>721</v>
      </c>
      <c r="AG144" s="45">
        <v>30</v>
      </c>
      <c r="AH144" s="45" t="s">
        <v>1095</v>
      </c>
      <c r="AI144" s="45">
        <v>1923.1</v>
      </c>
      <c r="AJ144" s="45" t="s">
        <v>1142</v>
      </c>
      <c r="AK144" s="45" t="s">
        <v>90</v>
      </c>
      <c r="AL144" s="45" t="s">
        <v>734</v>
      </c>
      <c r="AM144" s="45" t="s">
        <v>95</v>
      </c>
      <c r="AN144" s="45" t="s">
        <v>95</v>
      </c>
      <c r="AO144" s="45" t="s">
        <v>95</v>
      </c>
      <c r="AP144" s="45" t="s">
        <v>95</v>
      </c>
      <c r="AQ144" s="45" t="s">
        <v>95</v>
      </c>
      <c r="AR144" s="45" t="s">
        <v>95</v>
      </c>
      <c r="AS144" s="45" t="s">
        <v>324</v>
      </c>
      <c r="AT144" s="45" t="s">
        <v>275</v>
      </c>
      <c r="AU144" s="45" t="s">
        <v>109</v>
      </c>
      <c r="AV144" s="45" t="s">
        <v>1126</v>
      </c>
    </row>
    <row r="145" spans="6:48" x14ac:dyDescent="0.2">
      <c r="F145" s="13" t="s">
        <v>588</v>
      </c>
      <c r="G145" s="13" t="s">
        <v>589</v>
      </c>
      <c r="H145" s="13"/>
      <c r="I145" s="13">
        <v>79.695710000000005</v>
      </c>
      <c r="J145" s="13">
        <v>4</v>
      </c>
      <c r="K145" s="13" t="s">
        <v>721</v>
      </c>
      <c r="L145" s="46">
        <v>34</v>
      </c>
      <c r="M145" s="13" t="s">
        <v>1143</v>
      </c>
      <c r="N145" s="13">
        <v>615.1</v>
      </c>
      <c r="O145" s="13" t="s">
        <v>1406</v>
      </c>
      <c r="P145" s="13" t="s">
        <v>145</v>
      </c>
      <c r="Q145" s="13" t="s">
        <v>286</v>
      </c>
      <c r="R145" s="13" t="s">
        <v>88</v>
      </c>
      <c r="S145" s="13" t="s">
        <v>95</v>
      </c>
      <c r="T145" s="13" t="s">
        <v>95</v>
      </c>
      <c r="U145" s="13" t="s">
        <v>95</v>
      </c>
      <c r="V145" s="13" t="s">
        <v>88</v>
      </c>
      <c r="W145" s="13" t="s">
        <v>95</v>
      </c>
      <c r="X145" s="13" t="s">
        <v>1407</v>
      </c>
      <c r="Y145" s="13" t="s">
        <v>1408</v>
      </c>
      <c r="Z145" s="13" t="s">
        <v>109</v>
      </c>
      <c r="AA145" s="13" t="s">
        <v>1409</v>
      </c>
      <c r="AB145" s="45">
        <v>71</v>
      </c>
      <c r="AC145" s="45">
        <v>79.736740000000012</v>
      </c>
      <c r="AD145" s="45"/>
      <c r="AE145" s="45">
        <v>4</v>
      </c>
      <c r="AF145" s="45" t="s">
        <v>721</v>
      </c>
      <c r="AG145" s="45">
        <v>34</v>
      </c>
      <c r="AH145" s="45" t="s">
        <v>1143</v>
      </c>
      <c r="AI145" s="45">
        <v>601.79999999999995</v>
      </c>
      <c r="AJ145" s="45" t="s">
        <v>1144</v>
      </c>
      <c r="AK145" s="45" t="s">
        <v>145</v>
      </c>
      <c r="AL145" s="45" t="s">
        <v>286</v>
      </c>
      <c r="AM145" s="45" t="s">
        <v>88</v>
      </c>
      <c r="AN145" s="45" t="s">
        <v>95</v>
      </c>
      <c r="AO145" s="45" t="s">
        <v>95</v>
      </c>
      <c r="AP145" s="45" t="s">
        <v>95</v>
      </c>
      <c r="AQ145" s="45" t="s">
        <v>88</v>
      </c>
      <c r="AR145" s="45" t="s">
        <v>95</v>
      </c>
      <c r="AS145" s="45" t="s">
        <v>1145</v>
      </c>
      <c r="AT145" s="45" t="s">
        <v>1146</v>
      </c>
      <c r="AU145" s="45" t="s">
        <v>109</v>
      </c>
      <c r="AV145" s="45" t="s">
        <v>1147</v>
      </c>
    </row>
    <row r="146" spans="6:48" x14ac:dyDescent="0.2">
      <c r="F146" s="13" t="s">
        <v>590</v>
      </c>
      <c r="G146" s="13" t="s">
        <v>591</v>
      </c>
      <c r="H146" s="13"/>
      <c r="I146" s="13">
        <v>91.447950000000006</v>
      </c>
      <c r="J146" s="13">
        <v>3</v>
      </c>
      <c r="K146" s="13" t="s">
        <v>291</v>
      </c>
      <c r="L146" s="46">
        <v>38</v>
      </c>
      <c r="M146" s="13" t="s">
        <v>860</v>
      </c>
      <c r="N146" s="13">
        <v>41.5</v>
      </c>
      <c r="O146" s="13" t="s">
        <v>1293</v>
      </c>
      <c r="P146" s="13" t="s">
        <v>90</v>
      </c>
      <c r="Q146" s="13" t="s">
        <v>734</v>
      </c>
      <c r="R146" s="13" t="s">
        <v>130</v>
      </c>
      <c r="S146" s="13" t="s">
        <v>95</v>
      </c>
      <c r="T146" s="13" t="s">
        <v>95</v>
      </c>
      <c r="U146" s="13" t="s">
        <v>95</v>
      </c>
      <c r="V146" s="13" t="s">
        <v>88</v>
      </c>
      <c r="W146" s="13" t="s">
        <v>95</v>
      </c>
      <c r="X146" s="13" t="s">
        <v>1294</v>
      </c>
      <c r="Y146" s="13" t="s">
        <v>1295</v>
      </c>
      <c r="Z146" s="13" t="s">
        <v>95</v>
      </c>
      <c r="AA146" s="13" t="s">
        <v>672</v>
      </c>
      <c r="AB146" s="45">
        <v>26</v>
      </c>
      <c r="AC146" s="45">
        <v>88.326350000000005</v>
      </c>
      <c r="AD146" s="45"/>
      <c r="AE146" s="45">
        <v>3</v>
      </c>
      <c r="AF146" s="45" t="s">
        <v>291</v>
      </c>
      <c r="AG146" s="45">
        <v>38</v>
      </c>
      <c r="AH146" s="45" t="s">
        <v>860</v>
      </c>
      <c r="AI146" s="45">
        <v>40.4</v>
      </c>
      <c r="AJ146" s="45" t="s">
        <v>1148</v>
      </c>
      <c r="AK146" s="45" t="s">
        <v>109</v>
      </c>
      <c r="AL146" s="45" t="s">
        <v>712</v>
      </c>
      <c r="AM146" s="45" t="s">
        <v>95</v>
      </c>
      <c r="AN146" s="45" t="s">
        <v>95</v>
      </c>
      <c r="AO146" s="45" t="s">
        <v>95</v>
      </c>
      <c r="AP146" s="45" t="s">
        <v>95</v>
      </c>
      <c r="AQ146" s="45" t="s">
        <v>88</v>
      </c>
      <c r="AR146" s="45" t="s">
        <v>95</v>
      </c>
      <c r="AS146" s="45" t="s">
        <v>292</v>
      </c>
      <c r="AT146" s="45" t="s">
        <v>1149</v>
      </c>
      <c r="AU146" s="45" t="s">
        <v>95</v>
      </c>
      <c r="AV146" s="45" t="s">
        <v>727</v>
      </c>
    </row>
    <row r="147" spans="6:48" x14ac:dyDescent="0.2">
      <c r="F147" s="13" t="s">
        <v>592</v>
      </c>
      <c r="G147" s="13" t="s">
        <v>593</v>
      </c>
      <c r="H147" s="13"/>
      <c r="I147" s="13">
        <v>61.997650000000007</v>
      </c>
      <c r="J147" s="13">
        <v>4</v>
      </c>
      <c r="K147" s="13" t="s">
        <v>721</v>
      </c>
      <c r="L147" s="46">
        <v>89</v>
      </c>
      <c r="M147" s="13" t="s">
        <v>1008</v>
      </c>
      <c r="N147" s="13">
        <v>362.3</v>
      </c>
      <c r="O147" s="13" t="s">
        <v>1537</v>
      </c>
      <c r="P147" s="13" t="s">
        <v>88</v>
      </c>
      <c r="Q147" s="13" t="s">
        <v>88</v>
      </c>
      <c r="R147" s="13" t="s">
        <v>88</v>
      </c>
      <c r="S147" s="13" t="s">
        <v>88</v>
      </c>
      <c r="T147" s="13" t="s">
        <v>88</v>
      </c>
      <c r="U147" s="13" t="s">
        <v>88</v>
      </c>
      <c r="V147" s="13" t="s">
        <v>95</v>
      </c>
      <c r="W147" s="13" t="s">
        <v>88</v>
      </c>
      <c r="X147" s="13" t="s">
        <v>708</v>
      </c>
      <c r="Y147" s="13" t="s">
        <v>708</v>
      </c>
      <c r="Z147" s="13" t="s">
        <v>709</v>
      </c>
      <c r="AA147" s="13" t="s">
        <v>160</v>
      </c>
      <c r="AB147" s="45">
        <v>130</v>
      </c>
      <c r="AC147" s="45">
        <v>62.068360000000006</v>
      </c>
      <c r="AD147" s="45"/>
      <c r="AE147" s="45">
        <v>4</v>
      </c>
      <c r="AF147" s="45" t="s">
        <v>721</v>
      </c>
      <c r="AG147" s="45">
        <v>89</v>
      </c>
      <c r="AH147" s="45" t="s">
        <v>1008</v>
      </c>
      <c r="AI147" s="45">
        <v>339.4</v>
      </c>
      <c r="AJ147" s="45" t="s">
        <v>1150</v>
      </c>
      <c r="AK147" s="45" t="s">
        <v>88</v>
      </c>
      <c r="AL147" s="45" t="s">
        <v>88</v>
      </c>
      <c r="AM147" s="45" t="s">
        <v>88</v>
      </c>
      <c r="AN147" s="45" t="s">
        <v>88</v>
      </c>
      <c r="AO147" s="45" t="s">
        <v>88</v>
      </c>
      <c r="AP147" s="45" t="s">
        <v>88</v>
      </c>
      <c r="AQ147" s="45" t="s">
        <v>95</v>
      </c>
      <c r="AR147" s="45" t="s">
        <v>88</v>
      </c>
      <c r="AS147" s="45" t="s">
        <v>708</v>
      </c>
      <c r="AT147" s="45" t="s">
        <v>708</v>
      </c>
      <c r="AU147" s="45" t="s">
        <v>709</v>
      </c>
      <c r="AV147" s="45" t="s">
        <v>810</v>
      </c>
    </row>
    <row r="148" spans="6:48" x14ac:dyDescent="0.2">
      <c r="F148" s="13" t="s">
        <v>158</v>
      </c>
      <c r="G148" s="13" t="s">
        <v>14</v>
      </c>
      <c r="H148" s="13"/>
      <c r="I148" s="13">
        <v>79.885490000000004</v>
      </c>
      <c r="J148" s="13">
        <v>5</v>
      </c>
      <c r="K148" s="13" t="s">
        <v>263</v>
      </c>
      <c r="L148" s="46">
        <v>68</v>
      </c>
      <c r="M148" s="13" t="s">
        <v>1154</v>
      </c>
      <c r="N148" s="13">
        <v>31.2</v>
      </c>
      <c r="O148" s="13" t="s">
        <v>1403</v>
      </c>
      <c r="P148" s="13" t="s">
        <v>90</v>
      </c>
      <c r="Q148" s="13" t="s">
        <v>734</v>
      </c>
      <c r="R148" s="13" t="s">
        <v>130</v>
      </c>
      <c r="S148" s="13" t="s">
        <v>95</v>
      </c>
      <c r="T148" s="13" t="s">
        <v>95</v>
      </c>
      <c r="U148" s="13" t="s">
        <v>95</v>
      </c>
      <c r="V148" s="13" t="s">
        <v>95</v>
      </c>
      <c r="W148" s="13" t="s">
        <v>88</v>
      </c>
      <c r="X148" s="13" t="s">
        <v>1404</v>
      </c>
      <c r="Y148" s="13" t="s">
        <v>1405</v>
      </c>
      <c r="Z148" s="13" t="s">
        <v>109</v>
      </c>
      <c r="AA148" s="13" t="s">
        <v>172</v>
      </c>
      <c r="AB148" s="45">
        <v>18</v>
      </c>
      <c r="AC148" s="45">
        <v>91.816150000000007</v>
      </c>
      <c r="AD148" s="45"/>
      <c r="AE148" s="45">
        <v>2</v>
      </c>
      <c r="AF148" s="45" t="s">
        <v>291</v>
      </c>
      <c r="AG148" s="45">
        <v>35</v>
      </c>
      <c r="AH148" s="45" t="s">
        <v>1106</v>
      </c>
      <c r="AI148" s="45">
        <v>27.9</v>
      </c>
      <c r="AJ148" s="45" t="s">
        <v>1151</v>
      </c>
      <c r="AK148" s="45" t="s">
        <v>90</v>
      </c>
      <c r="AL148" s="45" t="s">
        <v>734</v>
      </c>
      <c r="AM148" s="45" t="s">
        <v>130</v>
      </c>
      <c r="AN148" s="45" t="s">
        <v>95</v>
      </c>
      <c r="AO148" s="45" t="s">
        <v>95</v>
      </c>
      <c r="AP148" s="45" t="s">
        <v>95</v>
      </c>
      <c r="AQ148" s="45" t="s">
        <v>95</v>
      </c>
      <c r="AR148" s="45" t="s">
        <v>88</v>
      </c>
      <c r="AS148" s="45" t="s">
        <v>1152</v>
      </c>
      <c r="AT148" s="45" t="s">
        <v>1153</v>
      </c>
      <c r="AU148" s="45" t="s">
        <v>109</v>
      </c>
      <c r="AV148" s="45" t="s">
        <v>321</v>
      </c>
    </row>
    <row r="149" spans="6:48" x14ac:dyDescent="0.2">
      <c r="F149" s="13" t="s">
        <v>594</v>
      </c>
      <c r="G149" s="13" t="s">
        <v>595</v>
      </c>
      <c r="H149" s="13"/>
      <c r="I149" s="13">
        <v>61.374580000000002</v>
      </c>
      <c r="J149" s="13">
        <v>6</v>
      </c>
      <c r="K149" s="13" t="s">
        <v>286</v>
      </c>
      <c r="L149" s="46">
        <v>75</v>
      </c>
      <c r="M149" s="13" t="s">
        <v>737</v>
      </c>
      <c r="N149" s="13">
        <v>3419.7</v>
      </c>
      <c r="O149" s="13" t="s">
        <v>1539</v>
      </c>
      <c r="P149" s="13" t="s">
        <v>109</v>
      </c>
      <c r="Q149" s="13" t="s">
        <v>712</v>
      </c>
      <c r="R149" s="13" t="s">
        <v>88</v>
      </c>
      <c r="S149" s="13" t="s">
        <v>95</v>
      </c>
      <c r="T149" s="13" t="s">
        <v>95</v>
      </c>
      <c r="U149" s="13" t="s">
        <v>95</v>
      </c>
      <c r="V149" s="13" t="s">
        <v>95</v>
      </c>
      <c r="W149" s="13" t="s">
        <v>95</v>
      </c>
      <c r="X149" s="13" t="s">
        <v>1540</v>
      </c>
      <c r="Y149" s="13" t="s">
        <v>1541</v>
      </c>
      <c r="Z149" s="13" t="s">
        <v>109</v>
      </c>
      <c r="AA149" s="13" t="s">
        <v>806</v>
      </c>
      <c r="AB149" s="45">
        <v>119</v>
      </c>
      <c r="AC149" s="45">
        <v>65.217830000000006</v>
      </c>
      <c r="AD149" s="45"/>
      <c r="AE149" s="45">
        <v>6</v>
      </c>
      <c r="AF149" s="45" t="s">
        <v>286</v>
      </c>
      <c r="AG149" s="45">
        <v>68</v>
      </c>
      <c r="AH149" s="45" t="s">
        <v>1154</v>
      </c>
      <c r="AI149" s="45">
        <v>2421.1</v>
      </c>
      <c r="AJ149" s="45" t="s">
        <v>1155</v>
      </c>
      <c r="AK149" s="45" t="s">
        <v>109</v>
      </c>
      <c r="AL149" s="45" t="s">
        <v>712</v>
      </c>
      <c r="AM149" s="45" t="s">
        <v>88</v>
      </c>
      <c r="AN149" s="45" t="s">
        <v>95</v>
      </c>
      <c r="AO149" s="45" t="s">
        <v>95</v>
      </c>
      <c r="AP149" s="45" t="s">
        <v>95</v>
      </c>
      <c r="AQ149" s="45" t="s">
        <v>95</v>
      </c>
      <c r="AR149" s="45" t="s">
        <v>95</v>
      </c>
      <c r="AS149" s="45" t="s">
        <v>1156</v>
      </c>
      <c r="AT149" s="45" t="s">
        <v>1157</v>
      </c>
      <c r="AU149" s="45" t="s">
        <v>109</v>
      </c>
      <c r="AV149" s="45" t="s">
        <v>816</v>
      </c>
    </row>
    <row r="150" spans="6:48" x14ac:dyDescent="0.2">
      <c r="F150" s="13" t="s">
        <v>596</v>
      </c>
      <c r="G150" s="13" t="s">
        <v>597</v>
      </c>
      <c r="H150" s="13"/>
      <c r="I150" s="13">
        <v>70.006600000000006</v>
      </c>
      <c r="J150" s="13">
        <v>5</v>
      </c>
      <c r="K150" s="13" t="s">
        <v>263</v>
      </c>
      <c r="L150" s="46">
        <v>125</v>
      </c>
      <c r="M150" s="13" t="s">
        <v>889</v>
      </c>
      <c r="N150" s="13">
        <v>212.1</v>
      </c>
      <c r="O150" s="13" t="s">
        <v>1491</v>
      </c>
      <c r="P150" s="13" t="s">
        <v>109</v>
      </c>
      <c r="Q150" s="13" t="s">
        <v>712</v>
      </c>
      <c r="R150" s="13" t="s">
        <v>95</v>
      </c>
      <c r="S150" s="13" t="s">
        <v>95</v>
      </c>
      <c r="T150" s="13" t="s">
        <v>95</v>
      </c>
      <c r="U150" s="13" t="s">
        <v>95</v>
      </c>
      <c r="V150" s="13" t="s">
        <v>88</v>
      </c>
      <c r="W150" s="13" t="s">
        <v>95</v>
      </c>
      <c r="X150" s="13" t="s">
        <v>1492</v>
      </c>
      <c r="Y150" s="13" t="s">
        <v>282</v>
      </c>
      <c r="Z150" s="13" t="s">
        <v>159</v>
      </c>
      <c r="AA150" s="13" t="s">
        <v>305</v>
      </c>
      <c r="AB150" s="45">
        <v>94</v>
      </c>
      <c r="AC150" s="45">
        <v>73.223269999999999</v>
      </c>
      <c r="AD150" s="45"/>
      <c r="AE150" s="45">
        <v>5</v>
      </c>
      <c r="AF150" s="45" t="s">
        <v>263</v>
      </c>
      <c r="AG150" s="45">
        <v>125</v>
      </c>
      <c r="AH150" s="45" t="s">
        <v>889</v>
      </c>
      <c r="AI150" s="45">
        <v>182.4</v>
      </c>
      <c r="AJ150" s="45" t="s">
        <v>1158</v>
      </c>
      <c r="AK150" s="45" t="s">
        <v>90</v>
      </c>
      <c r="AL150" s="45" t="s">
        <v>734</v>
      </c>
      <c r="AM150" s="45" t="s">
        <v>130</v>
      </c>
      <c r="AN150" s="45" t="s">
        <v>95</v>
      </c>
      <c r="AO150" s="45" t="s">
        <v>95</v>
      </c>
      <c r="AP150" s="45" t="s">
        <v>95</v>
      </c>
      <c r="AQ150" s="45" t="s">
        <v>88</v>
      </c>
      <c r="AR150" s="45" t="s">
        <v>95</v>
      </c>
      <c r="AS150" s="45" t="s">
        <v>1159</v>
      </c>
      <c r="AT150" s="45" t="s">
        <v>1160</v>
      </c>
      <c r="AU150" s="45" t="s">
        <v>159</v>
      </c>
      <c r="AV150" s="45" t="s">
        <v>271</v>
      </c>
    </row>
    <row r="151" spans="6:48" x14ac:dyDescent="0.2">
      <c r="F151" s="13" t="s">
        <v>598</v>
      </c>
      <c r="G151" s="13" t="s">
        <v>599</v>
      </c>
      <c r="H151" s="13"/>
      <c r="I151" s="13">
        <v>71.180420000000012</v>
      </c>
      <c r="J151" s="13">
        <v>5</v>
      </c>
      <c r="K151" s="13" t="s">
        <v>263</v>
      </c>
      <c r="L151" s="46">
        <v>52</v>
      </c>
      <c r="M151" s="13" t="s">
        <v>863</v>
      </c>
      <c r="N151" s="13">
        <v>377.7</v>
      </c>
      <c r="O151" s="13" t="s">
        <v>1474</v>
      </c>
      <c r="P151" s="13" t="s">
        <v>159</v>
      </c>
      <c r="Q151" s="13" t="s">
        <v>813</v>
      </c>
      <c r="R151" s="13" t="s">
        <v>159</v>
      </c>
      <c r="S151" s="13" t="s">
        <v>88</v>
      </c>
      <c r="T151" s="13" t="s">
        <v>88</v>
      </c>
      <c r="U151" s="13" t="s">
        <v>88</v>
      </c>
      <c r="V151" s="13" t="s">
        <v>88</v>
      </c>
      <c r="W151" s="13" t="s">
        <v>88</v>
      </c>
      <c r="X151" s="13" t="s">
        <v>1169</v>
      </c>
      <c r="Y151" s="13" t="s">
        <v>1475</v>
      </c>
      <c r="Z151" s="13" t="s">
        <v>95</v>
      </c>
      <c r="AA151" s="13" t="s">
        <v>1476</v>
      </c>
      <c r="AB151" s="45">
        <v>104</v>
      </c>
      <c r="AC151" s="45">
        <v>71.284829999999999</v>
      </c>
      <c r="AD151" s="45"/>
      <c r="AE151" s="45">
        <v>5</v>
      </c>
      <c r="AF151" s="45" t="s">
        <v>263</v>
      </c>
      <c r="AG151" s="45">
        <v>52</v>
      </c>
      <c r="AH151" s="45" t="s">
        <v>863</v>
      </c>
      <c r="AI151" s="45">
        <v>343.8</v>
      </c>
      <c r="AJ151" s="45" t="s">
        <v>1161</v>
      </c>
      <c r="AK151" s="45" t="s">
        <v>159</v>
      </c>
      <c r="AL151" s="45" t="s">
        <v>813</v>
      </c>
      <c r="AM151" s="45" t="s">
        <v>159</v>
      </c>
      <c r="AN151" s="45" t="s">
        <v>88</v>
      </c>
      <c r="AO151" s="45" t="s">
        <v>88</v>
      </c>
      <c r="AP151" s="45" t="s">
        <v>88</v>
      </c>
      <c r="AQ151" s="45" t="s">
        <v>88</v>
      </c>
      <c r="AR151" s="45" t="s">
        <v>88</v>
      </c>
      <c r="AS151" s="45" t="s">
        <v>261</v>
      </c>
      <c r="AT151" s="45" t="s">
        <v>1162</v>
      </c>
      <c r="AU151" s="45" t="s">
        <v>95</v>
      </c>
      <c r="AV151" s="45" t="s">
        <v>1105</v>
      </c>
    </row>
    <row r="152" spans="6:48" x14ac:dyDescent="0.2">
      <c r="F152" s="13" t="s">
        <v>600</v>
      </c>
      <c r="G152" s="13" t="s">
        <v>601</v>
      </c>
      <c r="H152" s="13"/>
      <c r="I152" s="13">
        <v>31.700150000000004</v>
      </c>
      <c r="J152" s="13">
        <v>8</v>
      </c>
      <c r="K152" s="13" t="s">
        <v>759</v>
      </c>
      <c r="L152" s="46">
        <v>82</v>
      </c>
      <c r="M152" s="13" t="s">
        <v>935</v>
      </c>
      <c r="N152" s="13">
        <v>5025.2</v>
      </c>
      <c r="O152" s="13" t="s">
        <v>1618</v>
      </c>
      <c r="P152" s="13" t="s">
        <v>88</v>
      </c>
      <c r="Q152" s="13" t="s">
        <v>88</v>
      </c>
      <c r="R152" s="13" t="s">
        <v>88</v>
      </c>
      <c r="S152" s="13" t="s">
        <v>88</v>
      </c>
      <c r="T152" s="13" t="s">
        <v>88</v>
      </c>
      <c r="U152" s="13" t="s">
        <v>88</v>
      </c>
      <c r="V152" s="13" t="s">
        <v>88</v>
      </c>
      <c r="W152" s="13" t="s">
        <v>95</v>
      </c>
      <c r="X152" s="13" t="s">
        <v>708</v>
      </c>
      <c r="Y152" s="13" t="s">
        <v>708</v>
      </c>
      <c r="Z152" s="13" t="s">
        <v>709</v>
      </c>
      <c r="AA152" s="13" t="s">
        <v>739</v>
      </c>
      <c r="AB152" s="45">
        <v>181</v>
      </c>
      <c r="AC152" s="45">
        <v>31.601610000000001</v>
      </c>
      <c r="AD152" s="45"/>
      <c r="AE152" s="45">
        <v>8</v>
      </c>
      <c r="AF152" s="45" t="s">
        <v>759</v>
      </c>
      <c r="AG152" s="45">
        <v>82</v>
      </c>
      <c r="AH152" s="45" t="s">
        <v>935</v>
      </c>
      <c r="AI152" s="45">
        <v>5057.2</v>
      </c>
      <c r="AJ152" s="45" t="s">
        <v>1163</v>
      </c>
      <c r="AK152" s="45" t="s">
        <v>88</v>
      </c>
      <c r="AL152" s="45" t="s">
        <v>88</v>
      </c>
      <c r="AM152" s="45" t="s">
        <v>88</v>
      </c>
      <c r="AN152" s="45" t="s">
        <v>88</v>
      </c>
      <c r="AO152" s="45" t="s">
        <v>88</v>
      </c>
      <c r="AP152" s="45" t="s">
        <v>88</v>
      </c>
      <c r="AQ152" s="45" t="s">
        <v>88</v>
      </c>
      <c r="AR152" s="45" t="s">
        <v>88</v>
      </c>
      <c r="AS152" s="45" t="s">
        <v>1164</v>
      </c>
      <c r="AT152" s="45" t="s">
        <v>1165</v>
      </c>
      <c r="AU152" s="45" t="s">
        <v>109</v>
      </c>
      <c r="AV152" s="45" t="s">
        <v>84</v>
      </c>
    </row>
    <row r="153" spans="6:48" x14ac:dyDescent="0.2">
      <c r="F153" s="13" t="s">
        <v>602</v>
      </c>
      <c r="G153" s="13" t="s">
        <v>603</v>
      </c>
      <c r="H153" s="13"/>
      <c r="I153" s="13">
        <v>91.332170000000005</v>
      </c>
      <c r="J153" s="13">
        <v>4</v>
      </c>
      <c r="K153" s="13" t="s">
        <v>721</v>
      </c>
      <c r="L153" s="46">
        <v>30</v>
      </c>
      <c r="M153" s="13" t="s">
        <v>1095</v>
      </c>
      <c r="N153" s="13">
        <v>23.3</v>
      </c>
      <c r="O153" s="13" t="s">
        <v>1296</v>
      </c>
      <c r="P153" s="13" t="s">
        <v>91</v>
      </c>
      <c r="Q153" s="13" t="s">
        <v>318</v>
      </c>
      <c r="R153" s="13" t="s">
        <v>159</v>
      </c>
      <c r="S153" s="13" t="s">
        <v>95</v>
      </c>
      <c r="T153" s="13" t="s">
        <v>95</v>
      </c>
      <c r="U153" s="13" t="s">
        <v>95</v>
      </c>
      <c r="V153" s="13" t="s">
        <v>95</v>
      </c>
      <c r="W153" s="13" t="s">
        <v>88</v>
      </c>
      <c r="X153" s="13" t="s">
        <v>88</v>
      </c>
      <c r="Y153" s="13" t="s">
        <v>901</v>
      </c>
      <c r="Z153" s="13" t="s">
        <v>88</v>
      </c>
      <c r="AA153" s="13" t="s">
        <v>744</v>
      </c>
      <c r="AB153" s="45">
        <v>19</v>
      </c>
      <c r="AC153" s="45">
        <v>91.770780000000002</v>
      </c>
      <c r="AD153" s="45"/>
      <c r="AE153" s="45">
        <v>4</v>
      </c>
      <c r="AF153" s="45" t="s">
        <v>721</v>
      </c>
      <c r="AG153" s="45">
        <v>26</v>
      </c>
      <c r="AH153" s="45" t="s">
        <v>1166</v>
      </c>
      <c r="AI153" s="45">
        <v>22</v>
      </c>
      <c r="AJ153" s="45" t="s">
        <v>1167</v>
      </c>
      <c r="AK153" s="45" t="s">
        <v>91</v>
      </c>
      <c r="AL153" s="45" t="s">
        <v>318</v>
      </c>
      <c r="AM153" s="45" t="s">
        <v>159</v>
      </c>
      <c r="AN153" s="45" t="s">
        <v>95</v>
      </c>
      <c r="AO153" s="45" t="s">
        <v>95</v>
      </c>
      <c r="AP153" s="45" t="s">
        <v>95</v>
      </c>
      <c r="AQ153" s="45" t="s">
        <v>95</v>
      </c>
      <c r="AR153" s="45" t="s">
        <v>88</v>
      </c>
      <c r="AS153" s="45" t="s">
        <v>1168</v>
      </c>
      <c r="AT153" s="45" t="s">
        <v>1169</v>
      </c>
      <c r="AU153" s="45" t="s">
        <v>88</v>
      </c>
      <c r="AV153" s="45" t="s">
        <v>299</v>
      </c>
    </row>
    <row r="154" spans="6:48" x14ac:dyDescent="0.2">
      <c r="F154" s="13" t="s">
        <v>604</v>
      </c>
      <c r="G154" s="13" t="s">
        <v>605</v>
      </c>
      <c r="H154" s="13"/>
      <c r="I154" s="13">
        <v>83.229230000000001</v>
      </c>
      <c r="J154" s="13">
        <v>5</v>
      </c>
      <c r="K154" s="13" t="s">
        <v>263</v>
      </c>
      <c r="L154" s="46">
        <v>89</v>
      </c>
      <c r="M154" s="13" t="s">
        <v>1008</v>
      </c>
      <c r="N154" s="13">
        <v>233.3</v>
      </c>
      <c r="O154" s="13" t="s">
        <v>1366</v>
      </c>
      <c r="P154" s="13" t="s">
        <v>92</v>
      </c>
      <c r="Q154" s="13" t="s">
        <v>291</v>
      </c>
      <c r="R154" s="13" t="s">
        <v>159</v>
      </c>
      <c r="S154" s="13" t="s">
        <v>95</v>
      </c>
      <c r="T154" s="13" t="s">
        <v>95</v>
      </c>
      <c r="U154" s="13" t="s">
        <v>95</v>
      </c>
      <c r="V154" s="13" t="s">
        <v>95</v>
      </c>
      <c r="W154" s="13" t="s">
        <v>95</v>
      </c>
      <c r="X154" s="13" t="s">
        <v>1006</v>
      </c>
      <c r="Y154" s="13" t="s">
        <v>1363</v>
      </c>
      <c r="Z154" s="13" t="s">
        <v>159</v>
      </c>
      <c r="AA154" s="13" t="s">
        <v>290</v>
      </c>
      <c r="AB154" s="45">
        <v>54</v>
      </c>
      <c r="AC154" s="45">
        <v>83.271380000000008</v>
      </c>
      <c r="AD154" s="45"/>
      <c r="AE154" s="45">
        <v>5</v>
      </c>
      <c r="AF154" s="45" t="s">
        <v>263</v>
      </c>
      <c r="AG154" s="45">
        <v>89</v>
      </c>
      <c r="AH154" s="45" t="s">
        <v>1008</v>
      </c>
      <c r="AI154" s="45">
        <v>219.6</v>
      </c>
      <c r="AJ154" s="45" t="s">
        <v>1170</v>
      </c>
      <c r="AK154" s="45" t="s">
        <v>92</v>
      </c>
      <c r="AL154" s="45" t="s">
        <v>291</v>
      </c>
      <c r="AM154" s="45" t="s">
        <v>159</v>
      </c>
      <c r="AN154" s="45" t="s">
        <v>95</v>
      </c>
      <c r="AO154" s="45" t="s">
        <v>95</v>
      </c>
      <c r="AP154" s="45" t="s">
        <v>95</v>
      </c>
      <c r="AQ154" s="45" t="s">
        <v>95</v>
      </c>
      <c r="AR154" s="45" t="s">
        <v>95</v>
      </c>
      <c r="AS154" s="45" t="s">
        <v>754</v>
      </c>
      <c r="AT154" s="45" t="s">
        <v>1171</v>
      </c>
      <c r="AU154" s="45" t="s">
        <v>159</v>
      </c>
      <c r="AV154" s="45" t="s">
        <v>1172</v>
      </c>
    </row>
    <row r="155" spans="6:48" x14ac:dyDescent="0.2">
      <c r="F155" s="13" t="s">
        <v>606</v>
      </c>
      <c r="G155" s="13" t="s">
        <v>607</v>
      </c>
      <c r="H155" s="13"/>
      <c r="I155" s="13">
        <v>89.185590000000005</v>
      </c>
      <c r="J155" s="13">
        <v>5</v>
      </c>
      <c r="K155" s="13" t="s">
        <v>263</v>
      </c>
      <c r="L155" s="46">
        <v>38</v>
      </c>
      <c r="M155" s="13" t="s">
        <v>860</v>
      </c>
      <c r="N155" s="13">
        <v>99.5</v>
      </c>
      <c r="O155" s="13" t="s">
        <v>1301</v>
      </c>
      <c r="P155" s="13" t="s">
        <v>92</v>
      </c>
      <c r="Q155" s="13" t="s">
        <v>291</v>
      </c>
      <c r="R155" s="13" t="s">
        <v>159</v>
      </c>
      <c r="S155" s="13" t="s">
        <v>95</v>
      </c>
      <c r="T155" s="13" t="s">
        <v>95</v>
      </c>
      <c r="U155" s="13" t="s">
        <v>95</v>
      </c>
      <c r="V155" s="13" t="s">
        <v>95</v>
      </c>
      <c r="W155" s="13" t="s">
        <v>95</v>
      </c>
      <c r="X155" s="13" t="s">
        <v>1302</v>
      </c>
      <c r="Y155" s="13" t="s">
        <v>1021</v>
      </c>
      <c r="Z155" s="13" t="s">
        <v>159</v>
      </c>
      <c r="AA155" s="13" t="s">
        <v>121</v>
      </c>
      <c r="AB155" s="45">
        <v>23</v>
      </c>
      <c r="AC155" s="45">
        <v>89.206160000000011</v>
      </c>
      <c r="AD155" s="45"/>
      <c r="AE155" s="45">
        <v>5</v>
      </c>
      <c r="AF155" s="45" t="s">
        <v>263</v>
      </c>
      <c r="AG155" s="45">
        <v>38</v>
      </c>
      <c r="AH155" s="45" t="s">
        <v>860</v>
      </c>
      <c r="AI155" s="45">
        <v>92.9</v>
      </c>
      <c r="AJ155" s="45" t="s">
        <v>1173</v>
      </c>
      <c r="AK155" s="45" t="s">
        <v>92</v>
      </c>
      <c r="AL155" s="45" t="s">
        <v>291</v>
      </c>
      <c r="AM155" s="45" t="s">
        <v>159</v>
      </c>
      <c r="AN155" s="45" t="s">
        <v>95</v>
      </c>
      <c r="AO155" s="45" t="s">
        <v>95</v>
      </c>
      <c r="AP155" s="45" t="s">
        <v>95</v>
      </c>
      <c r="AQ155" s="45" t="s">
        <v>95</v>
      </c>
      <c r="AR155" s="45" t="s">
        <v>95</v>
      </c>
      <c r="AS155" s="45" t="s">
        <v>1174</v>
      </c>
      <c r="AT155" s="45" t="s">
        <v>1175</v>
      </c>
      <c r="AU155" s="45" t="s">
        <v>159</v>
      </c>
      <c r="AV155" s="45" t="s">
        <v>142</v>
      </c>
    </row>
    <row r="156" spans="6:48" x14ac:dyDescent="0.2">
      <c r="F156" s="13" t="s">
        <v>608</v>
      </c>
      <c r="G156" s="13" t="s">
        <v>609</v>
      </c>
      <c r="H156" s="13"/>
      <c r="I156" s="13">
        <v>69.45526000000001</v>
      </c>
      <c r="J156" s="13">
        <v>4</v>
      </c>
      <c r="K156" s="13" t="s">
        <v>721</v>
      </c>
      <c r="L156" s="46">
        <v>53</v>
      </c>
      <c r="M156" s="13" t="s">
        <v>845</v>
      </c>
      <c r="N156" s="13">
        <v>1238.9000000000001</v>
      </c>
      <c r="O156" s="13" t="s">
        <v>1494</v>
      </c>
      <c r="P156" s="13" t="s">
        <v>130</v>
      </c>
      <c r="Q156" s="13" t="s">
        <v>307</v>
      </c>
      <c r="R156" s="13" t="s">
        <v>130</v>
      </c>
      <c r="S156" s="13" t="s">
        <v>88</v>
      </c>
      <c r="T156" s="13" t="s">
        <v>88</v>
      </c>
      <c r="U156" s="13" t="s">
        <v>88</v>
      </c>
      <c r="V156" s="13" t="s">
        <v>88</v>
      </c>
      <c r="W156" s="13" t="s">
        <v>88</v>
      </c>
      <c r="X156" s="13" t="s">
        <v>281</v>
      </c>
      <c r="Y156" s="13" t="s">
        <v>1097</v>
      </c>
      <c r="Z156" s="13" t="s">
        <v>130</v>
      </c>
      <c r="AA156" s="13" t="s">
        <v>1495</v>
      </c>
      <c r="AB156" s="45">
        <v>112</v>
      </c>
      <c r="AC156" s="45">
        <v>69.557210000000012</v>
      </c>
      <c r="AD156" s="45"/>
      <c r="AE156" s="45">
        <v>4</v>
      </c>
      <c r="AF156" s="45" t="s">
        <v>721</v>
      </c>
      <c r="AG156" s="45">
        <v>53</v>
      </c>
      <c r="AH156" s="45" t="s">
        <v>845</v>
      </c>
      <c r="AI156" s="45">
        <v>1205.9000000000001</v>
      </c>
      <c r="AJ156" s="45" t="s">
        <v>1176</v>
      </c>
      <c r="AK156" s="45" t="s">
        <v>130</v>
      </c>
      <c r="AL156" s="45" t="s">
        <v>307</v>
      </c>
      <c r="AM156" s="45" t="s">
        <v>130</v>
      </c>
      <c r="AN156" s="45" t="s">
        <v>88</v>
      </c>
      <c r="AO156" s="45" t="s">
        <v>88</v>
      </c>
      <c r="AP156" s="45" t="s">
        <v>88</v>
      </c>
      <c r="AQ156" s="45" t="s">
        <v>88</v>
      </c>
      <c r="AR156" s="45" t="s">
        <v>88</v>
      </c>
      <c r="AS156" s="45" t="s">
        <v>96</v>
      </c>
      <c r="AT156" s="45" t="s">
        <v>972</v>
      </c>
      <c r="AU156" s="45" t="s">
        <v>130</v>
      </c>
      <c r="AV156" s="45" t="s">
        <v>1177</v>
      </c>
    </row>
    <row r="157" spans="6:48" x14ac:dyDescent="0.2">
      <c r="F157" s="13" t="s">
        <v>163</v>
      </c>
      <c r="G157" s="13" t="s">
        <v>49</v>
      </c>
      <c r="H157" s="13"/>
      <c r="I157" s="13">
        <v>0</v>
      </c>
      <c r="J157" s="13" t="s">
        <v>283</v>
      </c>
      <c r="K157" s="13" t="s">
        <v>88</v>
      </c>
      <c r="L157" s="46" t="s">
        <v>283</v>
      </c>
      <c r="M157" s="13" t="s">
        <v>88</v>
      </c>
      <c r="N157" s="13" t="s">
        <v>283</v>
      </c>
      <c r="O157" s="13" t="s">
        <v>88</v>
      </c>
      <c r="P157" s="13" t="s">
        <v>283</v>
      </c>
      <c r="Q157" s="13" t="s">
        <v>88</v>
      </c>
      <c r="R157" s="13" t="s">
        <v>283</v>
      </c>
      <c r="S157" s="13" t="s">
        <v>283</v>
      </c>
      <c r="T157" s="13" t="s">
        <v>283</v>
      </c>
      <c r="U157" s="13" t="s">
        <v>283</v>
      </c>
      <c r="V157" s="13" t="s">
        <v>283</v>
      </c>
      <c r="W157" s="13" t="s">
        <v>283</v>
      </c>
      <c r="X157" s="13" t="s">
        <v>283</v>
      </c>
      <c r="Y157" s="13" t="s">
        <v>283</v>
      </c>
      <c r="Z157" s="13" t="s">
        <v>283</v>
      </c>
      <c r="AA157" s="13" t="s">
        <v>283</v>
      </c>
      <c r="AB157" s="45">
        <v>187</v>
      </c>
      <c r="AC157" s="45">
        <v>0</v>
      </c>
      <c r="AD157" s="45"/>
      <c r="AE157" s="45" t="s">
        <v>283</v>
      </c>
      <c r="AF157" s="45" t="s">
        <v>88</v>
      </c>
      <c r="AG157" s="45" t="s">
        <v>283</v>
      </c>
      <c r="AH157" s="45" t="s">
        <v>88</v>
      </c>
      <c r="AI157" s="45" t="s">
        <v>283</v>
      </c>
      <c r="AJ157" s="45" t="s">
        <v>88</v>
      </c>
      <c r="AK157" s="45" t="s">
        <v>283</v>
      </c>
      <c r="AL157" s="45" t="s">
        <v>88</v>
      </c>
      <c r="AM157" s="45" t="s">
        <v>283</v>
      </c>
      <c r="AN157" s="45" t="s">
        <v>283</v>
      </c>
      <c r="AO157" s="45" t="s">
        <v>283</v>
      </c>
      <c r="AP157" s="45" t="s">
        <v>283</v>
      </c>
      <c r="AQ157" s="45" t="s">
        <v>283</v>
      </c>
      <c r="AR157" s="45" t="s">
        <v>283</v>
      </c>
      <c r="AS157" s="45" t="s">
        <v>283</v>
      </c>
      <c r="AT157" s="45" t="s">
        <v>283</v>
      </c>
      <c r="AU157" s="45" t="s">
        <v>283</v>
      </c>
      <c r="AV157" s="45" t="s">
        <v>283</v>
      </c>
    </row>
    <row r="158" spans="6:48" x14ac:dyDescent="0.2">
      <c r="F158" s="13" t="s">
        <v>610</v>
      </c>
      <c r="G158" s="13" t="s">
        <v>611</v>
      </c>
      <c r="H158" s="13"/>
      <c r="I158" s="13">
        <v>68.791640000000001</v>
      </c>
      <c r="J158" s="13">
        <v>5</v>
      </c>
      <c r="K158" s="13" t="s">
        <v>263</v>
      </c>
      <c r="L158" s="46">
        <v>109</v>
      </c>
      <c r="M158" s="13" t="s">
        <v>1178</v>
      </c>
      <c r="N158" s="13">
        <v>156.69999999999999</v>
      </c>
      <c r="O158" s="13" t="s">
        <v>1500</v>
      </c>
      <c r="P158" s="13" t="s">
        <v>145</v>
      </c>
      <c r="Q158" s="13" t="s">
        <v>286</v>
      </c>
      <c r="R158" s="13" t="s">
        <v>88</v>
      </c>
      <c r="S158" s="13" t="s">
        <v>95</v>
      </c>
      <c r="T158" s="13" t="s">
        <v>95</v>
      </c>
      <c r="U158" s="13" t="s">
        <v>95</v>
      </c>
      <c r="V158" s="13" t="s">
        <v>88</v>
      </c>
      <c r="W158" s="13" t="s">
        <v>95</v>
      </c>
      <c r="X158" s="13" t="s">
        <v>1501</v>
      </c>
      <c r="Y158" s="13" t="s">
        <v>750</v>
      </c>
      <c r="Z158" s="13" t="s">
        <v>109</v>
      </c>
      <c r="AA158" s="13" t="s">
        <v>313</v>
      </c>
      <c r="AB158" s="45">
        <v>114</v>
      </c>
      <c r="AC158" s="45">
        <v>68.786580000000001</v>
      </c>
      <c r="AD158" s="45"/>
      <c r="AE158" s="45">
        <v>5</v>
      </c>
      <c r="AF158" s="45" t="s">
        <v>263</v>
      </c>
      <c r="AG158" s="45">
        <v>109</v>
      </c>
      <c r="AH158" s="45" t="s">
        <v>1178</v>
      </c>
      <c r="AI158" s="45">
        <v>158.4</v>
      </c>
      <c r="AJ158" s="45" t="s">
        <v>1179</v>
      </c>
      <c r="AK158" s="45" t="s">
        <v>145</v>
      </c>
      <c r="AL158" s="45" t="s">
        <v>286</v>
      </c>
      <c r="AM158" s="45" t="s">
        <v>88</v>
      </c>
      <c r="AN158" s="45" t="s">
        <v>95</v>
      </c>
      <c r="AO158" s="45" t="s">
        <v>95</v>
      </c>
      <c r="AP158" s="45" t="s">
        <v>95</v>
      </c>
      <c r="AQ158" s="45" t="s">
        <v>88</v>
      </c>
      <c r="AR158" s="45" t="s">
        <v>95</v>
      </c>
      <c r="AS158" s="45" t="s">
        <v>1180</v>
      </c>
      <c r="AT158" s="45" t="s">
        <v>1181</v>
      </c>
      <c r="AU158" s="45" t="s">
        <v>109</v>
      </c>
      <c r="AV158" s="45" t="s">
        <v>948</v>
      </c>
    </row>
    <row r="159" spans="6:48" x14ac:dyDescent="0.2">
      <c r="F159" s="13" t="s">
        <v>612</v>
      </c>
      <c r="G159" s="13" t="s">
        <v>613</v>
      </c>
      <c r="H159" s="13"/>
      <c r="I159" s="13">
        <v>0</v>
      </c>
      <c r="J159" s="13" t="s">
        <v>283</v>
      </c>
      <c r="K159" s="13" t="s">
        <v>88</v>
      </c>
      <c r="L159" s="46" t="s">
        <v>283</v>
      </c>
      <c r="M159" s="13" t="s">
        <v>88</v>
      </c>
      <c r="N159" s="13" t="s">
        <v>283</v>
      </c>
      <c r="O159" s="13" t="s">
        <v>88</v>
      </c>
      <c r="P159" s="13" t="s">
        <v>283</v>
      </c>
      <c r="Q159" s="13" t="s">
        <v>88</v>
      </c>
      <c r="R159" s="13" t="s">
        <v>283</v>
      </c>
      <c r="S159" s="13" t="s">
        <v>283</v>
      </c>
      <c r="T159" s="13" t="s">
        <v>283</v>
      </c>
      <c r="U159" s="13" t="s">
        <v>283</v>
      </c>
      <c r="V159" s="13" t="s">
        <v>283</v>
      </c>
      <c r="W159" s="13" t="s">
        <v>283</v>
      </c>
      <c r="X159" s="13" t="s">
        <v>283</v>
      </c>
      <c r="Y159" s="13" t="s">
        <v>283</v>
      </c>
      <c r="Z159" s="13" t="s">
        <v>283</v>
      </c>
      <c r="AA159" s="13" t="s">
        <v>283</v>
      </c>
      <c r="AB159" s="45">
        <v>187</v>
      </c>
      <c r="AC159" s="45">
        <v>0</v>
      </c>
      <c r="AD159" s="45"/>
      <c r="AE159" s="45" t="s">
        <v>283</v>
      </c>
      <c r="AF159" s="45" t="s">
        <v>88</v>
      </c>
      <c r="AG159" s="45" t="s">
        <v>283</v>
      </c>
      <c r="AH159" s="45" t="s">
        <v>88</v>
      </c>
      <c r="AI159" s="45" t="s">
        <v>283</v>
      </c>
      <c r="AJ159" s="45" t="s">
        <v>88</v>
      </c>
      <c r="AK159" s="45" t="s">
        <v>283</v>
      </c>
      <c r="AL159" s="45" t="s">
        <v>88</v>
      </c>
      <c r="AM159" s="45" t="s">
        <v>283</v>
      </c>
      <c r="AN159" s="45" t="s">
        <v>283</v>
      </c>
      <c r="AO159" s="45" t="s">
        <v>283</v>
      </c>
      <c r="AP159" s="45" t="s">
        <v>283</v>
      </c>
      <c r="AQ159" s="45" t="s">
        <v>283</v>
      </c>
      <c r="AR159" s="45" t="s">
        <v>283</v>
      </c>
      <c r="AS159" s="45" t="s">
        <v>283</v>
      </c>
      <c r="AT159" s="45" t="s">
        <v>283</v>
      </c>
      <c r="AU159" s="45" t="s">
        <v>283</v>
      </c>
      <c r="AV159" s="45" t="s">
        <v>283</v>
      </c>
    </row>
    <row r="160" spans="6:48" x14ac:dyDescent="0.2">
      <c r="F160" s="13" t="s">
        <v>614</v>
      </c>
      <c r="G160" s="13" t="s">
        <v>615</v>
      </c>
      <c r="H160" s="13"/>
      <c r="I160" s="13">
        <v>82.999710000000007</v>
      </c>
      <c r="J160" s="13">
        <v>5</v>
      </c>
      <c r="K160" s="13" t="s">
        <v>263</v>
      </c>
      <c r="L160" s="46">
        <v>95</v>
      </c>
      <c r="M160" s="13" t="s">
        <v>894</v>
      </c>
      <c r="N160" s="13">
        <v>96.4</v>
      </c>
      <c r="O160" s="13" t="s">
        <v>1367</v>
      </c>
      <c r="P160" s="13" t="s">
        <v>92</v>
      </c>
      <c r="Q160" s="13" t="s">
        <v>291</v>
      </c>
      <c r="R160" s="13" t="s">
        <v>159</v>
      </c>
      <c r="S160" s="13" t="s">
        <v>95</v>
      </c>
      <c r="T160" s="13" t="s">
        <v>95</v>
      </c>
      <c r="U160" s="13" t="s">
        <v>95</v>
      </c>
      <c r="V160" s="13" t="s">
        <v>95</v>
      </c>
      <c r="W160" s="13" t="s">
        <v>95</v>
      </c>
      <c r="X160" s="13" t="s">
        <v>767</v>
      </c>
      <c r="Y160" s="13" t="s">
        <v>1368</v>
      </c>
      <c r="Z160" s="13" t="s">
        <v>159</v>
      </c>
      <c r="AA160" s="13" t="s">
        <v>1369</v>
      </c>
      <c r="AB160" s="45">
        <v>55</v>
      </c>
      <c r="AC160" s="45">
        <v>83.009780000000006</v>
      </c>
      <c r="AD160" s="45"/>
      <c r="AE160" s="45">
        <v>5</v>
      </c>
      <c r="AF160" s="45" t="s">
        <v>263</v>
      </c>
      <c r="AG160" s="45">
        <v>95</v>
      </c>
      <c r="AH160" s="45" t="s">
        <v>894</v>
      </c>
      <c r="AI160" s="45">
        <v>93.1</v>
      </c>
      <c r="AJ160" s="45" t="s">
        <v>1182</v>
      </c>
      <c r="AK160" s="45" t="s">
        <v>92</v>
      </c>
      <c r="AL160" s="45" t="s">
        <v>291</v>
      </c>
      <c r="AM160" s="45" t="s">
        <v>159</v>
      </c>
      <c r="AN160" s="45" t="s">
        <v>95</v>
      </c>
      <c r="AO160" s="45" t="s">
        <v>95</v>
      </c>
      <c r="AP160" s="45" t="s">
        <v>95</v>
      </c>
      <c r="AQ160" s="45" t="s">
        <v>95</v>
      </c>
      <c r="AR160" s="45" t="s">
        <v>95</v>
      </c>
      <c r="AS160" s="45" t="s">
        <v>766</v>
      </c>
      <c r="AT160" s="45" t="s">
        <v>1183</v>
      </c>
      <c r="AU160" s="45" t="s">
        <v>159</v>
      </c>
      <c r="AV160" s="45" t="s">
        <v>116</v>
      </c>
    </row>
    <row r="161" spans="6:48" x14ac:dyDescent="0.2">
      <c r="F161" s="13" t="s">
        <v>616</v>
      </c>
      <c r="G161" s="13" t="s">
        <v>617</v>
      </c>
      <c r="H161" s="13"/>
      <c r="I161" s="13">
        <v>74.310810000000004</v>
      </c>
      <c r="J161" s="13">
        <v>5</v>
      </c>
      <c r="K161" s="13" t="s">
        <v>263</v>
      </c>
      <c r="L161" s="46">
        <v>100</v>
      </c>
      <c r="M161" s="13" t="s">
        <v>1184</v>
      </c>
      <c r="N161" s="13">
        <v>710.5</v>
      </c>
      <c r="O161" s="13" t="s">
        <v>1442</v>
      </c>
      <c r="P161" s="13" t="s">
        <v>90</v>
      </c>
      <c r="Q161" s="13" t="s">
        <v>734</v>
      </c>
      <c r="R161" s="13" t="s">
        <v>130</v>
      </c>
      <c r="S161" s="13" t="s">
        <v>95</v>
      </c>
      <c r="T161" s="13" t="s">
        <v>95</v>
      </c>
      <c r="U161" s="13" t="s">
        <v>95</v>
      </c>
      <c r="V161" s="13" t="s">
        <v>88</v>
      </c>
      <c r="W161" s="13" t="s">
        <v>95</v>
      </c>
      <c r="X161" s="13" t="s">
        <v>684</v>
      </c>
      <c r="Y161" s="13" t="s">
        <v>681</v>
      </c>
      <c r="Z161" s="13" t="s">
        <v>130</v>
      </c>
      <c r="AA161" s="13" t="s">
        <v>1227</v>
      </c>
      <c r="AB161" s="45">
        <v>89</v>
      </c>
      <c r="AC161" s="45">
        <v>74.455850000000012</v>
      </c>
      <c r="AD161" s="45"/>
      <c r="AE161" s="45">
        <v>5</v>
      </c>
      <c r="AF161" s="45" t="s">
        <v>263</v>
      </c>
      <c r="AG161" s="45">
        <v>100</v>
      </c>
      <c r="AH161" s="45" t="s">
        <v>1184</v>
      </c>
      <c r="AI161" s="45">
        <v>663.5</v>
      </c>
      <c r="AJ161" s="45" t="s">
        <v>1185</v>
      </c>
      <c r="AK161" s="45" t="s">
        <v>90</v>
      </c>
      <c r="AL161" s="45" t="s">
        <v>734</v>
      </c>
      <c r="AM161" s="45" t="s">
        <v>130</v>
      </c>
      <c r="AN161" s="45" t="s">
        <v>95</v>
      </c>
      <c r="AO161" s="45" t="s">
        <v>95</v>
      </c>
      <c r="AP161" s="45" t="s">
        <v>95</v>
      </c>
      <c r="AQ161" s="45" t="s">
        <v>88</v>
      </c>
      <c r="AR161" s="45" t="s">
        <v>95</v>
      </c>
      <c r="AS161" s="45" t="s">
        <v>145</v>
      </c>
      <c r="AT161" s="45" t="s">
        <v>1186</v>
      </c>
      <c r="AU161" s="45" t="s">
        <v>130</v>
      </c>
      <c r="AV161" s="45" t="s">
        <v>806</v>
      </c>
    </row>
    <row r="162" spans="6:48" x14ac:dyDescent="0.2">
      <c r="F162" s="13" t="s">
        <v>618</v>
      </c>
      <c r="G162" s="13" t="s">
        <v>619</v>
      </c>
      <c r="H162" s="13"/>
      <c r="I162" s="13">
        <v>70.110530000000011</v>
      </c>
      <c r="J162" s="13">
        <v>4</v>
      </c>
      <c r="K162" s="13" t="s">
        <v>721</v>
      </c>
      <c r="L162" s="46">
        <v>18</v>
      </c>
      <c r="M162" s="13" t="s">
        <v>291</v>
      </c>
      <c r="N162" s="13">
        <v>234.2</v>
      </c>
      <c r="O162" s="13" t="s">
        <v>1487</v>
      </c>
      <c r="P162" s="13" t="s">
        <v>88</v>
      </c>
      <c r="Q162" s="13" t="s">
        <v>88</v>
      </c>
      <c r="R162" s="13" t="s">
        <v>88</v>
      </c>
      <c r="S162" s="13" t="s">
        <v>88</v>
      </c>
      <c r="T162" s="13" t="s">
        <v>88</v>
      </c>
      <c r="U162" s="13" t="s">
        <v>88</v>
      </c>
      <c r="V162" s="13" t="s">
        <v>88</v>
      </c>
      <c r="W162" s="13" t="s">
        <v>88</v>
      </c>
      <c r="X162" s="13" t="s">
        <v>708</v>
      </c>
      <c r="Y162" s="13" t="s">
        <v>708</v>
      </c>
      <c r="Z162" s="13" t="s">
        <v>709</v>
      </c>
      <c r="AA162" s="13" t="s">
        <v>1488</v>
      </c>
      <c r="AB162" s="45">
        <v>110</v>
      </c>
      <c r="AC162" s="45">
        <v>70.193580000000011</v>
      </c>
      <c r="AD162" s="45"/>
      <c r="AE162" s="45">
        <v>4</v>
      </c>
      <c r="AF162" s="45" t="s">
        <v>721</v>
      </c>
      <c r="AG162" s="45">
        <v>18</v>
      </c>
      <c r="AH162" s="45" t="s">
        <v>291</v>
      </c>
      <c r="AI162" s="45">
        <v>207.3</v>
      </c>
      <c r="AJ162" s="45" t="s">
        <v>1187</v>
      </c>
      <c r="AK162" s="45" t="s">
        <v>88</v>
      </c>
      <c r="AL162" s="45" t="s">
        <v>88</v>
      </c>
      <c r="AM162" s="45" t="s">
        <v>88</v>
      </c>
      <c r="AN162" s="45" t="s">
        <v>88</v>
      </c>
      <c r="AO162" s="45" t="s">
        <v>88</v>
      </c>
      <c r="AP162" s="45" t="s">
        <v>88</v>
      </c>
      <c r="AQ162" s="45" t="s">
        <v>88</v>
      </c>
      <c r="AR162" s="45" t="s">
        <v>88</v>
      </c>
      <c r="AS162" s="45" t="s">
        <v>708</v>
      </c>
      <c r="AT162" s="45" t="s">
        <v>708</v>
      </c>
      <c r="AU162" s="45" t="s">
        <v>709</v>
      </c>
      <c r="AV162" s="45" t="s">
        <v>1188</v>
      </c>
    </row>
    <row r="163" spans="6:48" x14ac:dyDescent="0.2">
      <c r="F163" s="13" t="s">
        <v>620</v>
      </c>
      <c r="G163" s="13" t="s">
        <v>621</v>
      </c>
      <c r="H163" s="13"/>
      <c r="I163" s="13">
        <v>82.967090000000013</v>
      </c>
      <c r="J163" s="13">
        <v>6</v>
      </c>
      <c r="K163" s="13" t="s">
        <v>286</v>
      </c>
      <c r="L163" s="46">
        <v>26</v>
      </c>
      <c r="M163" s="13" t="s">
        <v>1166</v>
      </c>
      <c r="N163" s="13">
        <v>174.4</v>
      </c>
      <c r="O163" s="13" t="s">
        <v>1370</v>
      </c>
      <c r="P163" s="13" t="s">
        <v>91</v>
      </c>
      <c r="Q163" s="13" t="s">
        <v>318</v>
      </c>
      <c r="R163" s="13" t="s">
        <v>159</v>
      </c>
      <c r="S163" s="13" t="s">
        <v>95</v>
      </c>
      <c r="T163" s="13" t="s">
        <v>95</v>
      </c>
      <c r="U163" s="13" t="s">
        <v>95</v>
      </c>
      <c r="V163" s="13" t="s">
        <v>88</v>
      </c>
      <c r="W163" s="13" t="s">
        <v>95</v>
      </c>
      <c r="X163" s="13" t="s">
        <v>1371</v>
      </c>
      <c r="Y163" s="13" t="s">
        <v>887</v>
      </c>
      <c r="Z163" s="13" t="s">
        <v>88</v>
      </c>
      <c r="AA163" s="13" t="s">
        <v>929</v>
      </c>
      <c r="AB163" s="45">
        <v>56</v>
      </c>
      <c r="AC163" s="45">
        <v>82.977210000000014</v>
      </c>
      <c r="AD163" s="45"/>
      <c r="AE163" s="45">
        <v>6</v>
      </c>
      <c r="AF163" s="45" t="s">
        <v>286</v>
      </c>
      <c r="AG163" s="45">
        <v>26</v>
      </c>
      <c r="AH163" s="45" t="s">
        <v>1166</v>
      </c>
      <c r="AI163" s="45">
        <v>171.1</v>
      </c>
      <c r="AJ163" s="45" t="s">
        <v>1189</v>
      </c>
      <c r="AK163" s="45" t="s">
        <v>91</v>
      </c>
      <c r="AL163" s="45" t="s">
        <v>318</v>
      </c>
      <c r="AM163" s="45" t="s">
        <v>159</v>
      </c>
      <c r="AN163" s="45" t="s">
        <v>95</v>
      </c>
      <c r="AO163" s="45" t="s">
        <v>95</v>
      </c>
      <c r="AP163" s="45" t="s">
        <v>95</v>
      </c>
      <c r="AQ163" s="45" t="s">
        <v>88</v>
      </c>
      <c r="AR163" s="45" t="s">
        <v>95</v>
      </c>
      <c r="AS163" s="45" t="s">
        <v>887</v>
      </c>
      <c r="AT163" s="45" t="s">
        <v>1190</v>
      </c>
      <c r="AU163" s="45" t="s">
        <v>88</v>
      </c>
      <c r="AV163" s="45" t="s">
        <v>1105</v>
      </c>
    </row>
    <row r="164" spans="6:48" x14ac:dyDescent="0.2">
      <c r="F164" s="13" t="s">
        <v>622</v>
      </c>
      <c r="G164" s="13" t="s">
        <v>623</v>
      </c>
      <c r="H164" s="13"/>
      <c r="I164" s="13">
        <v>71.156360000000006</v>
      </c>
      <c r="J164" s="13">
        <v>3</v>
      </c>
      <c r="K164" s="13" t="s">
        <v>291</v>
      </c>
      <c r="L164" s="46">
        <v>52</v>
      </c>
      <c r="M164" s="13" t="s">
        <v>863</v>
      </c>
      <c r="N164" s="13">
        <v>47.9</v>
      </c>
      <c r="O164" s="13" t="s">
        <v>1477</v>
      </c>
      <c r="P164" s="13" t="s">
        <v>88</v>
      </c>
      <c r="Q164" s="13" t="s">
        <v>88</v>
      </c>
      <c r="R164" s="13" t="s">
        <v>88</v>
      </c>
      <c r="S164" s="13" t="s">
        <v>95</v>
      </c>
      <c r="T164" s="13" t="s">
        <v>88</v>
      </c>
      <c r="U164" s="13" t="s">
        <v>88</v>
      </c>
      <c r="V164" s="13" t="s">
        <v>88</v>
      </c>
      <c r="W164" s="13" t="s">
        <v>95</v>
      </c>
      <c r="X164" s="13" t="s">
        <v>708</v>
      </c>
      <c r="Y164" s="13" t="s">
        <v>708</v>
      </c>
      <c r="Z164" s="13" t="s">
        <v>709</v>
      </c>
      <c r="AA164" s="13" t="s">
        <v>1478</v>
      </c>
      <c r="AB164" s="45">
        <v>105</v>
      </c>
      <c r="AC164" s="45">
        <v>71.16058000000001</v>
      </c>
      <c r="AD164" s="45"/>
      <c r="AE164" s="45">
        <v>3</v>
      </c>
      <c r="AF164" s="45" t="s">
        <v>291</v>
      </c>
      <c r="AG164" s="45">
        <v>52</v>
      </c>
      <c r="AH164" s="45" t="s">
        <v>863</v>
      </c>
      <c r="AI164" s="45">
        <v>46.6</v>
      </c>
      <c r="AJ164" s="45" t="s">
        <v>1191</v>
      </c>
      <c r="AK164" s="45" t="s">
        <v>88</v>
      </c>
      <c r="AL164" s="45" t="s">
        <v>88</v>
      </c>
      <c r="AM164" s="45" t="s">
        <v>88</v>
      </c>
      <c r="AN164" s="45" t="s">
        <v>95</v>
      </c>
      <c r="AO164" s="45" t="s">
        <v>88</v>
      </c>
      <c r="AP164" s="45" t="s">
        <v>88</v>
      </c>
      <c r="AQ164" s="45" t="s">
        <v>88</v>
      </c>
      <c r="AR164" s="45" t="s">
        <v>95</v>
      </c>
      <c r="AS164" s="45" t="s">
        <v>708</v>
      </c>
      <c r="AT164" s="45" t="s">
        <v>708</v>
      </c>
      <c r="AU164" s="45" t="s">
        <v>709</v>
      </c>
      <c r="AV164" s="45" t="s">
        <v>1192</v>
      </c>
    </row>
    <row r="165" spans="6:48" x14ac:dyDescent="0.2">
      <c r="F165" s="13" t="s">
        <v>167</v>
      </c>
      <c r="G165" s="13" t="s">
        <v>40</v>
      </c>
      <c r="H165" s="13"/>
      <c r="I165" s="13">
        <v>63.982930000000003</v>
      </c>
      <c r="J165" s="13">
        <v>5</v>
      </c>
      <c r="K165" s="13" t="s">
        <v>263</v>
      </c>
      <c r="L165" s="46">
        <v>70</v>
      </c>
      <c r="M165" s="13" t="s">
        <v>1066</v>
      </c>
      <c r="N165" s="13">
        <v>2075.6999999999998</v>
      </c>
      <c r="O165" s="13" t="s">
        <v>1531</v>
      </c>
      <c r="P165" s="13" t="s">
        <v>159</v>
      </c>
      <c r="Q165" s="13" t="s">
        <v>813</v>
      </c>
      <c r="R165" s="13" t="s">
        <v>88</v>
      </c>
      <c r="S165" s="13" t="s">
        <v>95</v>
      </c>
      <c r="T165" s="13" t="s">
        <v>95</v>
      </c>
      <c r="U165" s="13" t="s">
        <v>88</v>
      </c>
      <c r="V165" s="13" t="s">
        <v>88</v>
      </c>
      <c r="W165" s="13" t="s">
        <v>95</v>
      </c>
      <c r="X165" s="13" t="s">
        <v>1532</v>
      </c>
      <c r="Y165" s="13" t="s">
        <v>284</v>
      </c>
      <c r="Z165" s="13" t="s">
        <v>109</v>
      </c>
      <c r="AA165" s="13" t="s">
        <v>304</v>
      </c>
      <c r="AB165" s="45">
        <v>162</v>
      </c>
      <c r="AC165" s="45">
        <v>51.279350000000001</v>
      </c>
      <c r="AD165" s="45"/>
      <c r="AE165" s="45">
        <v>5</v>
      </c>
      <c r="AF165" s="45" t="s">
        <v>263</v>
      </c>
      <c r="AG165" s="45">
        <v>70</v>
      </c>
      <c r="AH165" s="45" t="s">
        <v>1066</v>
      </c>
      <c r="AI165" s="45">
        <v>3154.2</v>
      </c>
      <c r="AJ165" s="45" t="s">
        <v>1193</v>
      </c>
      <c r="AK165" s="45" t="s">
        <v>88</v>
      </c>
      <c r="AL165" s="45" t="s">
        <v>88</v>
      </c>
      <c r="AM165" s="45" t="s">
        <v>88</v>
      </c>
      <c r="AN165" s="45" t="s">
        <v>95</v>
      </c>
      <c r="AO165" s="45" t="s">
        <v>95</v>
      </c>
      <c r="AP165" s="45" t="s">
        <v>88</v>
      </c>
      <c r="AQ165" s="45" t="s">
        <v>88</v>
      </c>
      <c r="AR165" s="45" t="s">
        <v>95</v>
      </c>
      <c r="AS165" s="45" t="s">
        <v>708</v>
      </c>
      <c r="AT165" s="45" t="s">
        <v>708</v>
      </c>
      <c r="AU165" s="45" t="s">
        <v>109</v>
      </c>
      <c r="AV165" s="45" t="s">
        <v>309</v>
      </c>
    </row>
    <row r="166" spans="6:48" x14ac:dyDescent="0.2">
      <c r="F166" s="13" t="s">
        <v>624</v>
      </c>
      <c r="G166" s="13" t="s">
        <v>625</v>
      </c>
      <c r="H166" s="13"/>
      <c r="I166" s="13">
        <v>58.213540000000002</v>
      </c>
      <c r="J166" s="13">
        <v>4</v>
      </c>
      <c r="K166" s="13" t="s">
        <v>721</v>
      </c>
      <c r="L166" s="46">
        <v>113</v>
      </c>
      <c r="M166" s="13" t="s">
        <v>1123</v>
      </c>
      <c r="N166" s="13">
        <v>743.2</v>
      </c>
      <c r="O166" s="13" t="s">
        <v>1562</v>
      </c>
      <c r="P166" s="13" t="s">
        <v>88</v>
      </c>
      <c r="Q166" s="13" t="s">
        <v>88</v>
      </c>
      <c r="R166" s="13" t="s">
        <v>88</v>
      </c>
      <c r="S166" s="13" t="s">
        <v>95</v>
      </c>
      <c r="T166" s="13" t="s">
        <v>95</v>
      </c>
      <c r="U166" s="13" t="s">
        <v>88</v>
      </c>
      <c r="V166" s="13" t="s">
        <v>88</v>
      </c>
      <c r="W166" s="13" t="s">
        <v>95</v>
      </c>
      <c r="X166" s="13" t="s">
        <v>708</v>
      </c>
      <c r="Y166" s="13" t="s">
        <v>708</v>
      </c>
      <c r="Z166" s="13" t="s">
        <v>143</v>
      </c>
      <c r="AA166" s="13" t="s">
        <v>305</v>
      </c>
      <c r="AB166" s="45">
        <v>145</v>
      </c>
      <c r="AC166" s="45">
        <v>57.742290000000004</v>
      </c>
      <c r="AD166" s="45"/>
      <c r="AE166" s="45">
        <v>4</v>
      </c>
      <c r="AF166" s="45" t="s">
        <v>721</v>
      </c>
      <c r="AG166" s="45">
        <v>113</v>
      </c>
      <c r="AH166" s="45" t="s">
        <v>1123</v>
      </c>
      <c r="AI166" s="45">
        <v>895.8</v>
      </c>
      <c r="AJ166" s="45" t="s">
        <v>1194</v>
      </c>
      <c r="AK166" s="45" t="s">
        <v>88</v>
      </c>
      <c r="AL166" s="45" t="s">
        <v>88</v>
      </c>
      <c r="AM166" s="45" t="s">
        <v>88</v>
      </c>
      <c r="AN166" s="45" t="s">
        <v>95</v>
      </c>
      <c r="AO166" s="45" t="s">
        <v>95</v>
      </c>
      <c r="AP166" s="45" t="s">
        <v>88</v>
      </c>
      <c r="AQ166" s="45" t="s">
        <v>88</v>
      </c>
      <c r="AR166" s="45" t="s">
        <v>95</v>
      </c>
      <c r="AS166" s="45" t="s">
        <v>708</v>
      </c>
      <c r="AT166" s="45" t="s">
        <v>708</v>
      </c>
      <c r="AU166" s="45" t="s">
        <v>143</v>
      </c>
      <c r="AV166" s="45" t="s">
        <v>736</v>
      </c>
    </row>
    <row r="167" spans="6:48" x14ac:dyDescent="0.2">
      <c r="F167" s="13" t="s">
        <v>626</v>
      </c>
      <c r="G167" s="13" t="s">
        <v>627</v>
      </c>
      <c r="H167" s="13"/>
      <c r="I167" s="13">
        <v>96.211210000000008</v>
      </c>
      <c r="J167" s="13">
        <v>3</v>
      </c>
      <c r="K167" s="13" t="s">
        <v>291</v>
      </c>
      <c r="L167" s="46">
        <v>52</v>
      </c>
      <c r="M167" s="13" t="s">
        <v>863</v>
      </c>
      <c r="N167" s="13">
        <v>30.2</v>
      </c>
      <c r="O167" s="13" t="s">
        <v>1277</v>
      </c>
      <c r="P167" s="13" t="s">
        <v>92</v>
      </c>
      <c r="Q167" s="13" t="s">
        <v>291</v>
      </c>
      <c r="R167" s="13" t="s">
        <v>159</v>
      </c>
      <c r="S167" s="13" t="s">
        <v>95</v>
      </c>
      <c r="T167" s="13" t="s">
        <v>95</v>
      </c>
      <c r="U167" s="13" t="s">
        <v>95</v>
      </c>
      <c r="V167" s="13" t="s">
        <v>95</v>
      </c>
      <c r="W167" s="13" t="s">
        <v>95</v>
      </c>
      <c r="X167" s="13" t="s">
        <v>969</v>
      </c>
      <c r="Y167" s="13" t="s">
        <v>946</v>
      </c>
      <c r="Z167" s="13" t="s">
        <v>159</v>
      </c>
      <c r="AA167" s="13" t="s">
        <v>744</v>
      </c>
      <c r="AB167" s="45">
        <v>10</v>
      </c>
      <c r="AC167" s="45">
        <v>96.213970000000003</v>
      </c>
      <c r="AD167" s="45"/>
      <c r="AE167" s="45">
        <v>3</v>
      </c>
      <c r="AF167" s="45" t="s">
        <v>291</v>
      </c>
      <c r="AG167" s="45">
        <v>52</v>
      </c>
      <c r="AH167" s="45" t="s">
        <v>863</v>
      </c>
      <c r="AI167" s="45">
        <v>29.3</v>
      </c>
      <c r="AJ167" s="45" t="s">
        <v>1195</v>
      </c>
      <c r="AK167" s="45" t="s">
        <v>92</v>
      </c>
      <c r="AL167" s="45" t="s">
        <v>291</v>
      </c>
      <c r="AM167" s="45" t="s">
        <v>159</v>
      </c>
      <c r="AN167" s="45" t="s">
        <v>95</v>
      </c>
      <c r="AO167" s="45" t="s">
        <v>95</v>
      </c>
      <c r="AP167" s="45" t="s">
        <v>95</v>
      </c>
      <c r="AQ167" s="45" t="s">
        <v>95</v>
      </c>
      <c r="AR167" s="45" t="s">
        <v>95</v>
      </c>
      <c r="AS167" s="45" t="s">
        <v>743</v>
      </c>
      <c r="AT167" s="45" t="s">
        <v>1196</v>
      </c>
      <c r="AU167" s="45" t="s">
        <v>159</v>
      </c>
      <c r="AV167" s="45" t="s">
        <v>275</v>
      </c>
    </row>
    <row r="168" spans="6:48" x14ac:dyDescent="0.2">
      <c r="F168" s="13" t="s">
        <v>628</v>
      </c>
      <c r="G168" s="13" t="s">
        <v>629</v>
      </c>
      <c r="H168" s="13"/>
      <c r="I168" s="13">
        <v>94.413040000000009</v>
      </c>
      <c r="J168" s="13">
        <v>3</v>
      </c>
      <c r="K168" s="13" t="s">
        <v>291</v>
      </c>
      <c r="L168" s="46">
        <v>39</v>
      </c>
      <c r="M168" s="13" t="s">
        <v>841</v>
      </c>
      <c r="N168" s="13">
        <v>58.1</v>
      </c>
      <c r="O168" s="13" t="s">
        <v>1279</v>
      </c>
      <c r="P168" s="13" t="s">
        <v>91</v>
      </c>
      <c r="Q168" s="13" t="s">
        <v>318</v>
      </c>
      <c r="R168" s="13" t="s">
        <v>159</v>
      </c>
      <c r="S168" s="13" t="s">
        <v>95</v>
      </c>
      <c r="T168" s="13" t="s">
        <v>95</v>
      </c>
      <c r="U168" s="13" t="s">
        <v>95</v>
      </c>
      <c r="V168" s="13" t="s">
        <v>88</v>
      </c>
      <c r="W168" s="13" t="s">
        <v>95</v>
      </c>
      <c r="X168" s="13" t="s">
        <v>844</v>
      </c>
      <c r="Y168" s="13" t="s">
        <v>854</v>
      </c>
      <c r="Z168" s="13" t="s">
        <v>159</v>
      </c>
      <c r="AA168" s="13" t="s">
        <v>822</v>
      </c>
      <c r="AB168" s="45">
        <v>13</v>
      </c>
      <c r="AC168" s="45">
        <v>94.415860000000009</v>
      </c>
      <c r="AD168" s="45"/>
      <c r="AE168" s="45">
        <v>3</v>
      </c>
      <c r="AF168" s="45" t="s">
        <v>291</v>
      </c>
      <c r="AG168" s="45">
        <v>39</v>
      </c>
      <c r="AH168" s="45" t="s">
        <v>841</v>
      </c>
      <c r="AI168" s="45">
        <v>57.2</v>
      </c>
      <c r="AJ168" s="45" t="s">
        <v>1197</v>
      </c>
      <c r="AK168" s="45" t="s">
        <v>91</v>
      </c>
      <c r="AL168" s="45" t="s">
        <v>318</v>
      </c>
      <c r="AM168" s="45" t="s">
        <v>159</v>
      </c>
      <c r="AN168" s="45" t="s">
        <v>95</v>
      </c>
      <c r="AO168" s="45" t="s">
        <v>95</v>
      </c>
      <c r="AP168" s="45" t="s">
        <v>95</v>
      </c>
      <c r="AQ168" s="45" t="s">
        <v>88</v>
      </c>
      <c r="AR168" s="45" t="s">
        <v>95</v>
      </c>
      <c r="AS168" s="45" t="s">
        <v>264</v>
      </c>
      <c r="AT168" s="45" t="s">
        <v>887</v>
      </c>
      <c r="AU168" s="45" t="s">
        <v>159</v>
      </c>
      <c r="AV168" s="45" t="s">
        <v>904</v>
      </c>
    </row>
    <row r="169" spans="6:48" x14ac:dyDescent="0.2">
      <c r="F169" s="13" t="s">
        <v>171</v>
      </c>
      <c r="G169" s="13" t="s">
        <v>199</v>
      </c>
      <c r="H169" s="13"/>
      <c r="I169" s="13">
        <v>52.065050000000006</v>
      </c>
      <c r="J169" s="13">
        <v>5</v>
      </c>
      <c r="K169" s="13" t="s">
        <v>263</v>
      </c>
      <c r="L169" s="46">
        <v>146</v>
      </c>
      <c r="M169" s="13" t="s">
        <v>1198</v>
      </c>
      <c r="N169" s="13">
        <v>223.1</v>
      </c>
      <c r="O169" s="13" t="s">
        <v>1587</v>
      </c>
      <c r="P169" s="13" t="s">
        <v>88</v>
      </c>
      <c r="Q169" s="13" t="s">
        <v>88</v>
      </c>
      <c r="R169" s="13" t="s">
        <v>88</v>
      </c>
      <c r="S169" s="13" t="s">
        <v>88</v>
      </c>
      <c r="T169" s="13" t="s">
        <v>88</v>
      </c>
      <c r="U169" s="13" t="s">
        <v>95</v>
      </c>
      <c r="V169" s="13" t="s">
        <v>88</v>
      </c>
      <c r="W169" s="13" t="s">
        <v>95</v>
      </c>
      <c r="X169" s="13" t="s">
        <v>708</v>
      </c>
      <c r="Y169" s="13" t="s">
        <v>708</v>
      </c>
      <c r="Z169" s="13" t="s">
        <v>709</v>
      </c>
      <c r="AA169" s="13" t="s">
        <v>156</v>
      </c>
      <c r="AB169" s="45">
        <v>160</v>
      </c>
      <c r="AC169" s="45">
        <v>51.950530000000008</v>
      </c>
      <c r="AD169" s="45"/>
      <c r="AE169" s="45">
        <v>5</v>
      </c>
      <c r="AF169" s="45" t="s">
        <v>263</v>
      </c>
      <c r="AG169" s="45">
        <v>146</v>
      </c>
      <c r="AH169" s="45" t="s">
        <v>1198</v>
      </c>
      <c r="AI169" s="45">
        <v>260.2</v>
      </c>
      <c r="AJ169" s="45" t="s">
        <v>1199</v>
      </c>
      <c r="AK169" s="45" t="s">
        <v>88</v>
      </c>
      <c r="AL169" s="45" t="s">
        <v>88</v>
      </c>
      <c r="AM169" s="45" t="s">
        <v>88</v>
      </c>
      <c r="AN169" s="45" t="s">
        <v>88</v>
      </c>
      <c r="AO169" s="45" t="s">
        <v>88</v>
      </c>
      <c r="AP169" s="45" t="s">
        <v>95</v>
      </c>
      <c r="AQ169" s="45" t="s">
        <v>88</v>
      </c>
      <c r="AR169" s="45" t="s">
        <v>95</v>
      </c>
      <c r="AS169" s="45" t="s">
        <v>708</v>
      </c>
      <c r="AT169" s="45" t="s">
        <v>708</v>
      </c>
      <c r="AU169" s="45" t="s">
        <v>709</v>
      </c>
      <c r="AV169" s="45" t="s">
        <v>685</v>
      </c>
    </row>
    <row r="170" spans="6:48" x14ac:dyDescent="0.2">
      <c r="F170" s="13" t="s">
        <v>630</v>
      </c>
      <c r="G170" s="13" t="s">
        <v>631</v>
      </c>
      <c r="H170" s="13"/>
      <c r="I170" s="13">
        <v>96.321230000000014</v>
      </c>
      <c r="J170" s="13">
        <v>3</v>
      </c>
      <c r="K170" s="13" t="s">
        <v>291</v>
      </c>
      <c r="L170" s="46">
        <v>22</v>
      </c>
      <c r="M170" s="13" t="s">
        <v>952</v>
      </c>
      <c r="N170" s="13">
        <v>38.6</v>
      </c>
      <c r="O170" s="13" t="s">
        <v>1274</v>
      </c>
      <c r="P170" s="13" t="s">
        <v>91</v>
      </c>
      <c r="Q170" s="13" t="s">
        <v>318</v>
      </c>
      <c r="R170" s="13" t="s">
        <v>159</v>
      </c>
      <c r="S170" s="13" t="s">
        <v>95</v>
      </c>
      <c r="T170" s="13" t="s">
        <v>95</v>
      </c>
      <c r="U170" s="13" t="s">
        <v>95</v>
      </c>
      <c r="V170" s="13" t="s">
        <v>95</v>
      </c>
      <c r="W170" s="13" t="s">
        <v>88</v>
      </c>
      <c r="X170" s="13" t="s">
        <v>1233</v>
      </c>
      <c r="Y170" s="13" t="s">
        <v>844</v>
      </c>
      <c r="Z170" s="13" t="s">
        <v>95</v>
      </c>
      <c r="AA170" s="13" t="s">
        <v>875</v>
      </c>
      <c r="AB170" s="45">
        <v>9</v>
      </c>
      <c r="AC170" s="45">
        <v>96.325930000000014</v>
      </c>
      <c r="AD170" s="45"/>
      <c r="AE170" s="45">
        <v>3</v>
      </c>
      <c r="AF170" s="45" t="s">
        <v>291</v>
      </c>
      <c r="AG170" s="45">
        <v>22</v>
      </c>
      <c r="AH170" s="45" t="s">
        <v>952</v>
      </c>
      <c r="AI170" s="45">
        <v>37</v>
      </c>
      <c r="AJ170" s="45" t="s">
        <v>1200</v>
      </c>
      <c r="AK170" s="45" t="s">
        <v>91</v>
      </c>
      <c r="AL170" s="45" t="s">
        <v>318</v>
      </c>
      <c r="AM170" s="45" t="s">
        <v>159</v>
      </c>
      <c r="AN170" s="45" t="s">
        <v>95</v>
      </c>
      <c r="AO170" s="45" t="s">
        <v>95</v>
      </c>
      <c r="AP170" s="45" t="s">
        <v>95</v>
      </c>
      <c r="AQ170" s="45" t="s">
        <v>95</v>
      </c>
      <c r="AR170" s="45" t="s">
        <v>88</v>
      </c>
      <c r="AS170" s="45" t="s">
        <v>1175</v>
      </c>
      <c r="AT170" s="45" t="s">
        <v>1201</v>
      </c>
      <c r="AU170" s="45" t="s">
        <v>95</v>
      </c>
      <c r="AV170" s="45" t="s">
        <v>1202</v>
      </c>
    </row>
    <row r="171" spans="6:48" x14ac:dyDescent="0.2">
      <c r="F171" s="13" t="s">
        <v>632</v>
      </c>
      <c r="G171" s="13" t="s">
        <v>633</v>
      </c>
      <c r="H171" s="13"/>
      <c r="I171" s="13">
        <v>47.162270000000007</v>
      </c>
      <c r="J171" s="13">
        <v>9</v>
      </c>
      <c r="K171" s="13" t="s">
        <v>88</v>
      </c>
      <c r="L171" s="46">
        <v>105</v>
      </c>
      <c r="M171" s="13" t="s">
        <v>764</v>
      </c>
      <c r="N171" s="13">
        <v>893</v>
      </c>
      <c r="O171" s="13" t="s">
        <v>1599</v>
      </c>
      <c r="P171" s="13" t="s">
        <v>159</v>
      </c>
      <c r="Q171" s="13" t="s">
        <v>813</v>
      </c>
      <c r="R171" s="13" t="s">
        <v>95</v>
      </c>
      <c r="S171" s="13" t="s">
        <v>95</v>
      </c>
      <c r="T171" s="13" t="s">
        <v>88</v>
      </c>
      <c r="U171" s="13" t="s">
        <v>88</v>
      </c>
      <c r="V171" s="13" t="s">
        <v>88</v>
      </c>
      <c r="W171" s="13" t="s">
        <v>95</v>
      </c>
      <c r="X171" s="13" t="s">
        <v>1600</v>
      </c>
      <c r="Y171" s="13" t="s">
        <v>90</v>
      </c>
      <c r="Z171" s="13" t="s">
        <v>130</v>
      </c>
      <c r="AA171" s="13" t="s">
        <v>328</v>
      </c>
      <c r="AB171" s="45">
        <v>163</v>
      </c>
      <c r="AC171" s="45">
        <v>51.126060000000003</v>
      </c>
      <c r="AD171" s="45"/>
      <c r="AE171" s="45">
        <v>9</v>
      </c>
      <c r="AF171" s="45" t="s">
        <v>88</v>
      </c>
      <c r="AG171" s="45">
        <v>98</v>
      </c>
      <c r="AH171" s="45" t="s">
        <v>823</v>
      </c>
      <c r="AI171" s="45">
        <v>867.8</v>
      </c>
      <c r="AJ171" s="45" t="s">
        <v>1203</v>
      </c>
      <c r="AK171" s="45" t="s">
        <v>145</v>
      </c>
      <c r="AL171" s="45" t="s">
        <v>286</v>
      </c>
      <c r="AM171" s="45" t="s">
        <v>130</v>
      </c>
      <c r="AN171" s="45" t="s">
        <v>95</v>
      </c>
      <c r="AO171" s="45" t="s">
        <v>88</v>
      </c>
      <c r="AP171" s="45" t="s">
        <v>88</v>
      </c>
      <c r="AQ171" s="45" t="s">
        <v>88</v>
      </c>
      <c r="AR171" s="45" t="s">
        <v>95</v>
      </c>
      <c r="AS171" s="45" t="s">
        <v>311</v>
      </c>
      <c r="AT171" s="45" t="s">
        <v>159</v>
      </c>
      <c r="AU171" s="45" t="s">
        <v>130</v>
      </c>
      <c r="AV171" s="45" t="s">
        <v>157</v>
      </c>
    </row>
    <row r="172" spans="6:48" x14ac:dyDescent="0.2">
      <c r="F172" s="13" t="s">
        <v>634</v>
      </c>
      <c r="G172" s="13" t="s">
        <v>635</v>
      </c>
      <c r="H172" s="13"/>
      <c r="I172" s="13">
        <v>74.609140000000011</v>
      </c>
      <c r="J172" s="13">
        <v>4</v>
      </c>
      <c r="K172" s="13" t="s">
        <v>721</v>
      </c>
      <c r="L172" s="46">
        <v>105</v>
      </c>
      <c r="M172" s="13" t="s">
        <v>764</v>
      </c>
      <c r="N172" s="13">
        <v>775.2</v>
      </c>
      <c r="O172" s="13" t="s">
        <v>1438</v>
      </c>
      <c r="P172" s="13" t="s">
        <v>109</v>
      </c>
      <c r="Q172" s="13" t="s">
        <v>712</v>
      </c>
      <c r="R172" s="13" t="s">
        <v>88</v>
      </c>
      <c r="S172" s="13" t="s">
        <v>95</v>
      </c>
      <c r="T172" s="13" t="s">
        <v>95</v>
      </c>
      <c r="U172" s="13" t="s">
        <v>95</v>
      </c>
      <c r="V172" s="13" t="s">
        <v>95</v>
      </c>
      <c r="W172" s="13" t="s">
        <v>95</v>
      </c>
      <c r="X172" s="13" t="s">
        <v>169</v>
      </c>
      <c r="Y172" s="13" t="s">
        <v>1205</v>
      </c>
      <c r="Z172" s="13" t="s">
        <v>145</v>
      </c>
      <c r="AA172" s="13" t="s">
        <v>675</v>
      </c>
      <c r="AB172" s="45">
        <v>85</v>
      </c>
      <c r="AC172" s="45">
        <v>74.869840000000011</v>
      </c>
      <c r="AD172" s="45"/>
      <c r="AE172" s="45">
        <v>4</v>
      </c>
      <c r="AF172" s="45" t="s">
        <v>721</v>
      </c>
      <c r="AG172" s="45">
        <v>105</v>
      </c>
      <c r="AH172" s="45" t="s">
        <v>764</v>
      </c>
      <c r="AI172" s="45">
        <v>690.8</v>
      </c>
      <c r="AJ172" s="45" t="s">
        <v>1204</v>
      </c>
      <c r="AK172" s="45" t="s">
        <v>109</v>
      </c>
      <c r="AL172" s="45" t="s">
        <v>712</v>
      </c>
      <c r="AM172" s="45" t="s">
        <v>88</v>
      </c>
      <c r="AN172" s="45" t="s">
        <v>95</v>
      </c>
      <c r="AO172" s="45" t="s">
        <v>95</v>
      </c>
      <c r="AP172" s="45" t="s">
        <v>95</v>
      </c>
      <c r="AQ172" s="45" t="s">
        <v>95</v>
      </c>
      <c r="AR172" s="45" t="s">
        <v>95</v>
      </c>
      <c r="AS172" s="45" t="s">
        <v>169</v>
      </c>
      <c r="AT172" s="45" t="s">
        <v>1205</v>
      </c>
      <c r="AU172" s="45" t="s">
        <v>145</v>
      </c>
      <c r="AV172" s="45" t="s">
        <v>675</v>
      </c>
    </row>
    <row r="173" spans="6:48" x14ac:dyDescent="0.2">
      <c r="F173" s="13" t="s">
        <v>636</v>
      </c>
      <c r="G173" s="13" t="s">
        <v>637</v>
      </c>
      <c r="H173" s="13"/>
      <c r="I173" s="13">
        <v>98.571020000000004</v>
      </c>
      <c r="J173" s="13">
        <v>3</v>
      </c>
      <c r="K173" s="13" t="s">
        <v>291</v>
      </c>
      <c r="L173" s="46">
        <v>30</v>
      </c>
      <c r="M173" s="13" t="s">
        <v>1095</v>
      </c>
      <c r="N173" s="13">
        <v>40.4</v>
      </c>
      <c r="O173" s="13" t="s">
        <v>1269</v>
      </c>
      <c r="P173" s="13" t="s">
        <v>92</v>
      </c>
      <c r="Q173" s="13" t="s">
        <v>291</v>
      </c>
      <c r="R173" s="13" t="s">
        <v>159</v>
      </c>
      <c r="S173" s="13" t="s">
        <v>95</v>
      </c>
      <c r="T173" s="13" t="s">
        <v>95</v>
      </c>
      <c r="U173" s="13" t="s">
        <v>95</v>
      </c>
      <c r="V173" s="13" t="s">
        <v>95</v>
      </c>
      <c r="W173" s="13" t="s">
        <v>95</v>
      </c>
      <c r="X173" s="13" t="s">
        <v>1270</v>
      </c>
      <c r="Y173" s="13" t="s">
        <v>1271</v>
      </c>
      <c r="Z173" s="13" t="s">
        <v>95</v>
      </c>
      <c r="AA173" s="13" t="s">
        <v>675</v>
      </c>
      <c r="AB173" s="45">
        <v>6</v>
      </c>
      <c r="AC173" s="45">
        <v>98.683530000000005</v>
      </c>
      <c r="AD173" s="45"/>
      <c r="AE173" s="45">
        <v>2</v>
      </c>
      <c r="AF173" s="45" t="s">
        <v>291</v>
      </c>
      <c r="AG173" s="45">
        <v>30</v>
      </c>
      <c r="AH173" s="45" t="s">
        <v>1095</v>
      </c>
      <c r="AI173" s="45">
        <v>3.9</v>
      </c>
      <c r="AJ173" s="45" t="s">
        <v>1206</v>
      </c>
      <c r="AK173" s="45" t="s">
        <v>92</v>
      </c>
      <c r="AL173" s="45" t="s">
        <v>291</v>
      </c>
      <c r="AM173" s="45" t="s">
        <v>159</v>
      </c>
      <c r="AN173" s="45" t="s">
        <v>95</v>
      </c>
      <c r="AO173" s="45" t="s">
        <v>95</v>
      </c>
      <c r="AP173" s="45" t="s">
        <v>95</v>
      </c>
      <c r="AQ173" s="45" t="s">
        <v>95</v>
      </c>
      <c r="AR173" s="45" t="s">
        <v>95</v>
      </c>
      <c r="AS173" s="45" t="s">
        <v>1207</v>
      </c>
      <c r="AT173" s="45" t="s">
        <v>755</v>
      </c>
      <c r="AU173" s="45" t="s">
        <v>95</v>
      </c>
      <c r="AV173" s="45" t="s">
        <v>1126</v>
      </c>
    </row>
    <row r="174" spans="6:48" x14ac:dyDescent="0.2">
      <c r="F174" s="13" t="s">
        <v>638</v>
      </c>
      <c r="G174" s="13" t="s">
        <v>639</v>
      </c>
      <c r="H174" s="13"/>
      <c r="I174" s="13">
        <v>63.236110000000004</v>
      </c>
      <c r="J174" s="13">
        <v>3</v>
      </c>
      <c r="K174" s="13" t="s">
        <v>291</v>
      </c>
      <c r="L174" s="46">
        <v>93</v>
      </c>
      <c r="M174" s="13" t="s">
        <v>1208</v>
      </c>
      <c r="N174" s="13">
        <v>1170.2</v>
      </c>
      <c r="O174" s="13" t="s">
        <v>1535</v>
      </c>
      <c r="P174" s="13" t="s">
        <v>88</v>
      </c>
      <c r="Q174" s="13" t="s">
        <v>88</v>
      </c>
      <c r="R174" s="13" t="s">
        <v>88</v>
      </c>
      <c r="S174" s="13" t="s">
        <v>88</v>
      </c>
      <c r="T174" s="13" t="s">
        <v>88</v>
      </c>
      <c r="U174" s="13" t="s">
        <v>88</v>
      </c>
      <c r="V174" s="13" t="s">
        <v>88</v>
      </c>
      <c r="W174" s="13" t="s">
        <v>88</v>
      </c>
      <c r="X174" s="13" t="s">
        <v>708</v>
      </c>
      <c r="Y174" s="13" t="s">
        <v>708</v>
      </c>
      <c r="Z174" s="13" t="s">
        <v>709</v>
      </c>
      <c r="AA174" s="13" t="s">
        <v>314</v>
      </c>
      <c r="AB174" s="45">
        <v>126</v>
      </c>
      <c r="AC174" s="45">
        <v>62.972120000000004</v>
      </c>
      <c r="AD174" s="45"/>
      <c r="AE174" s="45">
        <v>3</v>
      </c>
      <c r="AF174" s="45" t="s">
        <v>291</v>
      </c>
      <c r="AG174" s="45">
        <v>93</v>
      </c>
      <c r="AH174" s="45" t="s">
        <v>1208</v>
      </c>
      <c r="AI174" s="45">
        <v>1255.7</v>
      </c>
      <c r="AJ174" s="45" t="s">
        <v>1209</v>
      </c>
      <c r="AK174" s="45" t="s">
        <v>88</v>
      </c>
      <c r="AL174" s="45" t="s">
        <v>88</v>
      </c>
      <c r="AM174" s="45" t="s">
        <v>88</v>
      </c>
      <c r="AN174" s="45" t="s">
        <v>88</v>
      </c>
      <c r="AO174" s="45" t="s">
        <v>88</v>
      </c>
      <c r="AP174" s="45" t="s">
        <v>88</v>
      </c>
      <c r="AQ174" s="45" t="s">
        <v>88</v>
      </c>
      <c r="AR174" s="45" t="s">
        <v>88</v>
      </c>
      <c r="AS174" s="45" t="s">
        <v>708</v>
      </c>
      <c r="AT174" s="45" t="s">
        <v>708</v>
      </c>
      <c r="AU174" s="45" t="s">
        <v>709</v>
      </c>
      <c r="AV174" s="45" t="s">
        <v>1210</v>
      </c>
    </row>
    <row r="175" spans="6:48" x14ac:dyDescent="0.2">
      <c r="F175" s="13" t="s">
        <v>640</v>
      </c>
      <c r="G175" s="13" t="s">
        <v>641</v>
      </c>
      <c r="H175" s="13"/>
      <c r="I175" s="13">
        <v>69.960570000000004</v>
      </c>
      <c r="J175" s="13">
        <v>3</v>
      </c>
      <c r="K175" s="13" t="s">
        <v>291</v>
      </c>
      <c r="L175" s="46">
        <v>66</v>
      </c>
      <c r="M175" s="13" t="s">
        <v>1092</v>
      </c>
      <c r="N175" s="13">
        <v>2979.8</v>
      </c>
      <c r="O175" s="13" t="s">
        <v>1493</v>
      </c>
      <c r="P175" s="13" t="s">
        <v>159</v>
      </c>
      <c r="Q175" s="13" t="s">
        <v>813</v>
      </c>
      <c r="R175" s="13" t="s">
        <v>88</v>
      </c>
      <c r="S175" s="13" t="s">
        <v>88</v>
      </c>
      <c r="T175" s="13" t="s">
        <v>88</v>
      </c>
      <c r="U175" s="13" t="s">
        <v>95</v>
      </c>
      <c r="V175" s="13" t="s">
        <v>95</v>
      </c>
      <c r="W175" s="13" t="s">
        <v>95</v>
      </c>
      <c r="X175" s="13" t="s">
        <v>1007</v>
      </c>
      <c r="Y175" s="13" t="s">
        <v>840</v>
      </c>
      <c r="Z175" s="13" t="s">
        <v>109</v>
      </c>
      <c r="AA175" s="13" t="s">
        <v>160</v>
      </c>
      <c r="AB175" s="45">
        <v>99</v>
      </c>
      <c r="AC175" s="45">
        <v>72.613200000000006</v>
      </c>
      <c r="AD175" s="45"/>
      <c r="AE175" s="45">
        <v>3</v>
      </c>
      <c r="AF175" s="45" t="s">
        <v>291</v>
      </c>
      <c r="AG175" s="45">
        <v>66</v>
      </c>
      <c r="AH175" s="45" t="s">
        <v>1092</v>
      </c>
      <c r="AI175" s="45">
        <v>2120.4</v>
      </c>
      <c r="AJ175" s="45" t="s">
        <v>1211</v>
      </c>
      <c r="AK175" s="45" t="s">
        <v>159</v>
      </c>
      <c r="AL175" s="45" t="s">
        <v>813</v>
      </c>
      <c r="AM175" s="45" t="s">
        <v>88</v>
      </c>
      <c r="AN175" s="45" t="s">
        <v>88</v>
      </c>
      <c r="AO175" s="45" t="s">
        <v>88</v>
      </c>
      <c r="AP175" s="45" t="s">
        <v>95</v>
      </c>
      <c r="AQ175" s="45" t="s">
        <v>95</v>
      </c>
      <c r="AR175" s="45" t="s">
        <v>95</v>
      </c>
      <c r="AS175" s="45" t="s">
        <v>807</v>
      </c>
      <c r="AT175" s="45" t="s">
        <v>127</v>
      </c>
      <c r="AU175" s="45" t="s">
        <v>109</v>
      </c>
      <c r="AV175" s="45" t="s">
        <v>273</v>
      </c>
    </row>
    <row r="176" spans="6:48" x14ac:dyDescent="0.2">
      <c r="F176" s="13" t="s">
        <v>642</v>
      </c>
      <c r="G176" s="13" t="s">
        <v>643</v>
      </c>
      <c r="H176" s="13"/>
      <c r="I176" s="13">
        <v>73.176820000000006</v>
      </c>
      <c r="J176" s="13">
        <v>5</v>
      </c>
      <c r="K176" s="13" t="s">
        <v>263</v>
      </c>
      <c r="L176" s="46">
        <v>42</v>
      </c>
      <c r="M176" s="13" t="s">
        <v>722</v>
      </c>
      <c r="N176" s="13">
        <v>83</v>
      </c>
      <c r="O176" s="13" t="s">
        <v>1455</v>
      </c>
      <c r="P176" s="13" t="s">
        <v>159</v>
      </c>
      <c r="Q176" s="13" t="s">
        <v>813</v>
      </c>
      <c r="R176" s="13" t="s">
        <v>88</v>
      </c>
      <c r="S176" s="13" t="s">
        <v>95</v>
      </c>
      <c r="T176" s="13" t="s">
        <v>95</v>
      </c>
      <c r="U176" s="13" t="s">
        <v>95</v>
      </c>
      <c r="V176" s="13" t="s">
        <v>88</v>
      </c>
      <c r="W176" s="13" t="s">
        <v>88</v>
      </c>
      <c r="X176" s="13" t="s">
        <v>116</v>
      </c>
      <c r="Y176" s="13" t="s">
        <v>674</v>
      </c>
      <c r="Z176" s="13" t="s">
        <v>109</v>
      </c>
      <c r="AA176" s="13" t="s">
        <v>1147</v>
      </c>
      <c r="AB176" s="45">
        <v>95</v>
      </c>
      <c r="AC176" s="45">
        <v>73.199460000000002</v>
      </c>
      <c r="AD176" s="45"/>
      <c r="AE176" s="45">
        <v>5</v>
      </c>
      <c r="AF176" s="45" t="s">
        <v>263</v>
      </c>
      <c r="AG176" s="45">
        <v>42</v>
      </c>
      <c r="AH176" s="45" t="s">
        <v>722</v>
      </c>
      <c r="AI176" s="45">
        <v>75.7</v>
      </c>
      <c r="AJ176" s="45" t="s">
        <v>1212</v>
      </c>
      <c r="AK176" s="45" t="s">
        <v>159</v>
      </c>
      <c r="AL176" s="45" t="s">
        <v>813</v>
      </c>
      <c r="AM176" s="45" t="s">
        <v>88</v>
      </c>
      <c r="AN176" s="45" t="s">
        <v>95</v>
      </c>
      <c r="AO176" s="45" t="s">
        <v>95</v>
      </c>
      <c r="AP176" s="45" t="s">
        <v>95</v>
      </c>
      <c r="AQ176" s="45" t="s">
        <v>88</v>
      </c>
      <c r="AR176" s="45" t="s">
        <v>88</v>
      </c>
      <c r="AS176" s="45" t="s">
        <v>1213</v>
      </c>
      <c r="AT176" s="45" t="s">
        <v>674</v>
      </c>
      <c r="AU176" s="45" t="s">
        <v>109</v>
      </c>
      <c r="AV176" s="45" t="s">
        <v>1214</v>
      </c>
    </row>
    <row r="177" spans="6:48" x14ac:dyDescent="0.2">
      <c r="F177" s="13" t="s">
        <v>644</v>
      </c>
      <c r="G177" s="13" t="s">
        <v>645</v>
      </c>
      <c r="H177" s="13"/>
      <c r="I177" s="13">
        <v>84.295240000000007</v>
      </c>
      <c r="J177" s="13">
        <v>4</v>
      </c>
      <c r="K177" s="13" t="s">
        <v>721</v>
      </c>
      <c r="L177" s="46">
        <v>61</v>
      </c>
      <c r="M177" s="13" t="s">
        <v>779</v>
      </c>
      <c r="N177" s="13">
        <v>199</v>
      </c>
      <c r="O177" s="13" t="s">
        <v>1349</v>
      </c>
      <c r="P177" s="13" t="s">
        <v>90</v>
      </c>
      <c r="Q177" s="13" t="s">
        <v>734</v>
      </c>
      <c r="R177" s="13" t="s">
        <v>95</v>
      </c>
      <c r="S177" s="13" t="s">
        <v>95</v>
      </c>
      <c r="T177" s="13" t="s">
        <v>95</v>
      </c>
      <c r="U177" s="13" t="s">
        <v>95</v>
      </c>
      <c r="V177" s="13" t="s">
        <v>95</v>
      </c>
      <c r="W177" s="13" t="s">
        <v>95</v>
      </c>
      <c r="X177" s="13" t="s">
        <v>293</v>
      </c>
      <c r="Y177" s="13" t="s">
        <v>1350</v>
      </c>
      <c r="Z177" s="13" t="s">
        <v>130</v>
      </c>
      <c r="AA177" s="13" t="s">
        <v>156</v>
      </c>
      <c r="AB177" s="45">
        <v>43</v>
      </c>
      <c r="AC177" s="45">
        <v>84.33738000000001</v>
      </c>
      <c r="AD177" s="45"/>
      <c r="AE177" s="45">
        <v>4</v>
      </c>
      <c r="AF177" s="45" t="s">
        <v>721</v>
      </c>
      <c r="AG177" s="45">
        <v>61</v>
      </c>
      <c r="AH177" s="45" t="s">
        <v>779</v>
      </c>
      <c r="AI177" s="45">
        <v>185.3</v>
      </c>
      <c r="AJ177" s="45" t="s">
        <v>1215</v>
      </c>
      <c r="AK177" s="45" t="s">
        <v>90</v>
      </c>
      <c r="AL177" s="45" t="s">
        <v>734</v>
      </c>
      <c r="AM177" s="45" t="s">
        <v>95</v>
      </c>
      <c r="AN177" s="45" t="s">
        <v>95</v>
      </c>
      <c r="AO177" s="45" t="s">
        <v>95</v>
      </c>
      <c r="AP177" s="45" t="s">
        <v>95</v>
      </c>
      <c r="AQ177" s="45" t="s">
        <v>95</v>
      </c>
      <c r="AR177" s="45" t="s">
        <v>95</v>
      </c>
      <c r="AS177" s="45" t="s">
        <v>1216</v>
      </c>
      <c r="AT177" s="45" t="s">
        <v>1217</v>
      </c>
      <c r="AU177" s="45" t="s">
        <v>130</v>
      </c>
      <c r="AV177" s="45" t="s">
        <v>161</v>
      </c>
    </row>
    <row r="178" spans="6:48" x14ac:dyDescent="0.2">
      <c r="F178" s="13" t="s">
        <v>176</v>
      </c>
      <c r="G178" s="13" t="s">
        <v>22</v>
      </c>
      <c r="H178" s="13"/>
      <c r="I178" s="13">
        <v>82.422740000000005</v>
      </c>
      <c r="J178" s="13">
        <v>4</v>
      </c>
      <c r="K178" s="13" t="s">
        <v>721</v>
      </c>
      <c r="L178" s="46">
        <v>65</v>
      </c>
      <c r="M178" s="13" t="s">
        <v>848</v>
      </c>
      <c r="N178" s="13">
        <v>664.8</v>
      </c>
      <c r="O178" s="13" t="s">
        <v>1374</v>
      </c>
      <c r="P178" s="13" t="s">
        <v>90</v>
      </c>
      <c r="Q178" s="13" t="s">
        <v>734</v>
      </c>
      <c r="R178" s="13" t="s">
        <v>130</v>
      </c>
      <c r="S178" s="13" t="s">
        <v>95</v>
      </c>
      <c r="T178" s="13" t="s">
        <v>95</v>
      </c>
      <c r="U178" s="13" t="s">
        <v>95</v>
      </c>
      <c r="V178" s="13" t="s">
        <v>88</v>
      </c>
      <c r="W178" s="13" t="s">
        <v>95</v>
      </c>
      <c r="X178" s="13" t="s">
        <v>1375</v>
      </c>
      <c r="Y178" s="13" t="s">
        <v>1219</v>
      </c>
      <c r="Z178" s="13" t="s">
        <v>130</v>
      </c>
      <c r="AA178" s="13" t="s">
        <v>326</v>
      </c>
      <c r="AB178" s="45">
        <v>63</v>
      </c>
      <c r="AC178" s="45">
        <v>82.255250000000004</v>
      </c>
      <c r="AD178" s="45"/>
      <c r="AE178" s="45">
        <v>4</v>
      </c>
      <c r="AF178" s="45" t="s">
        <v>721</v>
      </c>
      <c r="AG178" s="45">
        <v>65</v>
      </c>
      <c r="AH178" s="45" t="s">
        <v>848</v>
      </c>
      <c r="AI178" s="45">
        <v>719.1</v>
      </c>
      <c r="AJ178" s="45" t="s">
        <v>1218</v>
      </c>
      <c r="AK178" s="45" t="s">
        <v>90</v>
      </c>
      <c r="AL178" s="45" t="s">
        <v>734</v>
      </c>
      <c r="AM178" s="45" t="s">
        <v>130</v>
      </c>
      <c r="AN178" s="45" t="s">
        <v>95</v>
      </c>
      <c r="AO178" s="45" t="s">
        <v>95</v>
      </c>
      <c r="AP178" s="45" t="s">
        <v>95</v>
      </c>
      <c r="AQ178" s="45" t="s">
        <v>88</v>
      </c>
      <c r="AR178" s="45" t="s">
        <v>95</v>
      </c>
      <c r="AS178" s="45" t="s">
        <v>1219</v>
      </c>
      <c r="AT178" s="45" t="s">
        <v>1220</v>
      </c>
      <c r="AU178" s="45" t="s">
        <v>130</v>
      </c>
      <c r="AV178" s="45" t="s">
        <v>679</v>
      </c>
    </row>
    <row r="179" spans="6:48" x14ac:dyDescent="0.2">
      <c r="F179" s="13" t="s">
        <v>646</v>
      </c>
      <c r="G179" s="13" t="s">
        <v>647</v>
      </c>
      <c r="H179" s="13"/>
      <c r="I179" s="13">
        <v>81.234530000000007</v>
      </c>
      <c r="J179" s="13">
        <v>4</v>
      </c>
      <c r="K179" s="13" t="s">
        <v>721</v>
      </c>
      <c r="L179" s="46">
        <v>55</v>
      </c>
      <c r="M179" s="13" t="s">
        <v>918</v>
      </c>
      <c r="N179" s="13">
        <v>389.5</v>
      </c>
      <c r="O179" s="13" t="s">
        <v>1396</v>
      </c>
      <c r="P179" s="13" t="s">
        <v>109</v>
      </c>
      <c r="Q179" s="13" t="s">
        <v>712</v>
      </c>
      <c r="R179" s="13" t="s">
        <v>88</v>
      </c>
      <c r="S179" s="13" t="s">
        <v>95</v>
      </c>
      <c r="T179" s="13" t="s">
        <v>95</v>
      </c>
      <c r="U179" s="13" t="s">
        <v>95</v>
      </c>
      <c r="V179" s="13" t="s">
        <v>95</v>
      </c>
      <c r="W179" s="13" t="s">
        <v>95</v>
      </c>
      <c r="X179" s="13" t="s">
        <v>1397</v>
      </c>
      <c r="Y179" s="13" t="s">
        <v>1398</v>
      </c>
      <c r="Z179" s="13" t="s">
        <v>109</v>
      </c>
      <c r="AA179" s="13" t="s">
        <v>1094</v>
      </c>
      <c r="AB179" s="45">
        <v>41</v>
      </c>
      <c r="AC179" s="45">
        <v>84.527070000000009</v>
      </c>
      <c r="AD179" s="45"/>
      <c r="AE179" s="45">
        <v>4</v>
      </c>
      <c r="AF179" s="45" t="s">
        <v>721</v>
      </c>
      <c r="AG179" s="45">
        <v>34</v>
      </c>
      <c r="AH179" s="45" t="s">
        <v>1143</v>
      </c>
      <c r="AI179" s="45">
        <v>62.3</v>
      </c>
      <c r="AJ179" s="45" t="s">
        <v>1221</v>
      </c>
      <c r="AK179" s="45" t="s">
        <v>109</v>
      </c>
      <c r="AL179" s="45" t="s">
        <v>712</v>
      </c>
      <c r="AM179" s="45" t="s">
        <v>88</v>
      </c>
      <c r="AN179" s="45" t="s">
        <v>95</v>
      </c>
      <c r="AO179" s="45" t="s">
        <v>95</v>
      </c>
      <c r="AP179" s="45" t="s">
        <v>95</v>
      </c>
      <c r="AQ179" s="45" t="s">
        <v>95</v>
      </c>
      <c r="AR179" s="45" t="s">
        <v>95</v>
      </c>
      <c r="AS179" s="45" t="s">
        <v>1222</v>
      </c>
      <c r="AT179" s="45" t="s">
        <v>1223</v>
      </c>
      <c r="AU179" s="45" t="s">
        <v>109</v>
      </c>
      <c r="AV179" s="45" t="s">
        <v>303</v>
      </c>
    </row>
    <row r="180" spans="6:48" x14ac:dyDescent="0.2">
      <c r="F180" s="13" t="s">
        <v>648</v>
      </c>
      <c r="G180" s="13" t="s">
        <v>649</v>
      </c>
      <c r="H180" s="13"/>
      <c r="I180" s="13">
        <v>34.092480000000002</v>
      </c>
      <c r="J180" s="13">
        <v>6</v>
      </c>
      <c r="K180" s="13" t="s">
        <v>286</v>
      </c>
      <c r="L180" s="46">
        <v>66</v>
      </c>
      <c r="M180" s="13" t="s">
        <v>1092</v>
      </c>
      <c r="N180" s="13">
        <v>7513.6</v>
      </c>
      <c r="O180" s="13" t="s">
        <v>1615</v>
      </c>
      <c r="P180" s="13" t="s">
        <v>88</v>
      </c>
      <c r="Q180" s="13" t="s">
        <v>88</v>
      </c>
      <c r="R180" s="13" t="s">
        <v>88</v>
      </c>
      <c r="S180" s="13" t="s">
        <v>95</v>
      </c>
      <c r="T180" s="13" t="s">
        <v>95</v>
      </c>
      <c r="U180" s="13" t="s">
        <v>95</v>
      </c>
      <c r="V180" s="13" t="s">
        <v>88</v>
      </c>
      <c r="W180" s="13" t="s">
        <v>95</v>
      </c>
      <c r="X180" s="13" t="s">
        <v>1616</v>
      </c>
      <c r="Y180" s="13" t="s">
        <v>1617</v>
      </c>
      <c r="Z180" s="13" t="s">
        <v>90</v>
      </c>
      <c r="AA180" s="13" t="s">
        <v>1385</v>
      </c>
      <c r="AB180" s="45">
        <v>168</v>
      </c>
      <c r="AC180" s="45">
        <v>48.393310000000007</v>
      </c>
      <c r="AD180" s="45"/>
      <c r="AE180" s="45">
        <v>6</v>
      </c>
      <c r="AF180" s="45" t="s">
        <v>286</v>
      </c>
      <c r="AG180" s="45">
        <v>66</v>
      </c>
      <c r="AH180" s="45" t="s">
        <v>1092</v>
      </c>
      <c r="AI180" s="45">
        <v>6930.1</v>
      </c>
      <c r="AJ180" s="45" t="s">
        <v>1224</v>
      </c>
      <c r="AK180" s="45" t="s">
        <v>145</v>
      </c>
      <c r="AL180" s="45" t="s">
        <v>286</v>
      </c>
      <c r="AM180" s="45" t="s">
        <v>88</v>
      </c>
      <c r="AN180" s="45" t="s">
        <v>95</v>
      </c>
      <c r="AO180" s="45" t="s">
        <v>95</v>
      </c>
      <c r="AP180" s="45" t="s">
        <v>95</v>
      </c>
      <c r="AQ180" s="45" t="s">
        <v>88</v>
      </c>
      <c r="AR180" s="45" t="s">
        <v>95</v>
      </c>
      <c r="AS180" s="45" t="s">
        <v>1225</v>
      </c>
      <c r="AT180" s="45" t="s">
        <v>1226</v>
      </c>
      <c r="AU180" s="45" t="s">
        <v>109</v>
      </c>
      <c r="AV180" s="45" t="s">
        <v>1227</v>
      </c>
    </row>
    <row r="181" spans="6:48" x14ac:dyDescent="0.2">
      <c r="F181" s="13" t="s">
        <v>650</v>
      </c>
      <c r="G181" s="13" t="s">
        <v>651</v>
      </c>
      <c r="H181" s="13"/>
      <c r="I181" s="13">
        <v>59.174240000000005</v>
      </c>
      <c r="J181" s="13">
        <v>5</v>
      </c>
      <c r="K181" s="13" t="s">
        <v>263</v>
      </c>
      <c r="L181" s="46">
        <v>281</v>
      </c>
      <c r="M181" s="13" t="s">
        <v>88</v>
      </c>
      <c r="N181" s="13">
        <v>402.5</v>
      </c>
      <c r="O181" s="13" t="s">
        <v>1558</v>
      </c>
      <c r="P181" s="13" t="s">
        <v>90</v>
      </c>
      <c r="Q181" s="13" t="s">
        <v>734</v>
      </c>
      <c r="R181" s="13" t="s">
        <v>130</v>
      </c>
      <c r="S181" s="13" t="s">
        <v>95</v>
      </c>
      <c r="T181" s="13" t="s">
        <v>95</v>
      </c>
      <c r="U181" s="13" t="s">
        <v>95</v>
      </c>
      <c r="V181" s="13" t="s">
        <v>88</v>
      </c>
      <c r="W181" s="13" t="s">
        <v>95</v>
      </c>
      <c r="X181" s="13" t="s">
        <v>1559</v>
      </c>
      <c r="Y181" s="13" t="s">
        <v>877</v>
      </c>
      <c r="Z181" s="13" t="s">
        <v>159</v>
      </c>
      <c r="AA181" s="13" t="s">
        <v>253</v>
      </c>
      <c r="AB181" s="45">
        <v>128</v>
      </c>
      <c r="AC181" s="45">
        <v>62.451570000000004</v>
      </c>
      <c r="AD181" s="45"/>
      <c r="AE181" s="45">
        <v>5</v>
      </c>
      <c r="AF181" s="45" t="s">
        <v>263</v>
      </c>
      <c r="AG181" s="45">
        <v>267</v>
      </c>
      <c r="AH181" s="45" t="s">
        <v>88</v>
      </c>
      <c r="AI181" s="45">
        <v>353.2</v>
      </c>
      <c r="AJ181" s="45" t="s">
        <v>1228</v>
      </c>
      <c r="AK181" s="45" t="s">
        <v>91</v>
      </c>
      <c r="AL181" s="45" t="s">
        <v>318</v>
      </c>
      <c r="AM181" s="45" t="s">
        <v>130</v>
      </c>
      <c r="AN181" s="45" t="s">
        <v>95</v>
      </c>
      <c r="AO181" s="45" t="s">
        <v>95</v>
      </c>
      <c r="AP181" s="45" t="s">
        <v>95</v>
      </c>
      <c r="AQ181" s="45" t="s">
        <v>95</v>
      </c>
      <c r="AR181" s="45" t="s">
        <v>95</v>
      </c>
      <c r="AS181" s="45" t="s">
        <v>1229</v>
      </c>
      <c r="AT181" s="45" t="s">
        <v>924</v>
      </c>
      <c r="AU181" s="45" t="s">
        <v>159</v>
      </c>
      <c r="AV181" s="45" t="s">
        <v>328</v>
      </c>
    </row>
    <row r="182" spans="6:48" x14ac:dyDescent="0.2">
      <c r="F182" s="13" t="s">
        <v>178</v>
      </c>
      <c r="G182" s="13" t="s">
        <v>8</v>
      </c>
      <c r="H182" s="13"/>
      <c r="I182" s="13">
        <v>100.00000000000001</v>
      </c>
      <c r="J182" s="13">
        <v>2</v>
      </c>
      <c r="K182" s="13" t="s">
        <v>291</v>
      </c>
      <c r="L182" s="46">
        <v>10</v>
      </c>
      <c r="M182" s="13" t="s">
        <v>291</v>
      </c>
      <c r="N182" s="13">
        <v>0</v>
      </c>
      <c r="O182" s="13" t="s">
        <v>291</v>
      </c>
      <c r="P182" s="13" t="s">
        <v>92</v>
      </c>
      <c r="Q182" s="13" t="s">
        <v>291</v>
      </c>
      <c r="R182" s="13" t="s">
        <v>159</v>
      </c>
      <c r="S182" s="13" t="s">
        <v>95</v>
      </c>
      <c r="T182" s="13" t="s">
        <v>95</v>
      </c>
      <c r="U182" s="13" t="s">
        <v>95</v>
      </c>
      <c r="V182" s="13" t="s">
        <v>95</v>
      </c>
      <c r="W182" s="13" t="s">
        <v>95</v>
      </c>
      <c r="X182" s="13" t="s">
        <v>1021</v>
      </c>
      <c r="Y182" s="13" t="s">
        <v>916</v>
      </c>
      <c r="Z182" s="13" t="s">
        <v>109</v>
      </c>
      <c r="AA182" s="13" t="s">
        <v>110</v>
      </c>
      <c r="AB182" s="45">
        <v>1</v>
      </c>
      <c r="AC182" s="45">
        <v>100.00000000000001</v>
      </c>
      <c r="AD182" s="45"/>
      <c r="AE182" s="45">
        <v>2</v>
      </c>
      <c r="AF182" s="45" t="s">
        <v>291</v>
      </c>
      <c r="AG182" s="45">
        <v>7</v>
      </c>
      <c r="AH182" s="45" t="s">
        <v>291</v>
      </c>
      <c r="AI182" s="45">
        <v>0</v>
      </c>
      <c r="AJ182" s="45" t="s">
        <v>291</v>
      </c>
      <c r="AK182" s="45" t="s">
        <v>92</v>
      </c>
      <c r="AL182" s="45" t="s">
        <v>291</v>
      </c>
      <c r="AM182" s="45" t="s">
        <v>159</v>
      </c>
      <c r="AN182" s="45" t="s">
        <v>95</v>
      </c>
      <c r="AO182" s="45" t="s">
        <v>95</v>
      </c>
      <c r="AP182" s="45" t="s">
        <v>95</v>
      </c>
      <c r="AQ182" s="45" t="s">
        <v>95</v>
      </c>
      <c r="AR182" s="45" t="s">
        <v>95</v>
      </c>
      <c r="AS182" s="45" t="s">
        <v>916</v>
      </c>
      <c r="AT182" s="45" t="s">
        <v>1230</v>
      </c>
      <c r="AU182" s="45" t="s">
        <v>109</v>
      </c>
      <c r="AV182" s="45" t="s">
        <v>278</v>
      </c>
    </row>
    <row r="183" spans="6:48" x14ac:dyDescent="0.2">
      <c r="F183" s="13" t="s">
        <v>652</v>
      </c>
      <c r="G183" s="13" t="s">
        <v>653</v>
      </c>
      <c r="H183" s="13"/>
      <c r="I183" s="13">
        <v>96.447960000000009</v>
      </c>
      <c r="J183" s="13">
        <v>3</v>
      </c>
      <c r="K183" s="13" t="s">
        <v>291</v>
      </c>
      <c r="L183" s="46">
        <v>50</v>
      </c>
      <c r="M183" s="13" t="s">
        <v>1272</v>
      </c>
      <c r="N183" s="13">
        <v>23.9</v>
      </c>
      <c r="O183" s="13" t="s">
        <v>1273</v>
      </c>
      <c r="P183" s="13" t="s">
        <v>92</v>
      </c>
      <c r="Q183" s="13" t="s">
        <v>291</v>
      </c>
      <c r="R183" s="13" t="s">
        <v>159</v>
      </c>
      <c r="S183" s="13" t="s">
        <v>95</v>
      </c>
      <c r="T183" s="13" t="s">
        <v>95</v>
      </c>
      <c r="U183" s="13" t="s">
        <v>95</v>
      </c>
      <c r="V183" s="13" t="s">
        <v>95</v>
      </c>
      <c r="W183" s="13" t="s">
        <v>95</v>
      </c>
      <c r="X183" s="13" t="s">
        <v>1175</v>
      </c>
      <c r="Y183" s="13" t="s">
        <v>1174</v>
      </c>
      <c r="Z183" s="13" t="s">
        <v>159</v>
      </c>
      <c r="AA183" s="13" t="s">
        <v>103</v>
      </c>
      <c r="AB183" s="45">
        <v>8</v>
      </c>
      <c r="AC183" s="45">
        <v>96.885310000000004</v>
      </c>
      <c r="AD183" s="45"/>
      <c r="AE183" s="45">
        <v>3</v>
      </c>
      <c r="AF183" s="45" t="s">
        <v>291</v>
      </c>
      <c r="AG183" s="45">
        <v>46</v>
      </c>
      <c r="AH183" s="45" t="s">
        <v>1231</v>
      </c>
      <c r="AI183" s="45">
        <v>23.1</v>
      </c>
      <c r="AJ183" s="45" t="s">
        <v>1232</v>
      </c>
      <c r="AK183" s="45" t="s">
        <v>92</v>
      </c>
      <c r="AL183" s="45" t="s">
        <v>291</v>
      </c>
      <c r="AM183" s="45" t="s">
        <v>159</v>
      </c>
      <c r="AN183" s="45" t="s">
        <v>95</v>
      </c>
      <c r="AO183" s="45" t="s">
        <v>95</v>
      </c>
      <c r="AP183" s="45" t="s">
        <v>95</v>
      </c>
      <c r="AQ183" s="45" t="s">
        <v>95</v>
      </c>
      <c r="AR183" s="45" t="s">
        <v>95</v>
      </c>
      <c r="AS183" s="45" t="s">
        <v>1233</v>
      </c>
      <c r="AT183" s="45" t="s">
        <v>1234</v>
      </c>
      <c r="AU183" s="45" t="s">
        <v>159</v>
      </c>
      <c r="AV183" s="45" t="s">
        <v>1235</v>
      </c>
    </row>
    <row r="184" spans="6:48" x14ac:dyDescent="0.2">
      <c r="F184" s="13" t="s">
        <v>654</v>
      </c>
      <c r="G184" s="13" t="s">
        <v>655</v>
      </c>
      <c r="H184" s="13"/>
      <c r="I184" s="13">
        <v>82.146800000000013</v>
      </c>
      <c r="J184" s="13">
        <v>4.8</v>
      </c>
      <c r="K184" s="13" t="s">
        <v>164</v>
      </c>
      <c r="L184" s="46">
        <v>89.6</v>
      </c>
      <c r="M184" s="13" t="s">
        <v>1236</v>
      </c>
      <c r="N184" s="13">
        <v>22.9</v>
      </c>
      <c r="O184" s="13" t="s">
        <v>1382</v>
      </c>
      <c r="P184" s="13" t="s">
        <v>736</v>
      </c>
      <c r="Q184" s="13" t="s">
        <v>298</v>
      </c>
      <c r="R184" s="13" t="s">
        <v>281</v>
      </c>
      <c r="S184" s="13" t="s">
        <v>95</v>
      </c>
      <c r="T184" s="13" t="s">
        <v>95</v>
      </c>
      <c r="U184" s="13" t="s">
        <v>292</v>
      </c>
      <c r="V184" s="13" t="s">
        <v>95</v>
      </c>
      <c r="W184" s="13" t="s">
        <v>95</v>
      </c>
      <c r="X184" s="13" t="s">
        <v>1383</v>
      </c>
      <c r="Y184" s="13" t="s">
        <v>1384</v>
      </c>
      <c r="Z184" s="13" t="s">
        <v>1240</v>
      </c>
      <c r="AA184" s="13" t="s">
        <v>1385</v>
      </c>
      <c r="AB184" s="45">
        <v>64</v>
      </c>
      <c r="AC184" s="45">
        <v>82.150360000000006</v>
      </c>
      <c r="AD184" s="45"/>
      <c r="AE184" s="45">
        <v>4.8</v>
      </c>
      <c r="AF184" s="45" t="s">
        <v>164</v>
      </c>
      <c r="AG184" s="45">
        <v>89.6</v>
      </c>
      <c r="AH184" s="45" t="s">
        <v>1236</v>
      </c>
      <c r="AI184" s="45">
        <v>21.7</v>
      </c>
      <c r="AJ184" s="45" t="s">
        <v>1237</v>
      </c>
      <c r="AK184" s="45" t="s">
        <v>736</v>
      </c>
      <c r="AL184" s="45" t="s">
        <v>298</v>
      </c>
      <c r="AM184" s="45" t="s">
        <v>281</v>
      </c>
      <c r="AN184" s="45" t="s">
        <v>95</v>
      </c>
      <c r="AO184" s="45" t="s">
        <v>95</v>
      </c>
      <c r="AP184" s="45" t="s">
        <v>292</v>
      </c>
      <c r="AQ184" s="45" t="s">
        <v>95</v>
      </c>
      <c r="AR184" s="45" t="s">
        <v>95</v>
      </c>
      <c r="AS184" s="45" t="s">
        <v>1238</v>
      </c>
      <c r="AT184" s="45" t="s">
        <v>1239</v>
      </c>
      <c r="AU184" s="45" t="s">
        <v>1240</v>
      </c>
      <c r="AV184" s="45" t="s">
        <v>1122</v>
      </c>
    </row>
    <row r="185" spans="6:48" x14ac:dyDescent="0.2">
      <c r="F185" s="13" t="s">
        <v>656</v>
      </c>
      <c r="G185" s="13" t="s">
        <v>657</v>
      </c>
      <c r="H185" s="13"/>
      <c r="I185" s="13">
        <v>82.122640000000004</v>
      </c>
      <c r="J185" s="13">
        <v>5</v>
      </c>
      <c r="K185" s="13" t="s">
        <v>263</v>
      </c>
      <c r="L185" s="46">
        <v>48</v>
      </c>
      <c r="M185" s="13" t="s">
        <v>1241</v>
      </c>
      <c r="N185" s="13">
        <v>10.7</v>
      </c>
      <c r="O185" s="13" t="s">
        <v>1386</v>
      </c>
      <c r="P185" s="13" t="s">
        <v>90</v>
      </c>
      <c r="Q185" s="13" t="s">
        <v>734</v>
      </c>
      <c r="R185" s="13" t="s">
        <v>95</v>
      </c>
      <c r="S185" s="13" t="s">
        <v>95</v>
      </c>
      <c r="T185" s="13" t="s">
        <v>95</v>
      </c>
      <c r="U185" s="13" t="s">
        <v>95</v>
      </c>
      <c r="V185" s="13" t="s">
        <v>95</v>
      </c>
      <c r="W185" s="13" t="s">
        <v>95</v>
      </c>
      <c r="X185" s="13" t="s">
        <v>299</v>
      </c>
      <c r="Y185" s="13" t="s">
        <v>281</v>
      </c>
      <c r="Z185" s="13" t="s">
        <v>159</v>
      </c>
      <c r="AA185" s="13" t="s">
        <v>1227</v>
      </c>
      <c r="AB185" s="45">
        <v>65</v>
      </c>
      <c r="AC185" s="45">
        <v>82.123870000000011</v>
      </c>
      <c r="AD185" s="45"/>
      <c r="AE185" s="45">
        <v>5</v>
      </c>
      <c r="AF185" s="45" t="s">
        <v>263</v>
      </c>
      <c r="AG185" s="45">
        <v>48</v>
      </c>
      <c r="AH185" s="45" t="s">
        <v>1241</v>
      </c>
      <c r="AI185" s="45">
        <v>10.3</v>
      </c>
      <c r="AJ185" s="45" t="s">
        <v>1242</v>
      </c>
      <c r="AK185" s="45" t="s">
        <v>90</v>
      </c>
      <c r="AL185" s="45" t="s">
        <v>734</v>
      </c>
      <c r="AM185" s="45" t="s">
        <v>95</v>
      </c>
      <c r="AN185" s="45" t="s">
        <v>95</v>
      </c>
      <c r="AO185" s="45" t="s">
        <v>95</v>
      </c>
      <c r="AP185" s="45" t="s">
        <v>95</v>
      </c>
      <c r="AQ185" s="45" t="s">
        <v>95</v>
      </c>
      <c r="AR185" s="45" t="s">
        <v>95</v>
      </c>
      <c r="AS185" s="45" t="s">
        <v>139</v>
      </c>
      <c r="AT185" s="45" t="s">
        <v>145</v>
      </c>
      <c r="AU185" s="45" t="s">
        <v>159</v>
      </c>
      <c r="AV185" s="45" t="s">
        <v>772</v>
      </c>
    </row>
    <row r="186" spans="6:48" x14ac:dyDescent="0.2">
      <c r="F186" s="13" t="s">
        <v>658</v>
      </c>
      <c r="G186" s="13" t="s">
        <v>659</v>
      </c>
      <c r="H186" s="13"/>
      <c r="I186" s="13">
        <v>86.048180000000002</v>
      </c>
      <c r="J186" s="13">
        <v>4</v>
      </c>
      <c r="K186" s="13" t="s">
        <v>721</v>
      </c>
      <c r="L186" s="46">
        <v>88</v>
      </c>
      <c r="M186" s="13" t="s">
        <v>831</v>
      </c>
      <c r="N186" s="13">
        <v>705.2</v>
      </c>
      <c r="O186" s="13" t="s">
        <v>1336</v>
      </c>
      <c r="P186" s="13" t="s">
        <v>92</v>
      </c>
      <c r="Q186" s="13" t="s">
        <v>291</v>
      </c>
      <c r="R186" s="13" t="s">
        <v>159</v>
      </c>
      <c r="S186" s="13" t="s">
        <v>95</v>
      </c>
      <c r="T186" s="13" t="s">
        <v>95</v>
      </c>
      <c r="U186" s="13" t="s">
        <v>95</v>
      </c>
      <c r="V186" s="13" t="s">
        <v>95</v>
      </c>
      <c r="W186" s="13" t="s">
        <v>95</v>
      </c>
      <c r="X186" s="13" t="s">
        <v>1230</v>
      </c>
      <c r="Y186" s="13" t="s">
        <v>1016</v>
      </c>
      <c r="Z186" s="13" t="s">
        <v>266</v>
      </c>
      <c r="AA186" s="13" t="s">
        <v>293</v>
      </c>
      <c r="AB186" s="45">
        <v>36</v>
      </c>
      <c r="AC186" s="45">
        <v>86.862940000000009</v>
      </c>
      <c r="AD186" s="45"/>
      <c r="AE186" s="45">
        <v>4</v>
      </c>
      <c r="AF186" s="45" t="s">
        <v>721</v>
      </c>
      <c r="AG186" s="45">
        <v>88</v>
      </c>
      <c r="AH186" s="45" t="s">
        <v>831</v>
      </c>
      <c r="AI186" s="45">
        <v>441.2</v>
      </c>
      <c r="AJ186" s="45" t="s">
        <v>1243</v>
      </c>
      <c r="AK186" s="45" t="s">
        <v>92</v>
      </c>
      <c r="AL186" s="45" t="s">
        <v>291</v>
      </c>
      <c r="AM186" s="45" t="s">
        <v>159</v>
      </c>
      <c r="AN186" s="45" t="s">
        <v>95</v>
      </c>
      <c r="AO186" s="45" t="s">
        <v>95</v>
      </c>
      <c r="AP186" s="45" t="s">
        <v>95</v>
      </c>
      <c r="AQ186" s="45" t="s">
        <v>95</v>
      </c>
      <c r="AR186" s="45" t="s">
        <v>95</v>
      </c>
      <c r="AS186" s="45" t="s">
        <v>854</v>
      </c>
      <c r="AT186" s="45" t="s">
        <v>1016</v>
      </c>
      <c r="AU186" s="45" t="s">
        <v>266</v>
      </c>
      <c r="AV186" s="45" t="s">
        <v>294</v>
      </c>
    </row>
    <row r="187" spans="6:48" x14ac:dyDescent="0.2">
      <c r="F187" s="13" t="s">
        <v>660</v>
      </c>
      <c r="G187" s="13" t="s">
        <v>661</v>
      </c>
      <c r="H187" s="13"/>
      <c r="I187" s="13">
        <v>69.051770000000005</v>
      </c>
      <c r="J187" s="13">
        <v>4</v>
      </c>
      <c r="K187" s="13" t="s">
        <v>721</v>
      </c>
      <c r="L187" s="46">
        <v>120</v>
      </c>
      <c r="M187" s="13" t="s">
        <v>834</v>
      </c>
      <c r="N187" s="13">
        <v>1035.0999999999999</v>
      </c>
      <c r="O187" s="13" t="s">
        <v>1497</v>
      </c>
      <c r="P187" s="13" t="s">
        <v>145</v>
      </c>
      <c r="Q187" s="13" t="s">
        <v>286</v>
      </c>
      <c r="R187" s="13" t="s">
        <v>88</v>
      </c>
      <c r="S187" s="13" t="s">
        <v>95</v>
      </c>
      <c r="T187" s="13" t="s">
        <v>95</v>
      </c>
      <c r="U187" s="13" t="s">
        <v>95</v>
      </c>
      <c r="V187" s="13" t="s">
        <v>95</v>
      </c>
      <c r="W187" s="13" t="s">
        <v>88</v>
      </c>
      <c r="X187" s="13" t="s">
        <v>1498</v>
      </c>
      <c r="Y187" s="13" t="s">
        <v>1284</v>
      </c>
      <c r="Z187" s="13" t="s">
        <v>159</v>
      </c>
      <c r="AA187" s="13" t="s">
        <v>1499</v>
      </c>
      <c r="AB187" s="45">
        <v>101</v>
      </c>
      <c r="AC187" s="45">
        <v>72.168770000000009</v>
      </c>
      <c r="AD187" s="45"/>
      <c r="AE187" s="45">
        <v>4</v>
      </c>
      <c r="AF187" s="45" t="s">
        <v>721</v>
      </c>
      <c r="AG187" s="45">
        <v>120</v>
      </c>
      <c r="AH187" s="45" t="s">
        <v>834</v>
      </c>
      <c r="AI187" s="45">
        <v>1037.5999999999999</v>
      </c>
      <c r="AJ187" s="45" t="s">
        <v>1244</v>
      </c>
      <c r="AK187" s="45" t="s">
        <v>109</v>
      </c>
      <c r="AL187" s="45" t="s">
        <v>712</v>
      </c>
      <c r="AM187" s="45" t="s">
        <v>95</v>
      </c>
      <c r="AN187" s="45" t="s">
        <v>95</v>
      </c>
      <c r="AO187" s="45" t="s">
        <v>95</v>
      </c>
      <c r="AP187" s="45" t="s">
        <v>95</v>
      </c>
      <c r="AQ187" s="45" t="s">
        <v>95</v>
      </c>
      <c r="AR187" s="45" t="s">
        <v>88</v>
      </c>
      <c r="AS187" s="45" t="s">
        <v>1245</v>
      </c>
      <c r="AT187" s="45" t="s">
        <v>1246</v>
      </c>
      <c r="AU187" s="45" t="s">
        <v>159</v>
      </c>
      <c r="AV187" s="45" t="s">
        <v>1247</v>
      </c>
    </row>
    <row r="188" spans="6:48" x14ac:dyDescent="0.2">
      <c r="F188" s="13" t="s">
        <v>662</v>
      </c>
      <c r="G188" s="13" t="s">
        <v>663</v>
      </c>
      <c r="H188" s="13"/>
      <c r="I188" s="13">
        <v>40.411670000000001</v>
      </c>
      <c r="J188" s="13">
        <v>6</v>
      </c>
      <c r="K188" s="13" t="s">
        <v>286</v>
      </c>
      <c r="L188" s="46">
        <v>208</v>
      </c>
      <c r="M188" s="13" t="s">
        <v>1248</v>
      </c>
      <c r="N188" s="13">
        <v>465.3</v>
      </c>
      <c r="O188" s="13" t="s">
        <v>1612</v>
      </c>
      <c r="P188" s="13" t="s">
        <v>88</v>
      </c>
      <c r="Q188" s="13" t="s">
        <v>88</v>
      </c>
      <c r="R188" s="13" t="s">
        <v>88</v>
      </c>
      <c r="S188" s="13" t="s">
        <v>88</v>
      </c>
      <c r="T188" s="13" t="s">
        <v>88</v>
      </c>
      <c r="U188" s="13" t="s">
        <v>88</v>
      </c>
      <c r="V188" s="13" t="s">
        <v>88</v>
      </c>
      <c r="W188" s="13" t="s">
        <v>88</v>
      </c>
      <c r="X188" s="13" t="s">
        <v>708</v>
      </c>
      <c r="Y188" s="13" t="s">
        <v>708</v>
      </c>
      <c r="Z188" s="13" t="s">
        <v>709</v>
      </c>
      <c r="AA188" s="13" t="s">
        <v>1613</v>
      </c>
      <c r="AB188" s="45">
        <v>174</v>
      </c>
      <c r="AC188" s="45">
        <v>39.839600000000004</v>
      </c>
      <c r="AD188" s="45"/>
      <c r="AE188" s="45">
        <v>6</v>
      </c>
      <c r="AF188" s="45" t="s">
        <v>286</v>
      </c>
      <c r="AG188" s="45">
        <v>208</v>
      </c>
      <c r="AH188" s="45" t="s">
        <v>1248</v>
      </c>
      <c r="AI188" s="45">
        <v>650.70000000000005</v>
      </c>
      <c r="AJ188" s="45" t="s">
        <v>1249</v>
      </c>
      <c r="AK188" s="45" t="s">
        <v>88</v>
      </c>
      <c r="AL188" s="45" t="s">
        <v>88</v>
      </c>
      <c r="AM188" s="45" t="s">
        <v>88</v>
      </c>
      <c r="AN188" s="45" t="s">
        <v>88</v>
      </c>
      <c r="AO188" s="45" t="s">
        <v>88</v>
      </c>
      <c r="AP188" s="45" t="s">
        <v>88</v>
      </c>
      <c r="AQ188" s="45" t="s">
        <v>88</v>
      </c>
      <c r="AR188" s="45" t="s">
        <v>88</v>
      </c>
      <c r="AS188" s="45" t="s">
        <v>708</v>
      </c>
      <c r="AT188" s="45" t="s">
        <v>708</v>
      </c>
      <c r="AU188" s="45" t="s">
        <v>709</v>
      </c>
      <c r="AV188" s="45" t="s">
        <v>1250</v>
      </c>
    </row>
    <row r="189" spans="6:48" x14ac:dyDescent="0.2">
      <c r="F189" s="13" t="s">
        <v>664</v>
      </c>
      <c r="G189" s="13" t="s">
        <v>665</v>
      </c>
      <c r="H189" s="13"/>
      <c r="I189" s="13">
        <v>87.939450000000008</v>
      </c>
      <c r="J189" s="13">
        <v>4</v>
      </c>
      <c r="K189" s="13" t="s">
        <v>721</v>
      </c>
      <c r="L189" s="46">
        <v>31</v>
      </c>
      <c r="M189" s="13" t="s">
        <v>1061</v>
      </c>
      <c r="N189" s="13">
        <v>1087.3</v>
      </c>
      <c r="O189" s="13" t="s">
        <v>1309</v>
      </c>
      <c r="P189" s="13" t="s">
        <v>91</v>
      </c>
      <c r="Q189" s="13" t="s">
        <v>318</v>
      </c>
      <c r="R189" s="13" t="s">
        <v>130</v>
      </c>
      <c r="S189" s="13" t="s">
        <v>95</v>
      </c>
      <c r="T189" s="13" t="s">
        <v>95</v>
      </c>
      <c r="U189" s="13" t="s">
        <v>95</v>
      </c>
      <c r="V189" s="13" t="s">
        <v>95</v>
      </c>
      <c r="W189" s="13" t="s">
        <v>95</v>
      </c>
      <c r="X189" s="13" t="s">
        <v>1310</v>
      </c>
      <c r="Y189" s="13" t="s">
        <v>1311</v>
      </c>
      <c r="Z189" s="13" t="s">
        <v>109</v>
      </c>
      <c r="AA189" s="13" t="s">
        <v>822</v>
      </c>
      <c r="AB189" s="45">
        <v>27</v>
      </c>
      <c r="AC189" s="45">
        <v>88.22675000000001</v>
      </c>
      <c r="AD189" s="45"/>
      <c r="AE189" s="45">
        <v>4</v>
      </c>
      <c r="AF189" s="45" t="s">
        <v>721</v>
      </c>
      <c r="AG189" s="45">
        <v>31</v>
      </c>
      <c r="AH189" s="45" t="s">
        <v>1061</v>
      </c>
      <c r="AI189" s="45">
        <v>994.2</v>
      </c>
      <c r="AJ189" s="45" t="s">
        <v>1251</v>
      </c>
      <c r="AK189" s="45" t="s">
        <v>91</v>
      </c>
      <c r="AL189" s="45" t="s">
        <v>318</v>
      </c>
      <c r="AM189" s="45" t="s">
        <v>130</v>
      </c>
      <c r="AN189" s="45" t="s">
        <v>95</v>
      </c>
      <c r="AO189" s="45" t="s">
        <v>95</v>
      </c>
      <c r="AP189" s="45" t="s">
        <v>95</v>
      </c>
      <c r="AQ189" s="45" t="s">
        <v>95</v>
      </c>
      <c r="AR189" s="45" t="s">
        <v>95</v>
      </c>
      <c r="AS189" s="45" t="s">
        <v>1252</v>
      </c>
      <c r="AT189" s="45" t="s">
        <v>924</v>
      </c>
      <c r="AU189" s="45" t="s">
        <v>109</v>
      </c>
      <c r="AV189" s="45" t="s">
        <v>300</v>
      </c>
    </row>
    <row r="190" spans="6:48" x14ac:dyDescent="0.2">
      <c r="F190" s="13" t="s">
        <v>182</v>
      </c>
      <c r="G190" s="13" t="s">
        <v>200</v>
      </c>
      <c r="H190" s="13"/>
      <c r="I190" s="13">
        <v>74.155500000000004</v>
      </c>
      <c r="J190" s="13">
        <v>5</v>
      </c>
      <c r="K190" s="13" t="s">
        <v>263</v>
      </c>
      <c r="L190" s="46">
        <v>47</v>
      </c>
      <c r="M190" s="13" t="s">
        <v>1253</v>
      </c>
      <c r="N190" s="13">
        <v>1614.8</v>
      </c>
      <c r="O190" s="13" t="s">
        <v>1443</v>
      </c>
      <c r="P190" s="13" t="s">
        <v>109</v>
      </c>
      <c r="Q190" s="13" t="s">
        <v>712</v>
      </c>
      <c r="R190" s="13" t="s">
        <v>95</v>
      </c>
      <c r="S190" s="13" t="s">
        <v>95</v>
      </c>
      <c r="T190" s="13" t="s">
        <v>95</v>
      </c>
      <c r="U190" s="13" t="s">
        <v>95</v>
      </c>
      <c r="V190" s="13" t="s">
        <v>88</v>
      </c>
      <c r="W190" s="13" t="s">
        <v>95</v>
      </c>
      <c r="X190" s="13" t="s">
        <v>1444</v>
      </c>
      <c r="Y190" s="13" t="s">
        <v>1445</v>
      </c>
      <c r="Z190" s="13" t="s">
        <v>95</v>
      </c>
      <c r="AA190" s="13" t="s">
        <v>1385</v>
      </c>
      <c r="AB190" s="45">
        <v>86</v>
      </c>
      <c r="AC190" s="45">
        <v>74.868090000000009</v>
      </c>
      <c r="AD190" s="45"/>
      <c r="AE190" s="45">
        <v>5</v>
      </c>
      <c r="AF190" s="45" t="s">
        <v>263</v>
      </c>
      <c r="AG190" s="45">
        <v>47</v>
      </c>
      <c r="AH190" s="45" t="s">
        <v>1253</v>
      </c>
      <c r="AI190" s="45">
        <v>1383.9</v>
      </c>
      <c r="AJ190" s="45" t="s">
        <v>1254</v>
      </c>
      <c r="AK190" s="45" t="s">
        <v>109</v>
      </c>
      <c r="AL190" s="45" t="s">
        <v>712</v>
      </c>
      <c r="AM190" s="45" t="s">
        <v>95</v>
      </c>
      <c r="AN190" s="45" t="s">
        <v>95</v>
      </c>
      <c r="AO190" s="45" t="s">
        <v>95</v>
      </c>
      <c r="AP190" s="45" t="s">
        <v>95</v>
      </c>
      <c r="AQ190" s="45" t="s">
        <v>88</v>
      </c>
      <c r="AR190" s="45" t="s">
        <v>95</v>
      </c>
      <c r="AS190" s="45" t="s">
        <v>1255</v>
      </c>
      <c r="AT190" s="45" t="s">
        <v>1256</v>
      </c>
      <c r="AU190" s="45" t="s">
        <v>95</v>
      </c>
      <c r="AV190" s="45" t="s">
        <v>273</v>
      </c>
    </row>
    <row r="191" spans="6:48" x14ac:dyDescent="0.2">
      <c r="F191" s="13" t="s">
        <v>187</v>
      </c>
      <c r="G191" s="13" t="s">
        <v>201</v>
      </c>
      <c r="H191" s="13"/>
      <c r="I191" s="13">
        <v>0</v>
      </c>
      <c r="J191" s="13" t="s">
        <v>283</v>
      </c>
      <c r="K191" s="13" t="s">
        <v>88</v>
      </c>
      <c r="L191" s="46" t="s">
        <v>283</v>
      </c>
      <c r="M191" s="13" t="s">
        <v>88</v>
      </c>
      <c r="N191" s="13" t="s">
        <v>283</v>
      </c>
      <c r="O191" s="13" t="s">
        <v>88</v>
      </c>
      <c r="P191" s="13" t="s">
        <v>283</v>
      </c>
      <c r="Q191" s="13" t="s">
        <v>88</v>
      </c>
      <c r="R191" s="13" t="s">
        <v>283</v>
      </c>
      <c r="S191" s="13" t="s">
        <v>283</v>
      </c>
      <c r="T191" s="13" t="s">
        <v>283</v>
      </c>
      <c r="U191" s="13" t="s">
        <v>283</v>
      </c>
      <c r="V191" s="13" t="s">
        <v>283</v>
      </c>
      <c r="W191" s="13" t="s">
        <v>283</v>
      </c>
      <c r="X191" s="13" t="s">
        <v>283</v>
      </c>
      <c r="Y191" s="13" t="s">
        <v>283</v>
      </c>
      <c r="Z191" s="13" t="s">
        <v>283</v>
      </c>
      <c r="AA191" s="13" t="s">
        <v>283</v>
      </c>
      <c r="AB191" s="45">
        <v>187</v>
      </c>
      <c r="AC191" s="45">
        <v>0</v>
      </c>
      <c r="AD191" s="45"/>
      <c r="AE191" s="45" t="s">
        <v>283</v>
      </c>
      <c r="AF191" s="45" t="s">
        <v>88</v>
      </c>
      <c r="AG191" s="45" t="s">
        <v>283</v>
      </c>
      <c r="AH191" s="45" t="s">
        <v>88</v>
      </c>
      <c r="AI191" s="45" t="s">
        <v>283</v>
      </c>
      <c r="AJ191" s="45" t="s">
        <v>88</v>
      </c>
      <c r="AK191" s="45" t="s">
        <v>283</v>
      </c>
      <c r="AL191" s="45" t="s">
        <v>88</v>
      </c>
      <c r="AM191" s="45" t="s">
        <v>283</v>
      </c>
      <c r="AN191" s="45" t="s">
        <v>283</v>
      </c>
      <c r="AO191" s="45" t="s">
        <v>283</v>
      </c>
      <c r="AP191" s="45" t="s">
        <v>283</v>
      </c>
      <c r="AQ191" s="45" t="s">
        <v>283</v>
      </c>
      <c r="AR191" s="45" t="s">
        <v>283</v>
      </c>
      <c r="AS191" s="45" t="s">
        <v>283</v>
      </c>
      <c r="AT191" s="45" t="s">
        <v>283</v>
      </c>
      <c r="AU191" s="45" t="s">
        <v>283</v>
      </c>
      <c r="AV191" s="45" t="s">
        <v>283</v>
      </c>
    </row>
    <row r="192" spans="6:48" x14ac:dyDescent="0.2">
      <c r="F192" s="13" t="s">
        <v>666</v>
      </c>
      <c r="G192" s="13" t="s">
        <v>667</v>
      </c>
      <c r="H192" s="13"/>
      <c r="I192" s="13">
        <v>61.217250000000007</v>
      </c>
      <c r="J192" s="13">
        <v>5</v>
      </c>
      <c r="K192" s="13" t="s">
        <v>263</v>
      </c>
      <c r="L192" s="46">
        <v>117</v>
      </c>
      <c r="M192" s="13" t="s">
        <v>1257</v>
      </c>
      <c r="N192" s="13">
        <v>2329.1</v>
      </c>
      <c r="O192" s="13" t="s">
        <v>1542</v>
      </c>
      <c r="P192" s="13" t="s">
        <v>145</v>
      </c>
      <c r="Q192" s="13" t="s">
        <v>286</v>
      </c>
      <c r="R192" s="13" t="s">
        <v>88</v>
      </c>
      <c r="S192" s="13" t="s">
        <v>95</v>
      </c>
      <c r="T192" s="13" t="s">
        <v>95</v>
      </c>
      <c r="U192" s="13" t="s">
        <v>95</v>
      </c>
      <c r="V192" s="13" t="s">
        <v>88</v>
      </c>
      <c r="W192" s="13" t="s">
        <v>95</v>
      </c>
      <c r="X192" s="13" t="s">
        <v>1543</v>
      </c>
      <c r="Y192" s="13" t="s">
        <v>1544</v>
      </c>
      <c r="Z192" s="13" t="s">
        <v>109</v>
      </c>
      <c r="AA192" s="13" t="s">
        <v>302</v>
      </c>
      <c r="AB192" s="45">
        <v>129</v>
      </c>
      <c r="AC192" s="45">
        <v>62.122950000000003</v>
      </c>
      <c r="AD192" s="45"/>
      <c r="AE192" s="45">
        <v>5</v>
      </c>
      <c r="AF192" s="45" t="s">
        <v>263</v>
      </c>
      <c r="AG192" s="45">
        <v>117</v>
      </c>
      <c r="AH192" s="45" t="s">
        <v>1257</v>
      </c>
      <c r="AI192" s="45">
        <v>2035.6</v>
      </c>
      <c r="AJ192" s="45" t="s">
        <v>1258</v>
      </c>
      <c r="AK192" s="45" t="s">
        <v>145</v>
      </c>
      <c r="AL192" s="45" t="s">
        <v>286</v>
      </c>
      <c r="AM192" s="45" t="s">
        <v>88</v>
      </c>
      <c r="AN192" s="45" t="s">
        <v>95</v>
      </c>
      <c r="AO192" s="45" t="s">
        <v>95</v>
      </c>
      <c r="AP192" s="45" t="s">
        <v>95</v>
      </c>
      <c r="AQ192" s="45" t="s">
        <v>88</v>
      </c>
      <c r="AR192" s="45" t="s">
        <v>95</v>
      </c>
      <c r="AS192" s="45" t="s">
        <v>1259</v>
      </c>
      <c r="AT192" s="45" t="s">
        <v>1260</v>
      </c>
      <c r="AU192" s="45" t="s">
        <v>109</v>
      </c>
      <c r="AV192" s="45" t="s">
        <v>288</v>
      </c>
    </row>
    <row r="193" spans="6:48" x14ac:dyDescent="0.2">
      <c r="F193" s="13" t="s">
        <v>668</v>
      </c>
      <c r="G193" s="13" t="s">
        <v>669</v>
      </c>
      <c r="H193" s="13"/>
      <c r="I193" s="13">
        <v>44.812780000000004</v>
      </c>
      <c r="J193" s="13">
        <v>6</v>
      </c>
      <c r="K193" s="13" t="s">
        <v>286</v>
      </c>
      <c r="L193" s="46">
        <v>106</v>
      </c>
      <c r="M193" s="13" t="s">
        <v>882</v>
      </c>
      <c r="N193" s="13">
        <v>2631.5</v>
      </c>
      <c r="O193" s="13" t="s">
        <v>1603</v>
      </c>
      <c r="P193" s="13" t="s">
        <v>88</v>
      </c>
      <c r="Q193" s="13" t="s">
        <v>88</v>
      </c>
      <c r="R193" s="13" t="s">
        <v>88</v>
      </c>
      <c r="S193" s="13" t="s">
        <v>88</v>
      </c>
      <c r="T193" s="13" t="s">
        <v>88</v>
      </c>
      <c r="U193" s="13" t="s">
        <v>95</v>
      </c>
      <c r="V193" s="13" t="s">
        <v>88</v>
      </c>
      <c r="W193" s="13" t="s">
        <v>95</v>
      </c>
      <c r="X193" s="13" t="s">
        <v>708</v>
      </c>
      <c r="Y193" s="13" t="s">
        <v>708</v>
      </c>
      <c r="Z193" s="13" t="s">
        <v>139</v>
      </c>
      <c r="AA193" s="13" t="s">
        <v>875</v>
      </c>
      <c r="AB193" s="45">
        <v>167</v>
      </c>
      <c r="AC193" s="45">
        <v>48.612020000000001</v>
      </c>
      <c r="AD193" s="45"/>
      <c r="AE193" s="45">
        <v>6</v>
      </c>
      <c r="AF193" s="45" t="s">
        <v>286</v>
      </c>
      <c r="AG193" s="45">
        <v>106</v>
      </c>
      <c r="AH193" s="45" t="s">
        <v>882</v>
      </c>
      <c r="AI193" s="45">
        <v>1400.6</v>
      </c>
      <c r="AJ193" s="45" t="s">
        <v>1261</v>
      </c>
      <c r="AK193" s="45" t="s">
        <v>88</v>
      </c>
      <c r="AL193" s="45" t="s">
        <v>88</v>
      </c>
      <c r="AM193" s="45" t="s">
        <v>88</v>
      </c>
      <c r="AN193" s="45" t="s">
        <v>88</v>
      </c>
      <c r="AO193" s="45" t="s">
        <v>88</v>
      </c>
      <c r="AP193" s="45" t="s">
        <v>95</v>
      </c>
      <c r="AQ193" s="45" t="s">
        <v>88</v>
      </c>
      <c r="AR193" s="45" t="s">
        <v>95</v>
      </c>
      <c r="AS193" s="45" t="s">
        <v>708</v>
      </c>
      <c r="AT193" s="45" t="s">
        <v>708</v>
      </c>
      <c r="AU193" s="45" t="s">
        <v>139</v>
      </c>
      <c r="AV193" s="45" t="s">
        <v>329</v>
      </c>
    </row>
  </sheetData>
  <sortState ref="A2:D23">
    <sortCondition ref="D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3"/>
  <sheetViews>
    <sheetView topLeftCell="Y1" workbookViewId="0">
      <selection activeCell="X17" sqref="X17"/>
    </sheetView>
  </sheetViews>
  <sheetFormatPr defaultRowHeight="14.25" x14ac:dyDescent="0.2"/>
  <cols>
    <col min="1" max="1" width="12.25" customWidth="1"/>
    <col min="2" max="2" width="20.25" customWidth="1"/>
    <col min="3" max="3" width="13.875" customWidth="1"/>
    <col min="4" max="4" width="13.375" customWidth="1"/>
    <col min="6" max="39" width="29.375" style="35" customWidth="1"/>
  </cols>
  <sheetData>
    <row r="1" spans="1:39" x14ac:dyDescent="0.2">
      <c r="F1" s="11">
        <v>1</v>
      </c>
      <c r="G1" s="11">
        <v>2</v>
      </c>
      <c r="H1" s="11">
        <v>3</v>
      </c>
      <c r="I1" s="11">
        <v>4</v>
      </c>
      <c r="J1" s="11">
        <v>5</v>
      </c>
      <c r="K1" s="11">
        <v>6</v>
      </c>
      <c r="L1" s="11">
        <v>7</v>
      </c>
      <c r="M1" s="11">
        <v>8</v>
      </c>
      <c r="N1" s="11">
        <v>9</v>
      </c>
      <c r="O1" s="11">
        <v>10</v>
      </c>
      <c r="P1" s="11">
        <v>11</v>
      </c>
      <c r="Q1" s="11">
        <v>12</v>
      </c>
      <c r="R1" s="11">
        <v>13</v>
      </c>
      <c r="S1" s="11">
        <v>14</v>
      </c>
      <c r="T1" s="11">
        <v>15</v>
      </c>
      <c r="U1" s="11">
        <v>16</v>
      </c>
      <c r="V1" s="11">
        <v>17</v>
      </c>
      <c r="W1" s="11">
        <v>18</v>
      </c>
      <c r="X1" s="11">
        <v>19</v>
      </c>
      <c r="Y1" s="11">
        <v>20</v>
      </c>
      <c r="Z1" s="11">
        <v>21</v>
      </c>
      <c r="AA1" s="11">
        <v>22</v>
      </c>
      <c r="AB1" s="11">
        <v>23</v>
      </c>
      <c r="AC1" s="11">
        <v>24</v>
      </c>
      <c r="AD1" s="11">
        <v>25</v>
      </c>
      <c r="AE1" s="11">
        <v>26</v>
      </c>
      <c r="AF1" s="11">
        <v>27</v>
      </c>
      <c r="AG1" s="11">
        <v>28</v>
      </c>
      <c r="AH1" s="11">
        <v>29</v>
      </c>
      <c r="AI1" s="11">
        <v>30</v>
      </c>
      <c r="AJ1" s="11">
        <v>31</v>
      </c>
      <c r="AK1" s="11">
        <v>32</v>
      </c>
      <c r="AL1" s="11">
        <v>33</v>
      </c>
      <c r="AM1" s="11">
        <v>34</v>
      </c>
    </row>
    <row r="2" spans="1:39" ht="38.25" x14ac:dyDescent="0.2">
      <c r="A2" s="26" t="s">
        <v>53</v>
      </c>
      <c r="B2" s="27" t="s">
        <v>1</v>
      </c>
      <c r="C2" s="28" t="s">
        <v>210</v>
      </c>
      <c r="D2" s="28" t="s">
        <v>211</v>
      </c>
      <c r="F2" s="48" t="s">
        <v>53</v>
      </c>
      <c r="G2" s="48" t="s">
        <v>1</v>
      </c>
      <c r="H2" s="48" t="s">
        <v>1625</v>
      </c>
      <c r="I2" s="48" t="s">
        <v>1626</v>
      </c>
      <c r="J2" s="48" t="s">
        <v>1627</v>
      </c>
      <c r="K2" s="48" t="s">
        <v>238</v>
      </c>
      <c r="L2" s="48" t="s">
        <v>239</v>
      </c>
      <c r="M2" s="48" t="s">
        <v>240</v>
      </c>
      <c r="N2" s="48" t="s">
        <v>241</v>
      </c>
      <c r="O2" s="48" t="s">
        <v>1628</v>
      </c>
      <c r="P2" s="48" t="s">
        <v>1629</v>
      </c>
      <c r="Q2" s="48" t="s">
        <v>1630</v>
      </c>
      <c r="R2" s="48" t="s">
        <v>1631</v>
      </c>
      <c r="S2" s="48" t="s">
        <v>1632</v>
      </c>
      <c r="T2" s="48" t="s">
        <v>1633</v>
      </c>
      <c r="U2" s="48" t="s">
        <v>1634</v>
      </c>
      <c r="V2" s="48" t="s">
        <v>1635</v>
      </c>
      <c r="W2" s="48" t="s">
        <v>1636</v>
      </c>
      <c r="X2" s="49" t="s">
        <v>1625</v>
      </c>
      <c r="Y2" s="49" t="s">
        <v>1626</v>
      </c>
      <c r="Z2" s="49" t="s">
        <v>1627</v>
      </c>
      <c r="AA2" s="49" t="s">
        <v>238</v>
      </c>
      <c r="AB2" s="49" t="s">
        <v>239</v>
      </c>
      <c r="AC2" s="49" t="s">
        <v>240</v>
      </c>
      <c r="AD2" s="49" t="s">
        <v>241</v>
      </c>
      <c r="AE2" s="49" t="s">
        <v>1628</v>
      </c>
      <c r="AF2" s="49" t="s">
        <v>1629</v>
      </c>
      <c r="AG2" s="49" t="s">
        <v>1630</v>
      </c>
      <c r="AH2" s="49" t="s">
        <v>1631</v>
      </c>
      <c r="AI2" s="49" t="s">
        <v>1632</v>
      </c>
      <c r="AJ2" s="49" t="s">
        <v>1633</v>
      </c>
      <c r="AK2" s="49" t="s">
        <v>1634</v>
      </c>
      <c r="AL2" s="49" t="s">
        <v>1635</v>
      </c>
      <c r="AM2" s="49" t="s">
        <v>1636</v>
      </c>
    </row>
    <row r="3" spans="1:39" x14ac:dyDescent="0.2">
      <c r="A3" s="13" t="s">
        <v>153</v>
      </c>
      <c r="B3" s="13" t="s">
        <v>20</v>
      </c>
      <c r="C3" s="12">
        <f>VLOOKUP($A3,'[1]2019-RP'!$A:C,3,0)</f>
        <v>19</v>
      </c>
      <c r="D3" s="12">
        <f>VLOOKUP($A3,'[1]All-data-countries-2020'!$A:$GQ,64,0)</f>
        <v>1</v>
      </c>
      <c r="F3" s="48" t="s">
        <v>332</v>
      </c>
      <c r="G3" s="48" t="s">
        <v>333</v>
      </c>
      <c r="H3" s="48"/>
      <c r="I3" s="48">
        <v>27.500000000000004</v>
      </c>
      <c r="J3" s="48"/>
      <c r="K3" s="48">
        <v>9</v>
      </c>
      <c r="L3" s="48" t="s">
        <v>272</v>
      </c>
      <c r="M3" s="48">
        <v>250</v>
      </c>
      <c r="N3" s="48" t="s">
        <v>88</v>
      </c>
      <c r="O3" s="48">
        <v>5</v>
      </c>
      <c r="P3" s="48" t="s">
        <v>263</v>
      </c>
      <c r="Q3" s="48" t="s">
        <v>159</v>
      </c>
      <c r="R3" s="48" t="s">
        <v>139</v>
      </c>
      <c r="S3" s="48" t="s">
        <v>88</v>
      </c>
      <c r="T3" s="48" t="s">
        <v>88</v>
      </c>
      <c r="U3" s="48" t="s">
        <v>88</v>
      </c>
      <c r="V3" s="48" t="s">
        <v>159</v>
      </c>
      <c r="W3" s="48" t="s">
        <v>88</v>
      </c>
      <c r="X3" s="49">
        <v>186</v>
      </c>
      <c r="Y3" s="49">
        <v>27.500000000000004</v>
      </c>
      <c r="Z3" s="49"/>
      <c r="AA3" s="49">
        <v>9</v>
      </c>
      <c r="AB3" s="49" t="s">
        <v>272</v>
      </c>
      <c r="AC3" s="49">
        <v>250</v>
      </c>
      <c r="AD3" s="49" t="s">
        <v>88</v>
      </c>
      <c r="AE3" s="49">
        <v>5</v>
      </c>
      <c r="AF3" s="49" t="s">
        <v>263</v>
      </c>
      <c r="AG3" s="49" t="s">
        <v>159</v>
      </c>
      <c r="AH3" s="49" t="s">
        <v>139</v>
      </c>
      <c r="AI3" s="49" t="s">
        <v>88</v>
      </c>
      <c r="AJ3" s="49" t="s">
        <v>88</v>
      </c>
      <c r="AK3" s="49" t="s">
        <v>88</v>
      </c>
      <c r="AL3" s="49" t="s">
        <v>159</v>
      </c>
      <c r="AM3" s="49" t="s">
        <v>88</v>
      </c>
    </row>
    <row r="4" spans="1:39" x14ac:dyDescent="0.2">
      <c r="A4" s="13" t="s">
        <v>178</v>
      </c>
      <c r="B4" s="13" t="s">
        <v>8</v>
      </c>
      <c r="C4" s="12">
        <f>VLOOKUP($A4,'[1]2019-RP'!$A:C,3,0)</f>
        <v>10</v>
      </c>
      <c r="D4" s="12">
        <f>VLOOKUP($A4,'[1]All-data-countries-2020'!$A:$GQ,64,0)</f>
        <v>10</v>
      </c>
      <c r="F4" s="48" t="s">
        <v>334</v>
      </c>
      <c r="G4" s="48" t="s">
        <v>335</v>
      </c>
      <c r="H4" s="48"/>
      <c r="I4" s="48">
        <v>62.911400000000008</v>
      </c>
      <c r="J4" s="48"/>
      <c r="K4" s="48">
        <v>5</v>
      </c>
      <c r="L4" s="48" t="s">
        <v>263</v>
      </c>
      <c r="M4" s="48">
        <v>19</v>
      </c>
      <c r="N4" s="48" t="s">
        <v>1637</v>
      </c>
      <c r="O4" s="48">
        <v>9.1999999999999993</v>
      </c>
      <c r="P4" s="48" t="s">
        <v>1996</v>
      </c>
      <c r="Q4" s="48" t="s">
        <v>893</v>
      </c>
      <c r="R4" s="48" t="s">
        <v>1639</v>
      </c>
      <c r="S4" s="48" t="s">
        <v>90</v>
      </c>
      <c r="T4" s="48" t="s">
        <v>1640</v>
      </c>
      <c r="U4" s="48" t="s">
        <v>88</v>
      </c>
      <c r="V4" s="48" t="s">
        <v>92</v>
      </c>
      <c r="W4" s="48" t="s">
        <v>88</v>
      </c>
      <c r="X4" s="49">
        <v>98</v>
      </c>
      <c r="Y4" s="49">
        <v>63.377490000000002</v>
      </c>
      <c r="Z4" s="49"/>
      <c r="AA4" s="49">
        <v>5</v>
      </c>
      <c r="AB4" s="49" t="s">
        <v>263</v>
      </c>
      <c r="AC4" s="49">
        <v>19</v>
      </c>
      <c r="AD4" s="49" t="s">
        <v>1637</v>
      </c>
      <c r="AE4" s="49">
        <v>8.9</v>
      </c>
      <c r="AF4" s="49" t="s">
        <v>1638</v>
      </c>
      <c r="AG4" s="49" t="s">
        <v>893</v>
      </c>
      <c r="AH4" s="49" t="s">
        <v>1639</v>
      </c>
      <c r="AI4" s="49" t="s">
        <v>90</v>
      </c>
      <c r="AJ4" s="49" t="s">
        <v>1640</v>
      </c>
      <c r="AK4" s="49" t="s">
        <v>88</v>
      </c>
      <c r="AL4" s="49" t="s">
        <v>92</v>
      </c>
      <c r="AM4" s="49" t="s">
        <v>88</v>
      </c>
    </row>
    <row r="5" spans="1:39" x14ac:dyDescent="0.2">
      <c r="A5" s="13" t="s">
        <v>89</v>
      </c>
      <c r="B5" s="13" t="s">
        <v>10</v>
      </c>
      <c r="C5" s="12">
        <f>VLOOKUP($A5,'[1]2019-RP'!$A:C,3,0)</f>
        <v>26</v>
      </c>
      <c r="D5" s="12">
        <f>VLOOKUP($A5,'[1]All-data-countries-2020'!$A:$GQ,64,0)</f>
        <v>17</v>
      </c>
      <c r="F5" s="48" t="s">
        <v>81</v>
      </c>
      <c r="G5" s="48" t="s">
        <v>36</v>
      </c>
      <c r="H5" s="48"/>
      <c r="I5" s="48">
        <v>44.259080000000004</v>
      </c>
      <c r="J5" s="48"/>
      <c r="K5" s="48">
        <v>10</v>
      </c>
      <c r="L5" s="48" t="s">
        <v>307</v>
      </c>
      <c r="M5" s="48">
        <v>55</v>
      </c>
      <c r="N5" s="48" t="s">
        <v>1641</v>
      </c>
      <c r="O5" s="48">
        <v>7.1</v>
      </c>
      <c r="P5" s="48" t="s">
        <v>1997</v>
      </c>
      <c r="Q5" s="48" t="s">
        <v>285</v>
      </c>
      <c r="R5" s="48" t="s">
        <v>307</v>
      </c>
      <c r="S5" s="48" t="s">
        <v>95</v>
      </c>
      <c r="T5" s="48" t="s">
        <v>256</v>
      </c>
      <c r="U5" s="48" t="s">
        <v>88</v>
      </c>
      <c r="V5" s="48" t="s">
        <v>109</v>
      </c>
      <c r="W5" s="48" t="s">
        <v>88</v>
      </c>
      <c r="X5" s="49">
        <v>165</v>
      </c>
      <c r="Y5" s="49">
        <v>44.268000000000001</v>
      </c>
      <c r="Z5" s="49"/>
      <c r="AA5" s="49">
        <v>10</v>
      </c>
      <c r="AB5" s="49" t="s">
        <v>307</v>
      </c>
      <c r="AC5" s="49">
        <v>55</v>
      </c>
      <c r="AD5" s="49" t="s">
        <v>1641</v>
      </c>
      <c r="AE5" s="49">
        <v>7.1</v>
      </c>
      <c r="AF5" s="49" t="s">
        <v>1642</v>
      </c>
      <c r="AG5" s="49" t="s">
        <v>285</v>
      </c>
      <c r="AH5" s="49" t="s">
        <v>307</v>
      </c>
      <c r="AI5" s="49" t="s">
        <v>95</v>
      </c>
      <c r="AJ5" s="49" t="s">
        <v>256</v>
      </c>
      <c r="AK5" s="49" t="s">
        <v>88</v>
      </c>
      <c r="AL5" s="49" t="s">
        <v>109</v>
      </c>
      <c r="AM5" s="49" t="s">
        <v>88</v>
      </c>
    </row>
    <row r="6" spans="1:39" x14ac:dyDescent="0.2">
      <c r="A6" s="13" t="s">
        <v>158</v>
      </c>
      <c r="B6" s="13" t="s">
        <v>14</v>
      </c>
      <c r="C6" s="12">
        <f>VLOOKUP($A6,'[1]2019-RP'!$A:C,3,0)</f>
        <v>18</v>
      </c>
      <c r="D6" s="12">
        <f>VLOOKUP($A6,'[1]All-data-countries-2020'!$A:$GQ,64,0)</f>
        <v>19</v>
      </c>
      <c r="F6" s="48" t="s">
        <v>336</v>
      </c>
      <c r="G6" s="48" t="s">
        <v>337</v>
      </c>
      <c r="H6" s="48"/>
      <c r="I6" s="48">
        <v>43.099350000000001</v>
      </c>
      <c r="J6" s="48"/>
      <c r="K6" s="48">
        <v>6</v>
      </c>
      <c r="L6" s="48" t="s">
        <v>1643</v>
      </c>
      <c r="M6" s="48">
        <v>190</v>
      </c>
      <c r="N6" s="48" t="s">
        <v>1644</v>
      </c>
      <c r="O6" s="48">
        <v>2.8</v>
      </c>
      <c r="P6" s="48" t="s">
        <v>1998</v>
      </c>
      <c r="Q6" s="48" t="s">
        <v>91</v>
      </c>
      <c r="R6" s="48" t="s">
        <v>1646</v>
      </c>
      <c r="S6" s="48" t="s">
        <v>95</v>
      </c>
      <c r="T6" s="48" t="s">
        <v>130</v>
      </c>
      <c r="U6" s="48" t="s">
        <v>88</v>
      </c>
      <c r="V6" s="48" t="s">
        <v>145</v>
      </c>
      <c r="W6" s="48" t="s">
        <v>88</v>
      </c>
      <c r="X6" s="49">
        <v>167</v>
      </c>
      <c r="Y6" s="49">
        <v>43.281720000000007</v>
      </c>
      <c r="Z6" s="49"/>
      <c r="AA6" s="49">
        <v>6</v>
      </c>
      <c r="AB6" s="49" t="s">
        <v>1643</v>
      </c>
      <c r="AC6" s="49">
        <v>190</v>
      </c>
      <c r="AD6" s="49" t="s">
        <v>1644</v>
      </c>
      <c r="AE6" s="49">
        <v>2.7</v>
      </c>
      <c r="AF6" s="49" t="s">
        <v>1645</v>
      </c>
      <c r="AG6" s="49" t="s">
        <v>91</v>
      </c>
      <c r="AH6" s="49" t="s">
        <v>1646</v>
      </c>
      <c r="AI6" s="49" t="s">
        <v>95</v>
      </c>
      <c r="AJ6" s="49" t="s">
        <v>130</v>
      </c>
      <c r="AK6" s="49" t="s">
        <v>88</v>
      </c>
      <c r="AL6" s="49" t="s">
        <v>145</v>
      </c>
      <c r="AM6" s="49" t="s">
        <v>88</v>
      </c>
    </row>
    <row r="7" spans="1:39" x14ac:dyDescent="0.2">
      <c r="A7" s="13" t="s">
        <v>125</v>
      </c>
      <c r="B7" s="13" t="s">
        <v>24</v>
      </c>
      <c r="C7" s="12">
        <f>VLOOKUP($A7,'[1]2019-RP'!$A:C,3,0)</f>
        <v>70</v>
      </c>
      <c r="D7" s="12">
        <f>VLOOKUP($A7,'[1]All-data-countries-2020'!$A:$GQ,64,0)</f>
        <v>45</v>
      </c>
      <c r="F7" s="48" t="s">
        <v>338</v>
      </c>
      <c r="G7" s="48" t="s">
        <v>339</v>
      </c>
      <c r="H7" s="48"/>
      <c r="I7" s="48">
        <v>56.632350000000002</v>
      </c>
      <c r="J7" s="48"/>
      <c r="K7" s="48">
        <v>7</v>
      </c>
      <c r="L7" s="48" t="s">
        <v>286</v>
      </c>
      <c r="M7" s="48">
        <v>32</v>
      </c>
      <c r="N7" s="48" t="s">
        <v>1647</v>
      </c>
      <c r="O7" s="48">
        <v>10.8</v>
      </c>
      <c r="P7" s="48" t="s">
        <v>1999</v>
      </c>
      <c r="Q7" s="48" t="s">
        <v>128</v>
      </c>
      <c r="R7" s="48" t="s">
        <v>1649</v>
      </c>
      <c r="S7" s="48" t="s">
        <v>90</v>
      </c>
      <c r="T7" s="48" t="s">
        <v>256</v>
      </c>
      <c r="U7" s="48" t="s">
        <v>145</v>
      </c>
      <c r="V7" s="48" t="s">
        <v>285</v>
      </c>
      <c r="W7" s="48" t="s">
        <v>88</v>
      </c>
      <c r="X7" s="49">
        <v>124</v>
      </c>
      <c r="Y7" s="49">
        <v>56.670910000000006</v>
      </c>
      <c r="Z7" s="49"/>
      <c r="AA7" s="49">
        <v>7</v>
      </c>
      <c r="AB7" s="49" t="s">
        <v>286</v>
      </c>
      <c r="AC7" s="49">
        <v>32</v>
      </c>
      <c r="AD7" s="49" t="s">
        <v>1647</v>
      </c>
      <c r="AE7" s="49">
        <v>10.8</v>
      </c>
      <c r="AF7" s="49" t="s">
        <v>1648</v>
      </c>
      <c r="AG7" s="49" t="s">
        <v>128</v>
      </c>
      <c r="AH7" s="49" t="s">
        <v>1649</v>
      </c>
      <c r="AI7" s="49" t="s">
        <v>90</v>
      </c>
      <c r="AJ7" s="49" t="s">
        <v>256</v>
      </c>
      <c r="AK7" s="49" t="s">
        <v>145</v>
      </c>
      <c r="AL7" s="49" t="s">
        <v>285</v>
      </c>
      <c r="AM7" s="49" t="s">
        <v>88</v>
      </c>
    </row>
    <row r="8" spans="1:39" x14ac:dyDescent="0.2">
      <c r="A8" s="13" t="s">
        <v>151</v>
      </c>
      <c r="B8" s="13" t="s">
        <v>16</v>
      </c>
      <c r="C8" s="12">
        <f>VLOOKUP($A8,'[1]2019-RP'!$A:C,3,0)</f>
        <v>62</v>
      </c>
      <c r="D8" s="12">
        <f>VLOOKUP($A8,'[1]All-data-countries-2020'!$A:$GQ,64,0)</f>
        <v>52</v>
      </c>
      <c r="F8" s="48" t="s">
        <v>340</v>
      </c>
      <c r="G8" s="48" t="s">
        <v>341</v>
      </c>
      <c r="H8" s="48"/>
      <c r="I8" s="48">
        <v>56.733120000000007</v>
      </c>
      <c r="J8" s="48"/>
      <c r="K8" s="48">
        <v>7</v>
      </c>
      <c r="L8" s="48" t="s">
        <v>286</v>
      </c>
      <c r="M8" s="48">
        <v>51.5</v>
      </c>
      <c r="N8" s="48" t="s">
        <v>1650</v>
      </c>
      <c r="O8" s="48">
        <v>6.6</v>
      </c>
      <c r="P8" s="48" t="s">
        <v>2000</v>
      </c>
      <c r="Q8" s="48" t="s">
        <v>297</v>
      </c>
      <c r="R8" s="48" t="s">
        <v>1342</v>
      </c>
      <c r="S8" s="48" t="s">
        <v>109</v>
      </c>
      <c r="T8" s="48" t="s">
        <v>1640</v>
      </c>
      <c r="U8" s="48" t="s">
        <v>130</v>
      </c>
      <c r="V8" s="48" t="s">
        <v>145</v>
      </c>
      <c r="W8" s="48" t="s">
        <v>88</v>
      </c>
      <c r="X8" s="49">
        <v>123</v>
      </c>
      <c r="Y8" s="49">
        <v>56.732930000000003</v>
      </c>
      <c r="Z8" s="49"/>
      <c r="AA8" s="49">
        <v>7</v>
      </c>
      <c r="AB8" s="49" t="s">
        <v>286</v>
      </c>
      <c r="AC8" s="49">
        <v>51.5</v>
      </c>
      <c r="AD8" s="49" t="s">
        <v>1650</v>
      </c>
      <c r="AE8" s="49">
        <v>6.6</v>
      </c>
      <c r="AF8" s="49" t="s">
        <v>1651</v>
      </c>
      <c r="AG8" s="49" t="s">
        <v>297</v>
      </c>
      <c r="AH8" s="49" t="s">
        <v>1342</v>
      </c>
      <c r="AI8" s="49" t="s">
        <v>109</v>
      </c>
      <c r="AJ8" s="49" t="s">
        <v>1640</v>
      </c>
      <c r="AK8" s="49" t="s">
        <v>130</v>
      </c>
      <c r="AL8" s="49" t="s">
        <v>145</v>
      </c>
      <c r="AM8" s="49" t="s">
        <v>88</v>
      </c>
    </row>
    <row r="9" spans="1:39" x14ac:dyDescent="0.2">
      <c r="A9" s="13" t="s">
        <v>122</v>
      </c>
      <c r="B9" s="13" t="s">
        <v>18</v>
      </c>
      <c r="C9" s="12">
        <f>VLOOKUP($A9,'[1]2019-RP'!$A:C,3,0)</f>
        <v>78</v>
      </c>
      <c r="D9" s="12">
        <f>VLOOKUP($A9,'[1]All-data-countries-2020'!$A:$GQ,64,0)</f>
        <v>78</v>
      </c>
      <c r="F9" s="48" t="s">
        <v>342</v>
      </c>
      <c r="G9" s="48" t="s">
        <v>343</v>
      </c>
      <c r="H9" s="48"/>
      <c r="I9" s="48">
        <v>88.621980000000008</v>
      </c>
      <c r="J9" s="48"/>
      <c r="K9" s="48">
        <v>3</v>
      </c>
      <c r="L9" s="48" t="s">
        <v>721</v>
      </c>
      <c r="M9" s="48">
        <v>7</v>
      </c>
      <c r="N9" s="48" t="s">
        <v>1933</v>
      </c>
      <c r="O9" s="48">
        <v>0.1</v>
      </c>
      <c r="P9" s="48" t="s">
        <v>2001</v>
      </c>
      <c r="Q9" s="48" t="s">
        <v>1654</v>
      </c>
      <c r="R9" s="48" t="s">
        <v>734</v>
      </c>
      <c r="S9" s="48" t="s">
        <v>91</v>
      </c>
      <c r="T9" s="48" t="s">
        <v>180</v>
      </c>
      <c r="U9" s="48" t="s">
        <v>145</v>
      </c>
      <c r="V9" s="48" t="s">
        <v>91</v>
      </c>
      <c r="W9" s="48" t="s">
        <v>88</v>
      </c>
      <c r="X9" s="49">
        <v>13</v>
      </c>
      <c r="Y9" s="49">
        <v>88.592490000000012</v>
      </c>
      <c r="Z9" s="49"/>
      <c r="AA9" s="49">
        <v>3</v>
      </c>
      <c r="AB9" s="49" t="s">
        <v>721</v>
      </c>
      <c r="AC9" s="49">
        <v>8</v>
      </c>
      <c r="AD9" s="49" t="s">
        <v>1652</v>
      </c>
      <c r="AE9" s="49">
        <v>0.1</v>
      </c>
      <c r="AF9" s="49" t="s">
        <v>1653</v>
      </c>
      <c r="AG9" s="49" t="s">
        <v>1654</v>
      </c>
      <c r="AH9" s="49" t="s">
        <v>734</v>
      </c>
      <c r="AI9" s="49" t="s">
        <v>91</v>
      </c>
      <c r="AJ9" s="49" t="s">
        <v>180</v>
      </c>
      <c r="AK9" s="49" t="s">
        <v>145</v>
      </c>
      <c r="AL9" s="49" t="s">
        <v>91</v>
      </c>
      <c r="AM9" s="49" t="s">
        <v>88</v>
      </c>
    </row>
    <row r="10" spans="1:39" x14ac:dyDescent="0.2">
      <c r="A10" s="13" t="s">
        <v>148</v>
      </c>
      <c r="B10" s="13" t="s">
        <v>12</v>
      </c>
      <c r="C10" s="12">
        <f>VLOOKUP($A10,'[1]2019-RP'!$A:C,3,0)</f>
        <v>76</v>
      </c>
      <c r="D10" s="12">
        <f>VLOOKUP($A10,'[1]All-data-countries-2020'!$A:$GQ,64,0)</f>
        <v>81</v>
      </c>
      <c r="F10" s="48" t="s">
        <v>344</v>
      </c>
      <c r="G10" s="48" t="s">
        <v>345</v>
      </c>
      <c r="H10" s="48"/>
      <c r="I10" s="48">
        <v>75.869930000000011</v>
      </c>
      <c r="J10" s="48"/>
      <c r="K10" s="48">
        <v>4</v>
      </c>
      <c r="L10" s="48" t="s">
        <v>734</v>
      </c>
      <c r="M10" s="48">
        <v>3.5</v>
      </c>
      <c r="N10" s="48" t="s">
        <v>1808</v>
      </c>
      <c r="O10" s="48">
        <v>5.3</v>
      </c>
      <c r="P10" s="48" t="s">
        <v>2002</v>
      </c>
      <c r="Q10" s="48" t="s">
        <v>881</v>
      </c>
      <c r="R10" s="48" t="s">
        <v>1657</v>
      </c>
      <c r="S10" s="48" t="s">
        <v>91</v>
      </c>
      <c r="T10" s="48" t="s">
        <v>159</v>
      </c>
      <c r="U10" s="48" t="s">
        <v>145</v>
      </c>
      <c r="V10" s="48" t="s">
        <v>299</v>
      </c>
      <c r="W10" s="48" t="s">
        <v>88</v>
      </c>
      <c r="X10" s="49">
        <v>42</v>
      </c>
      <c r="Y10" s="49">
        <v>75.663910000000001</v>
      </c>
      <c r="Z10" s="49"/>
      <c r="AA10" s="49">
        <v>4</v>
      </c>
      <c r="AB10" s="49" t="s">
        <v>734</v>
      </c>
      <c r="AC10" s="49">
        <v>4.5</v>
      </c>
      <c r="AD10" s="49" t="s">
        <v>1655</v>
      </c>
      <c r="AE10" s="49">
        <v>5.4</v>
      </c>
      <c r="AF10" s="49" t="s">
        <v>1656</v>
      </c>
      <c r="AG10" s="49" t="s">
        <v>881</v>
      </c>
      <c r="AH10" s="49" t="s">
        <v>1657</v>
      </c>
      <c r="AI10" s="49" t="s">
        <v>91</v>
      </c>
      <c r="AJ10" s="49" t="s">
        <v>159</v>
      </c>
      <c r="AK10" s="49" t="s">
        <v>145</v>
      </c>
      <c r="AL10" s="49" t="s">
        <v>299</v>
      </c>
      <c r="AM10" s="49" t="s">
        <v>88</v>
      </c>
    </row>
    <row r="11" spans="1:39" x14ac:dyDescent="0.2">
      <c r="A11" s="13" t="s">
        <v>187</v>
      </c>
      <c r="B11" s="13" t="s">
        <v>201</v>
      </c>
      <c r="C11" s="12">
        <f>VLOOKUP($A11,'[1]2019-RP'!$A:C,3,0)</f>
        <v>86</v>
      </c>
      <c r="D11" s="12">
        <f>VLOOKUP($A11,'[1]All-data-countries-2020'!$A:$GQ,64,0)</f>
        <v>86</v>
      </c>
      <c r="F11" s="48" t="s">
        <v>346</v>
      </c>
      <c r="G11" s="48" t="s">
        <v>347</v>
      </c>
      <c r="H11" s="48"/>
      <c r="I11" s="48">
        <v>79.97478000000001</v>
      </c>
      <c r="J11" s="48"/>
      <c r="K11" s="48">
        <v>3</v>
      </c>
      <c r="L11" s="48" t="s">
        <v>721</v>
      </c>
      <c r="M11" s="48">
        <v>20.5</v>
      </c>
      <c r="N11" s="48" t="s">
        <v>1658</v>
      </c>
      <c r="O11" s="48">
        <v>4.5999999999999996</v>
      </c>
      <c r="P11" s="48" t="s">
        <v>2003</v>
      </c>
      <c r="Q11" s="48" t="s">
        <v>140</v>
      </c>
      <c r="R11" s="48" t="s">
        <v>1660</v>
      </c>
      <c r="S11" s="48" t="s">
        <v>91</v>
      </c>
      <c r="T11" s="48" t="s">
        <v>159</v>
      </c>
      <c r="U11" s="48" t="s">
        <v>92</v>
      </c>
      <c r="V11" s="48" t="s">
        <v>109</v>
      </c>
      <c r="W11" s="48" t="s">
        <v>88</v>
      </c>
      <c r="X11" s="49">
        <v>31</v>
      </c>
      <c r="Y11" s="49">
        <v>79.9756</v>
      </c>
      <c r="Z11" s="49"/>
      <c r="AA11" s="49">
        <v>3</v>
      </c>
      <c r="AB11" s="49" t="s">
        <v>721</v>
      </c>
      <c r="AC11" s="49">
        <v>20.5</v>
      </c>
      <c r="AD11" s="49" t="s">
        <v>1658</v>
      </c>
      <c r="AE11" s="49">
        <v>4.5999999999999996</v>
      </c>
      <c r="AF11" s="49" t="s">
        <v>1659</v>
      </c>
      <c r="AG11" s="49" t="s">
        <v>140</v>
      </c>
      <c r="AH11" s="49" t="s">
        <v>1660</v>
      </c>
      <c r="AI11" s="49" t="s">
        <v>91</v>
      </c>
      <c r="AJ11" s="49" t="s">
        <v>159</v>
      </c>
      <c r="AK11" s="49" t="s">
        <v>92</v>
      </c>
      <c r="AL11" s="49" t="s">
        <v>109</v>
      </c>
      <c r="AM11" s="49" t="s">
        <v>88</v>
      </c>
    </row>
    <row r="12" spans="1:39" x14ac:dyDescent="0.2">
      <c r="A12" s="13" t="s">
        <v>182</v>
      </c>
      <c r="B12" s="13" t="s">
        <v>200</v>
      </c>
      <c r="C12" s="12">
        <f>VLOOKUP($A12,'[1]2019-RP'!$A:C,3,0)</f>
        <v>88</v>
      </c>
      <c r="D12" s="12">
        <f>VLOOKUP($A12,'[1]All-data-countries-2020'!$A:$GQ,64,0)</f>
        <v>91</v>
      </c>
      <c r="F12" s="48" t="s">
        <v>348</v>
      </c>
      <c r="G12" s="48" t="s">
        <v>349</v>
      </c>
      <c r="H12" s="48"/>
      <c r="I12" s="48">
        <v>72.18853</v>
      </c>
      <c r="J12" s="48"/>
      <c r="K12" s="48">
        <v>3</v>
      </c>
      <c r="L12" s="48" t="s">
        <v>721</v>
      </c>
      <c r="M12" s="48">
        <v>5.5</v>
      </c>
      <c r="N12" s="48" t="s">
        <v>1839</v>
      </c>
      <c r="O12" s="48">
        <v>7.6</v>
      </c>
      <c r="P12" s="48" t="s">
        <v>2004</v>
      </c>
      <c r="Q12" s="48" t="s">
        <v>786</v>
      </c>
      <c r="R12" s="48" t="s">
        <v>1643</v>
      </c>
      <c r="S12" s="48" t="s">
        <v>91</v>
      </c>
      <c r="T12" s="48" t="s">
        <v>159</v>
      </c>
      <c r="U12" s="48" t="s">
        <v>88</v>
      </c>
      <c r="V12" s="48" t="s">
        <v>285</v>
      </c>
      <c r="W12" s="48" t="s">
        <v>88</v>
      </c>
      <c r="X12" s="49">
        <v>44</v>
      </c>
      <c r="Y12" s="49">
        <v>75.356580000000008</v>
      </c>
      <c r="Z12" s="49"/>
      <c r="AA12" s="49">
        <v>4</v>
      </c>
      <c r="AB12" s="49" t="s">
        <v>734</v>
      </c>
      <c r="AC12" s="49">
        <v>4.5</v>
      </c>
      <c r="AD12" s="49" t="s">
        <v>1655</v>
      </c>
      <c r="AE12" s="49">
        <v>7</v>
      </c>
      <c r="AF12" s="49" t="s">
        <v>1661</v>
      </c>
      <c r="AG12" s="49" t="s">
        <v>1654</v>
      </c>
      <c r="AH12" s="49" t="s">
        <v>734</v>
      </c>
      <c r="AI12" s="49" t="s">
        <v>92</v>
      </c>
      <c r="AJ12" s="49" t="s">
        <v>159</v>
      </c>
      <c r="AK12" s="49" t="s">
        <v>145</v>
      </c>
      <c r="AL12" s="49" t="s">
        <v>285</v>
      </c>
      <c r="AM12" s="49" t="s">
        <v>88</v>
      </c>
    </row>
    <row r="13" spans="1:39" x14ac:dyDescent="0.2">
      <c r="A13" s="13" t="s">
        <v>176</v>
      </c>
      <c r="B13" s="13" t="s">
        <v>22</v>
      </c>
      <c r="C13" s="12">
        <f>VLOOKUP($A13,'[1]2019-RP'!$A:C,3,0)</f>
        <v>98</v>
      </c>
      <c r="D13" s="12">
        <f>VLOOKUP($A13,'[1]All-data-countries-2020'!$A:$GQ,64,0)</f>
        <v>94</v>
      </c>
      <c r="F13" s="48" t="s">
        <v>350</v>
      </c>
      <c r="G13" s="48" t="s">
        <v>351</v>
      </c>
      <c r="H13" s="48"/>
      <c r="I13" s="48">
        <v>43.308900000000001</v>
      </c>
      <c r="J13" s="48"/>
      <c r="K13" s="48">
        <v>7</v>
      </c>
      <c r="L13" s="48" t="s">
        <v>286</v>
      </c>
      <c r="M13" s="48">
        <v>122</v>
      </c>
      <c r="N13" s="48" t="s">
        <v>1662</v>
      </c>
      <c r="O13" s="48">
        <v>4.3</v>
      </c>
      <c r="P13" s="48" t="s">
        <v>2005</v>
      </c>
      <c r="Q13" s="48" t="s">
        <v>159</v>
      </c>
      <c r="R13" s="48" t="s">
        <v>139</v>
      </c>
      <c r="S13" s="48" t="s">
        <v>88</v>
      </c>
      <c r="T13" s="48" t="s">
        <v>1640</v>
      </c>
      <c r="U13" s="48" t="s">
        <v>88</v>
      </c>
      <c r="V13" s="48" t="s">
        <v>266</v>
      </c>
      <c r="W13" s="48" t="s">
        <v>88</v>
      </c>
      <c r="X13" s="49">
        <v>181</v>
      </c>
      <c r="Y13" s="49">
        <v>30.820460000000004</v>
      </c>
      <c r="Z13" s="49"/>
      <c r="AA13" s="49">
        <v>7</v>
      </c>
      <c r="AB13" s="49" t="s">
        <v>286</v>
      </c>
      <c r="AC13" s="49">
        <v>122</v>
      </c>
      <c r="AD13" s="49" t="s">
        <v>1662</v>
      </c>
      <c r="AE13" s="49">
        <v>11.8</v>
      </c>
      <c r="AF13" s="49" t="s">
        <v>1663</v>
      </c>
      <c r="AG13" s="49" t="s">
        <v>159</v>
      </c>
      <c r="AH13" s="49" t="s">
        <v>139</v>
      </c>
      <c r="AI13" s="49" t="s">
        <v>88</v>
      </c>
      <c r="AJ13" s="49" t="s">
        <v>1640</v>
      </c>
      <c r="AK13" s="49" t="s">
        <v>88</v>
      </c>
      <c r="AL13" s="49" t="s">
        <v>266</v>
      </c>
      <c r="AM13" s="49" t="s">
        <v>88</v>
      </c>
    </row>
    <row r="14" spans="1:39" x14ac:dyDescent="0.2">
      <c r="A14" s="13" t="s">
        <v>167</v>
      </c>
      <c r="B14" s="13" t="s">
        <v>40</v>
      </c>
      <c r="C14" s="12">
        <f>VLOOKUP($A14,'[1]2019-RP'!$A:C,3,0)</f>
        <v>94</v>
      </c>
      <c r="D14" s="12">
        <f>VLOOKUP($A14,'[1]All-data-countries-2020'!$A:$GQ,64,0)</f>
        <v>95</v>
      </c>
      <c r="F14" s="48" t="s">
        <v>89</v>
      </c>
      <c r="G14" s="48" t="s">
        <v>10</v>
      </c>
      <c r="H14" s="48"/>
      <c r="I14" s="48">
        <v>81.071510000000004</v>
      </c>
      <c r="J14" s="48"/>
      <c r="K14" s="48">
        <v>2</v>
      </c>
      <c r="L14" s="48" t="s">
        <v>1664</v>
      </c>
      <c r="M14" s="48">
        <v>31</v>
      </c>
      <c r="N14" s="48" t="s">
        <v>1762</v>
      </c>
      <c r="O14" s="48">
        <v>1.7</v>
      </c>
      <c r="P14" s="48" t="s">
        <v>2006</v>
      </c>
      <c r="Q14" s="48" t="s">
        <v>786</v>
      </c>
      <c r="R14" s="48" t="s">
        <v>1643</v>
      </c>
      <c r="S14" s="48" t="s">
        <v>90</v>
      </c>
      <c r="T14" s="48" t="s">
        <v>256</v>
      </c>
      <c r="U14" s="48" t="s">
        <v>145</v>
      </c>
      <c r="V14" s="48" t="s">
        <v>90</v>
      </c>
      <c r="W14" s="48" t="s">
        <v>88</v>
      </c>
      <c r="X14" s="49">
        <v>17</v>
      </c>
      <c r="Y14" s="49">
        <v>86.207470000000001</v>
      </c>
      <c r="Z14" s="49"/>
      <c r="AA14" s="49">
        <v>2</v>
      </c>
      <c r="AB14" s="49" t="s">
        <v>1664</v>
      </c>
      <c r="AC14" s="49">
        <v>2</v>
      </c>
      <c r="AD14" s="49" t="s">
        <v>1665</v>
      </c>
      <c r="AE14" s="49">
        <v>1.7</v>
      </c>
      <c r="AF14" s="49" t="s">
        <v>1666</v>
      </c>
      <c r="AG14" s="49" t="s">
        <v>881</v>
      </c>
      <c r="AH14" s="49" t="s">
        <v>1657</v>
      </c>
      <c r="AI14" s="49" t="s">
        <v>90</v>
      </c>
      <c r="AJ14" s="49" t="s">
        <v>179</v>
      </c>
      <c r="AK14" s="49" t="s">
        <v>145</v>
      </c>
      <c r="AL14" s="49" t="s">
        <v>90</v>
      </c>
      <c r="AM14" s="49" t="s">
        <v>88</v>
      </c>
    </row>
    <row r="15" spans="1:39" x14ac:dyDescent="0.2">
      <c r="A15" s="13" t="s">
        <v>144</v>
      </c>
      <c r="B15" s="13" t="s">
        <v>34</v>
      </c>
      <c r="C15" s="12">
        <f>VLOOKUP($A15,'[1]2019-RP'!$A:C,3,0)</f>
        <v>102</v>
      </c>
      <c r="D15" s="12">
        <f>VLOOKUP($A15,'[1]All-data-countries-2020'!$A:$GQ,64,0)</f>
        <v>103</v>
      </c>
      <c r="F15" s="48" t="s">
        <v>352</v>
      </c>
      <c r="G15" s="48" t="s">
        <v>353</v>
      </c>
      <c r="H15" s="48"/>
      <c r="I15" s="48">
        <v>28.914870000000004</v>
      </c>
      <c r="J15" s="48"/>
      <c r="K15" s="48">
        <v>8</v>
      </c>
      <c r="L15" s="48" t="s">
        <v>1667</v>
      </c>
      <c r="M15" s="48">
        <v>270.82</v>
      </c>
      <c r="N15" s="48" t="s">
        <v>88</v>
      </c>
      <c r="O15" s="48">
        <v>7.2</v>
      </c>
      <c r="P15" s="48" t="s">
        <v>2007</v>
      </c>
      <c r="Q15" s="48" t="s">
        <v>265</v>
      </c>
      <c r="R15" s="48" t="s">
        <v>1669</v>
      </c>
      <c r="S15" s="48" t="s">
        <v>88</v>
      </c>
      <c r="T15" s="48" t="s">
        <v>179</v>
      </c>
      <c r="U15" s="48" t="s">
        <v>88</v>
      </c>
      <c r="V15" s="48" t="s">
        <v>159</v>
      </c>
      <c r="W15" s="48" t="s">
        <v>88</v>
      </c>
      <c r="X15" s="49">
        <v>184</v>
      </c>
      <c r="Y15" s="49">
        <v>28.951470000000004</v>
      </c>
      <c r="Z15" s="49"/>
      <c r="AA15" s="49">
        <v>8</v>
      </c>
      <c r="AB15" s="49" t="s">
        <v>1667</v>
      </c>
      <c r="AC15" s="49">
        <v>270.82</v>
      </c>
      <c r="AD15" s="49" t="s">
        <v>88</v>
      </c>
      <c r="AE15" s="49">
        <v>7.1</v>
      </c>
      <c r="AF15" s="49" t="s">
        <v>1668</v>
      </c>
      <c r="AG15" s="49" t="s">
        <v>265</v>
      </c>
      <c r="AH15" s="49" t="s">
        <v>1669</v>
      </c>
      <c r="AI15" s="49" t="s">
        <v>88</v>
      </c>
      <c r="AJ15" s="49" t="s">
        <v>179</v>
      </c>
      <c r="AK15" s="49" t="s">
        <v>88</v>
      </c>
      <c r="AL15" s="49" t="s">
        <v>159</v>
      </c>
      <c r="AM15" s="49" t="s">
        <v>88</v>
      </c>
    </row>
    <row r="16" spans="1:39" x14ac:dyDescent="0.2">
      <c r="A16" s="13" t="s">
        <v>132</v>
      </c>
      <c r="B16" s="13" t="s">
        <v>32</v>
      </c>
      <c r="C16" s="12">
        <f>VLOOKUP($A16,'[1]2019-RP'!$A:C,3,0)</f>
        <v>107</v>
      </c>
      <c r="D16" s="12">
        <f>VLOOKUP($A16,'[1]All-data-countries-2020'!$A:$GQ,64,0)</f>
        <v>110</v>
      </c>
      <c r="F16" s="48" t="s">
        <v>354</v>
      </c>
      <c r="G16" s="48" t="s">
        <v>355</v>
      </c>
      <c r="H16" s="48"/>
      <c r="I16" s="48">
        <v>59.268850000000008</v>
      </c>
      <c r="J16" s="48"/>
      <c r="K16" s="48">
        <v>7</v>
      </c>
      <c r="L16" s="48" t="s">
        <v>286</v>
      </c>
      <c r="M16" s="48">
        <v>39</v>
      </c>
      <c r="N16" s="48" t="s">
        <v>1740</v>
      </c>
      <c r="O16" s="48">
        <v>4.5</v>
      </c>
      <c r="P16" s="48" t="s">
        <v>2008</v>
      </c>
      <c r="Q16" s="48" t="s">
        <v>269</v>
      </c>
      <c r="R16" s="48" t="s">
        <v>126</v>
      </c>
      <c r="S16" s="48" t="s">
        <v>145</v>
      </c>
      <c r="T16" s="48" t="s">
        <v>130</v>
      </c>
      <c r="U16" s="48" t="s">
        <v>88</v>
      </c>
      <c r="V16" s="48" t="s">
        <v>180</v>
      </c>
      <c r="W16" s="48" t="s">
        <v>88</v>
      </c>
      <c r="X16" s="49">
        <v>118</v>
      </c>
      <c r="Y16" s="49">
        <v>57.953370000000007</v>
      </c>
      <c r="Z16" s="49"/>
      <c r="AA16" s="49">
        <v>7</v>
      </c>
      <c r="AB16" s="49" t="s">
        <v>286</v>
      </c>
      <c r="AC16" s="49">
        <v>50</v>
      </c>
      <c r="AD16" s="49" t="s">
        <v>1670</v>
      </c>
      <c r="AE16" s="49">
        <v>4.5</v>
      </c>
      <c r="AF16" s="49" t="s">
        <v>1671</v>
      </c>
      <c r="AG16" s="49" t="s">
        <v>269</v>
      </c>
      <c r="AH16" s="49" t="s">
        <v>126</v>
      </c>
      <c r="AI16" s="49" t="s">
        <v>145</v>
      </c>
      <c r="AJ16" s="49" t="s">
        <v>130</v>
      </c>
      <c r="AK16" s="49" t="s">
        <v>88</v>
      </c>
      <c r="AL16" s="49" t="s">
        <v>180</v>
      </c>
      <c r="AM16" s="49" t="s">
        <v>88</v>
      </c>
    </row>
    <row r="17" spans="1:39" x14ac:dyDescent="0.2">
      <c r="A17" s="13" t="s">
        <v>98</v>
      </c>
      <c r="B17" s="13" t="s">
        <v>38</v>
      </c>
      <c r="C17" s="12">
        <f>VLOOKUP($A17,'[1]2019-RP'!$A:C,3,0)</f>
        <v>117</v>
      </c>
      <c r="D17" s="12">
        <f>VLOOKUP($A17,'[1]All-data-countries-2020'!$A:$GQ,64,0)</f>
        <v>113</v>
      </c>
      <c r="F17" s="48" t="s">
        <v>356</v>
      </c>
      <c r="G17" s="48" t="s">
        <v>357</v>
      </c>
      <c r="H17" s="48"/>
      <c r="I17" s="48">
        <v>87.782730000000001</v>
      </c>
      <c r="J17" s="48"/>
      <c r="K17" s="48">
        <v>4</v>
      </c>
      <c r="L17" s="48" t="s">
        <v>734</v>
      </c>
      <c r="M17" s="48">
        <v>5</v>
      </c>
      <c r="N17" s="48" t="s">
        <v>1672</v>
      </c>
      <c r="O17" s="48">
        <v>0</v>
      </c>
      <c r="P17" s="48" t="s">
        <v>2009</v>
      </c>
      <c r="Q17" s="48" t="s">
        <v>1674</v>
      </c>
      <c r="R17" s="48" t="s">
        <v>1675</v>
      </c>
      <c r="S17" s="48" t="s">
        <v>91</v>
      </c>
      <c r="T17" s="48" t="s">
        <v>180</v>
      </c>
      <c r="U17" s="48" t="s">
        <v>145</v>
      </c>
      <c r="V17" s="48" t="s">
        <v>92</v>
      </c>
      <c r="W17" s="48" t="s">
        <v>88</v>
      </c>
      <c r="X17" s="49">
        <v>14</v>
      </c>
      <c r="Y17" s="49">
        <v>87.790020000000013</v>
      </c>
      <c r="Z17" s="49"/>
      <c r="AA17" s="49">
        <v>4</v>
      </c>
      <c r="AB17" s="49" t="s">
        <v>734</v>
      </c>
      <c r="AC17" s="49">
        <v>5</v>
      </c>
      <c r="AD17" s="49" t="s">
        <v>1672</v>
      </c>
      <c r="AE17" s="49">
        <v>0</v>
      </c>
      <c r="AF17" s="49" t="s">
        <v>1673</v>
      </c>
      <c r="AG17" s="49" t="s">
        <v>1674</v>
      </c>
      <c r="AH17" s="49" t="s">
        <v>1675</v>
      </c>
      <c r="AI17" s="49" t="s">
        <v>91</v>
      </c>
      <c r="AJ17" s="49" t="s">
        <v>180</v>
      </c>
      <c r="AK17" s="49" t="s">
        <v>145</v>
      </c>
      <c r="AL17" s="49" t="s">
        <v>92</v>
      </c>
      <c r="AM17" s="49" t="s">
        <v>88</v>
      </c>
    </row>
    <row r="18" spans="1:39" x14ac:dyDescent="0.2">
      <c r="A18" s="13" t="s">
        <v>104</v>
      </c>
      <c r="B18" s="13" t="s">
        <v>26</v>
      </c>
      <c r="C18" s="12">
        <f>VLOOKUP($A18,'[1]2019-RP'!$A:C,3,0)</f>
        <v>113</v>
      </c>
      <c r="D18" s="12">
        <f>VLOOKUP($A18,'[1]All-data-countries-2020'!$A:$GQ,64,0)</f>
        <v>117</v>
      </c>
      <c r="F18" s="48" t="s">
        <v>358</v>
      </c>
      <c r="G18" s="48" t="s">
        <v>359</v>
      </c>
      <c r="H18" s="48"/>
      <c r="I18" s="48">
        <v>51.413280000000007</v>
      </c>
      <c r="J18" s="48"/>
      <c r="K18" s="48">
        <v>8</v>
      </c>
      <c r="L18" s="48" t="s">
        <v>1667</v>
      </c>
      <c r="M18" s="48">
        <v>56</v>
      </c>
      <c r="N18" s="48" t="s">
        <v>1894</v>
      </c>
      <c r="O18" s="48">
        <v>12.7</v>
      </c>
      <c r="P18" s="48" t="s">
        <v>2010</v>
      </c>
      <c r="Q18" s="48" t="s">
        <v>1654</v>
      </c>
      <c r="R18" s="48" t="s">
        <v>734</v>
      </c>
      <c r="S18" s="48" t="s">
        <v>109</v>
      </c>
      <c r="T18" s="48" t="s">
        <v>179</v>
      </c>
      <c r="U18" s="48" t="s">
        <v>92</v>
      </c>
      <c r="V18" s="48" t="s">
        <v>90</v>
      </c>
      <c r="W18" s="48" t="s">
        <v>88</v>
      </c>
      <c r="X18" s="49">
        <v>139</v>
      </c>
      <c r="Y18" s="49">
        <v>51.838010000000004</v>
      </c>
      <c r="Z18" s="49"/>
      <c r="AA18" s="49">
        <v>8</v>
      </c>
      <c r="AB18" s="49" t="s">
        <v>1667</v>
      </c>
      <c r="AC18" s="49">
        <v>49</v>
      </c>
      <c r="AD18" s="49" t="s">
        <v>1676</v>
      </c>
      <c r="AE18" s="49">
        <v>12.7</v>
      </c>
      <c r="AF18" s="49" t="s">
        <v>1677</v>
      </c>
      <c r="AG18" s="49" t="s">
        <v>276</v>
      </c>
      <c r="AH18" s="49" t="s">
        <v>1678</v>
      </c>
      <c r="AI18" s="49" t="s">
        <v>109</v>
      </c>
      <c r="AJ18" s="49" t="s">
        <v>159</v>
      </c>
      <c r="AK18" s="49" t="s">
        <v>92</v>
      </c>
      <c r="AL18" s="49" t="s">
        <v>90</v>
      </c>
      <c r="AM18" s="49" t="s">
        <v>88</v>
      </c>
    </row>
    <row r="19" spans="1:39" x14ac:dyDescent="0.2">
      <c r="A19" s="13" t="s">
        <v>115</v>
      </c>
      <c r="B19" s="13" t="s">
        <v>42</v>
      </c>
      <c r="C19" s="12">
        <f>VLOOKUP($A19,'[1]2019-RP'!$A:C,3,0)</f>
        <v>116</v>
      </c>
      <c r="D19" s="12">
        <f>VLOOKUP($A19,'[1]All-data-countries-2020'!$A:$GQ,64,0)</f>
        <v>121</v>
      </c>
      <c r="F19" s="48" t="s">
        <v>360</v>
      </c>
      <c r="G19" s="48" t="s">
        <v>361</v>
      </c>
      <c r="H19" s="48"/>
      <c r="I19" s="48">
        <v>52.422070000000005</v>
      </c>
      <c r="J19" s="48"/>
      <c r="K19" s="48">
        <v>9</v>
      </c>
      <c r="L19" s="48" t="s">
        <v>272</v>
      </c>
      <c r="M19" s="48">
        <v>60</v>
      </c>
      <c r="N19" s="48" t="s">
        <v>1679</v>
      </c>
      <c r="O19" s="48">
        <v>4.8</v>
      </c>
      <c r="P19" s="48" t="s">
        <v>2011</v>
      </c>
      <c r="Q19" s="48" t="s">
        <v>110</v>
      </c>
      <c r="R19" s="48" t="s">
        <v>1681</v>
      </c>
      <c r="S19" s="48" t="s">
        <v>109</v>
      </c>
      <c r="T19" s="48" t="s">
        <v>1640</v>
      </c>
      <c r="U19" s="48" t="s">
        <v>88</v>
      </c>
      <c r="V19" s="48" t="s">
        <v>179</v>
      </c>
      <c r="W19" s="48" t="s">
        <v>88</v>
      </c>
      <c r="X19" s="49">
        <v>137</v>
      </c>
      <c r="Y19" s="49">
        <v>52.409570000000002</v>
      </c>
      <c r="Z19" s="49"/>
      <c r="AA19" s="49">
        <v>9</v>
      </c>
      <c r="AB19" s="49" t="s">
        <v>272</v>
      </c>
      <c r="AC19" s="49">
        <v>60</v>
      </c>
      <c r="AD19" s="49" t="s">
        <v>1679</v>
      </c>
      <c r="AE19" s="49">
        <v>4.8</v>
      </c>
      <c r="AF19" s="49" t="s">
        <v>1680</v>
      </c>
      <c r="AG19" s="49" t="s">
        <v>110</v>
      </c>
      <c r="AH19" s="49" t="s">
        <v>1681</v>
      </c>
      <c r="AI19" s="49" t="s">
        <v>109</v>
      </c>
      <c r="AJ19" s="49" t="s">
        <v>1640</v>
      </c>
      <c r="AK19" s="49" t="s">
        <v>88</v>
      </c>
      <c r="AL19" s="49" t="s">
        <v>179</v>
      </c>
      <c r="AM19" s="49" t="s">
        <v>88</v>
      </c>
    </row>
    <row r="20" spans="1:39" x14ac:dyDescent="0.2">
      <c r="A20" s="13" t="s">
        <v>108</v>
      </c>
      <c r="B20" s="13" t="s">
        <v>198</v>
      </c>
      <c r="C20" s="12">
        <f>VLOOKUP($A20,'[1]2019-RP'!$A:C,3,0)</f>
        <v>127</v>
      </c>
      <c r="D20" s="12">
        <f>VLOOKUP($A20,'[1]All-data-countries-2020'!$A:$GQ,64,0)</f>
        <v>130</v>
      </c>
      <c r="F20" s="48" t="s">
        <v>362</v>
      </c>
      <c r="G20" s="48" t="s">
        <v>363</v>
      </c>
      <c r="H20" s="48"/>
      <c r="I20" s="48">
        <v>54.188590000000005</v>
      </c>
      <c r="J20" s="48"/>
      <c r="K20" s="48">
        <v>4</v>
      </c>
      <c r="L20" s="48" t="s">
        <v>734</v>
      </c>
      <c r="M20" s="48">
        <v>120</v>
      </c>
      <c r="N20" s="48" t="s">
        <v>1682</v>
      </c>
      <c r="O20" s="48">
        <v>3.4</v>
      </c>
      <c r="P20" s="48" t="s">
        <v>2012</v>
      </c>
      <c r="Q20" s="48" t="s">
        <v>265</v>
      </c>
      <c r="R20" s="48" t="s">
        <v>1669</v>
      </c>
      <c r="S20" s="48" t="s">
        <v>88</v>
      </c>
      <c r="T20" s="48" t="s">
        <v>1640</v>
      </c>
      <c r="U20" s="48" t="s">
        <v>88</v>
      </c>
      <c r="V20" s="48" t="s">
        <v>145</v>
      </c>
      <c r="W20" s="48" t="s">
        <v>88</v>
      </c>
      <c r="X20" s="49">
        <v>126</v>
      </c>
      <c r="Y20" s="49">
        <v>56.328160000000004</v>
      </c>
      <c r="Z20" s="49"/>
      <c r="AA20" s="49">
        <v>4</v>
      </c>
      <c r="AB20" s="49" t="s">
        <v>734</v>
      </c>
      <c r="AC20" s="49">
        <v>120</v>
      </c>
      <c r="AD20" s="49" t="s">
        <v>1682</v>
      </c>
      <c r="AE20" s="49">
        <v>3.4</v>
      </c>
      <c r="AF20" s="49" t="s">
        <v>1684</v>
      </c>
      <c r="AG20" s="49" t="s">
        <v>93</v>
      </c>
      <c r="AH20" s="49" t="s">
        <v>143</v>
      </c>
      <c r="AI20" s="49" t="s">
        <v>95</v>
      </c>
      <c r="AJ20" s="49" t="s">
        <v>179</v>
      </c>
      <c r="AK20" s="49" t="s">
        <v>88</v>
      </c>
      <c r="AL20" s="49" t="s">
        <v>180</v>
      </c>
      <c r="AM20" s="49" t="s">
        <v>88</v>
      </c>
    </row>
    <row r="21" spans="1:39" x14ac:dyDescent="0.2">
      <c r="A21" s="13" t="s">
        <v>163</v>
      </c>
      <c r="B21" s="13" t="s">
        <v>49</v>
      </c>
      <c r="C21" s="12">
        <f>VLOOKUP($A21,'[1]2019-RP'!$A:C,3,0)</f>
        <v>154</v>
      </c>
      <c r="D21" s="12">
        <f>VLOOKUP($A21,'[1]All-data-countries-2020'!$A:$GQ,64,0)</f>
        <v>153</v>
      </c>
      <c r="F21" s="48" t="s">
        <v>364</v>
      </c>
      <c r="G21" s="48" t="s">
        <v>365</v>
      </c>
      <c r="H21" s="48"/>
      <c r="I21" s="48">
        <v>72.555300000000003</v>
      </c>
      <c r="J21" s="48"/>
      <c r="K21" s="48">
        <v>3</v>
      </c>
      <c r="L21" s="48" t="s">
        <v>721</v>
      </c>
      <c r="M21" s="48">
        <v>77</v>
      </c>
      <c r="N21" s="48" t="s">
        <v>1685</v>
      </c>
      <c r="O21" s="48">
        <v>5</v>
      </c>
      <c r="P21" s="48" t="s">
        <v>2013</v>
      </c>
      <c r="Q21" s="48" t="s">
        <v>140</v>
      </c>
      <c r="R21" s="48" t="s">
        <v>1660</v>
      </c>
      <c r="S21" s="48" t="s">
        <v>91</v>
      </c>
      <c r="T21" s="48" t="s">
        <v>130</v>
      </c>
      <c r="U21" s="48" t="s">
        <v>92</v>
      </c>
      <c r="V21" s="48" t="s">
        <v>90</v>
      </c>
      <c r="W21" s="48" t="s">
        <v>88</v>
      </c>
      <c r="X21" s="49">
        <v>53</v>
      </c>
      <c r="Y21" s="49">
        <v>72.556830000000005</v>
      </c>
      <c r="Z21" s="49"/>
      <c r="AA21" s="49">
        <v>3</v>
      </c>
      <c r="AB21" s="49" t="s">
        <v>721</v>
      </c>
      <c r="AC21" s="49">
        <v>77</v>
      </c>
      <c r="AD21" s="49" t="s">
        <v>1685</v>
      </c>
      <c r="AE21" s="49">
        <v>5</v>
      </c>
      <c r="AF21" s="49" t="s">
        <v>1686</v>
      </c>
      <c r="AG21" s="49" t="s">
        <v>140</v>
      </c>
      <c r="AH21" s="49" t="s">
        <v>1660</v>
      </c>
      <c r="AI21" s="49" t="s">
        <v>91</v>
      </c>
      <c r="AJ21" s="49" t="s">
        <v>130</v>
      </c>
      <c r="AK21" s="49" t="s">
        <v>92</v>
      </c>
      <c r="AL21" s="49" t="s">
        <v>90</v>
      </c>
      <c r="AM21" s="49" t="s">
        <v>88</v>
      </c>
    </row>
    <row r="22" spans="1:39" x14ac:dyDescent="0.2">
      <c r="A22" s="13" t="s">
        <v>171</v>
      </c>
      <c r="B22" s="13" t="s">
        <v>199</v>
      </c>
      <c r="C22" s="12">
        <f>VLOOKUP($A22,'[1]2019-RP'!$A:C,3,0)</f>
        <v>162</v>
      </c>
      <c r="D22" s="12">
        <f>VLOOKUP($A22,'[1]All-data-countries-2020'!$A:$GQ,64,0)</f>
        <v>162</v>
      </c>
      <c r="F22" s="48" t="s">
        <v>366</v>
      </c>
      <c r="G22" s="48" t="s">
        <v>367</v>
      </c>
      <c r="H22" s="48"/>
      <c r="I22" s="48">
        <v>49.918460000000003</v>
      </c>
      <c r="J22" s="48"/>
      <c r="K22" s="48">
        <v>7</v>
      </c>
      <c r="L22" s="48" t="s">
        <v>286</v>
      </c>
      <c r="M22" s="48">
        <v>90</v>
      </c>
      <c r="N22" s="48" t="s">
        <v>1687</v>
      </c>
      <c r="O22" s="48">
        <v>4.7</v>
      </c>
      <c r="P22" s="48" t="s">
        <v>2014</v>
      </c>
      <c r="Q22" s="48" t="s">
        <v>91</v>
      </c>
      <c r="R22" s="48" t="s">
        <v>1646</v>
      </c>
      <c r="S22" s="48" t="s">
        <v>130</v>
      </c>
      <c r="T22" s="48" t="s">
        <v>256</v>
      </c>
      <c r="U22" s="48" t="s">
        <v>88</v>
      </c>
      <c r="V22" s="48" t="s">
        <v>179</v>
      </c>
      <c r="W22" s="48" t="s">
        <v>88</v>
      </c>
      <c r="X22" s="49">
        <v>148</v>
      </c>
      <c r="Y22" s="49">
        <v>49.931460000000001</v>
      </c>
      <c r="Z22" s="49"/>
      <c r="AA22" s="49">
        <v>7</v>
      </c>
      <c r="AB22" s="49" t="s">
        <v>286</v>
      </c>
      <c r="AC22" s="49">
        <v>90</v>
      </c>
      <c r="AD22" s="49" t="s">
        <v>1687</v>
      </c>
      <c r="AE22" s="49">
        <v>4.7</v>
      </c>
      <c r="AF22" s="49" t="s">
        <v>1688</v>
      </c>
      <c r="AG22" s="49" t="s">
        <v>91</v>
      </c>
      <c r="AH22" s="49" t="s">
        <v>1646</v>
      </c>
      <c r="AI22" s="49" t="s">
        <v>130</v>
      </c>
      <c r="AJ22" s="49" t="s">
        <v>256</v>
      </c>
      <c r="AK22" s="49" t="s">
        <v>88</v>
      </c>
      <c r="AL22" s="49" t="s">
        <v>179</v>
      </c>
      <c r="AM22" s="49" t="s">
        <v>88</v>
      </c>
    </row>
    <row r="23" spans="1:39" x14ac:dyDescent="0.2">
      <c r="A23" s="13" t="s">
        <v>81</v>
      </c>
      <c r="B23" s="13" t="s">
        <v>36</v>
      </c>
      <c r="C23" s="12">
        <f>VLOOKUP($A23,'[1]2019-RP'!$A:C,3,0)</f>
        <v>165</v>
      </c>
      <c r="D23" s="12">
        <f>VLOOKUP($A23,'[1]All-data-countries-2020'!$A:$GQ,64,0)</f>
        <v>165</v>
      </c>
      <c r="F23" s="48" t="s">
        <v>368</v>
      </c>
      <c r="G23" s="48" t="s">
        <v>369</v>
      </c>
      <c r="H23" s="48"/>
      <c r="I23" s="48">
        <v>63.614450000000005</v>
      </c>
      <c r="J23" s="48"/>
      <c r="K23" s="48">
        <v>7</v>
      </c>
      <c r="L23" s="48" t="s">
        <v>286</v>
      </c>
      <c r="M23" s="48">
        <v>35</v>
      </c>
      <c r="N23" s="48" t="s">
        <v>1689</v>
      </c>
      <c r="O23" s="48">
        <v>5.0999999999999996</v>
      </c>
      <c r="P23" s="48" t="s">
        <v>2015</v>
      </c>
      <c r="Q23" s="48" t="s">
        <v>893</v>
      </c>
      <c r="R23" s="48" t="s">
        <v>1639</v>
      </c>
      <c r="S23" s="48" t="s">
        <v>109</v>
      </c>
      <c r="T23" s="48" t="s">
        <v>145</v>
      </c>
      <c r="U23" s="48" t="s">
        <v>130</v>
      </c>
      <c r="V23" s="48" t="s">
        <v>299</v>
      </c>
      <c r="W23" s="48" t="s">
        <v>88</v>
      </c>
      <c r="X23" s="49">
        <v>96</v>
      </c>
      <c r="Y23" s="49">
        <v>63.633880000000005</v>
      </c>
      <c r="Z23" s="49"/>
      <c r="AA23" s="49">
        <v>7</v>
      </c>
      <c r="AB23" s="49" t="s">
        <v>286</v>
      </c>
      <c r="AC23" s="49">
        <v>35</v>
      </c>
      <c r="AD23" s="49" t="s">
        <v>1689</v>
      </c>
      <c r="AE23" s="49">
        <v>5.0999999999999996</v>
      </c>
      <c r="AF23" s="49" t="s">
        <v>1690</v>
      </c>
      <c r="AG23" s="49" t="s">
        <v>893</v>
      </c>
      <c r="AH23" s="49" t="s">
        <v>1639</v>
      </c>
      <c r="AI23" s="49" t="s">
        <v>109</v>
      </c>
      <c r="AJ23" s="49" t="s">
        <v>145</v>
      </c>
      <c r="AK23" s="49" t="s">
        <v>130</v>
      </c>
      <c r="AL23" s="49" t="s">
        <v>299</v>
      </c>
      <c r="AM23" s="49" t="s">
        <v>88</v>
      </c>
    </row>
    <row r="24" spans="1:39" x14ac:dyDescent="0.2">
      <c r="A24" s="13" t="s">
        <v>138</v>
      </c>
      <c r="B24" s="13" t="s">
        <v>45</v>
      </c>
      <c r="C24" s="12">
        <f>VLOOKUP($A24,'[1]2019-RP'!$A:C,3,0)</f>
        <v>188</v>
      </c>
      <c r="D24" s="12">
        <f>VLOOKUP($A24,'[1]All-data-countries-2020'!$A:$GQ,64,0)</f>
        <v>187</v>
      </c>
      <c r="F24" s="48" t="s">
        <v>370</v>
      </c>
      <c r="G24" s="48" t="s">
        <v>371</v>
      </c>
      <c r="H24" s="48"/>
      <c r="I24" s="48">
        <v>65.850010000000012</v>
      </c>
      <c r="J24" s="48"/>
      <c r="K24" s="48">
        <v>4</v>
      </c>
      <c r="L24" s="48" t="s">
        <v>734</v>
      </c>
      <c r="M24" s="48">
        <v>27</v>
      </c>
      <c r="N24" s="48" t="s">
        <v>1691</v>
      </c>
      <c r="O24" s="48">
        <v>5.0999999999999996</v>
      </c>
      <c r="P24" s="48" t="s">
        <v>2016</v>
      </c>
      <c r="Q24" s="48" t="s">
        <v>269</v>
      </c>
      <c r="R24" s="48" t="s">
        <v>126</v>
      </c>
      <c r="S24" s="48" t="s">
        <v>95</v>
      </c>
      <c r="T24" s="48" t="s">
        <v>1640</v>
      </c>
      <c r="U24" s="48" t="s">
        <v>145</v>
      </c>
      <c r="V24" s="48" t="s">
        <v>159</v>
      </c>
      <c r="W24" s="48" t="s">
        <v>88</v>
      </c>
      <c r="X24" s="49">
        <v>82</v>
      </c>
      <c r="Y24" s="49">
        <v>65.838450000000009</v>
      </c>
      <c r="Z24" s="49"/>
      <c r="AA24" s="49">
        <v>4</v>
      </c>
      <c r="AB24" s="49" t="s">
        <v>734</v>
      </c>
      <c r="AC24" s="49">
        <v>27</v>
      </c>
      <c r="AD24" s="49" t="s">
        <v>1691</v>
      </c>
      <c r="AE24" s="49">
        <v>5.0999999999999996</v>
      </c>
      <c r="AF24" s="49" t="s">
        <v>1692</v>
      </c>
      <c r="AG24" s="49" t="s">
        <v>269</v>
      </c>
      <c r="AH24" s="49" t="s">
        <v>126</v>
      </c>
      <c r="AI24" s="49" t="s">
        <v>95</v>
      </c>
      <c r="AJ24" s="49" t="s">
        <v>1640</v>
      </c>
      <c r="AK24" s="49" t="s">
        <v>145</v>
      </c>
      <c r="AL24" s="49" t="s">
        <v>159</v>
      </c>
      <c r="AM24" s="49" t="s">
        <v>88</v>
      </c>
    </row>
    <row r="25" spans="1:39" x14ac:dyDescent="0.2">
      <c r="F25" s="48" t="s">
        <v>372</v>
      </c>
      <c r="G25" s="48" t="s">
        <v>373</v>
      </c>
      <c r="H25" s="48"/>
      <c r="I25" s="48">
        <v>51.944480000000006</v>
      </c>
      <c r="J25" s="48"/>
      <c r="K25" s="48">
        <v>13.61</v>
      </c>
      <c r="L25" s="48" t="s">
        <v>88</v>
      </c>
      <c r="M25" s="48">
        <v>31.434999999999999</v>
      </c>
      <c r="N25" s="48" t="s">
        <v>2017</v>
      </c>
      <c r="O25" s="48">
        <v>3.6</v>
      </c>
      <c r="P25" s="48" t="s">
        <v>2018</v>
      </c>
      <c r="Q25" s="48" t="s">
        <v>2019</v>
      </c>
      <c r="R25" s="48" t="s">
        <v>2020</v>
      </c>
      <c r="S25" s="48" t="s">
        <v>1697</v>
      </c>
      <c r="T25" s="48" t="s">
        <v>2021</v>
      </c>
      <c r="U25" s="48" t="s">
        <v>130</v>
      </c>
      <c r="V25" s="48" t="s">
        <v>179</v>
      </c>
      <c r="W25" s="48" t="s">
        <v>88</v>
      </c>
      <c r="X25" s="49">
        <v>133</v>
      </c>
      <c r="Y25" s="49">
        <v>54.102320000000006</v>
      </c>
      <c r="Z25" s="49"/>
      <c r="AA25" s="49">
        <v>13.61</v>
      </c>
      <c r="AB25" s="49" t="s">
        <v>88</v>
      </c>
      <c r="AC25" s="49">
        <v>30.74</v>
      </c>
      <c r="AD25" s="49" t="s">
        <v>1693</v>
      </c>
      <c r="AE25" s="49">
        <v>3.6</v>
      </c>
      <c r="AF25" s="49" t="s">
        <v>1694</v>
      </c>
      <c r="AG25" s="49" t="s">
        <v>1695</v>
      </c>
      <c r="AH25" s="49" t="s">
        <v>1696</v>
      </c>
      <c r="AI25" s="49" t="s">
        <v>1697</v>
      </c>
      <c r="AJ25" s="49" t="s">
        <v>1698</v>
      </c>
      <c r="AK25" s="49" t="s">
        <v>130</v>
      </c>
      <c r="AL25" s="49" t="s">
        <v>180</v>
      </c>
      <c r="AM25" s="49" t="s">
        <v>88</v>
      </c>
    </row>
    <row r="26" spans="1:39" x14ac:dyDescent="0.2">
      <c r="F26" s="48" t="s">
        <v>374</v>
      </c>
      <c r="G26" s="48" t="s">
        <v>375</v>
      </c>
      <c r="H26" s="48"/>
      <c r="I26" s="48">
        <v>51.482690000000005</v>
      </c>
      <c r="J26" s="48"/>
      <c r="K26" s="48">
        <v>7</v>
      </c>
      <c r="L26" s="48" t="s">
        <v>286</v>
      </c>
      <c r="M26" s="48">
        <v>298.5</v>
      </c>
      <c r="N26" s="48" t="s">
        <v>88</v>
      </c>
      <c r="O26" s="48">
        <v>0.6</v>
      </c>
      <c r="P26" s="48" t="s">
        <v>2022</v>
      </c>
      <c r="Q26" s="48" t="s">
        <v>84</v>
      </c>
      <c r="R26" s="48" t="s">
        <v>257</v>
      </c>
      <c r="S26" s="48" t="s">
        <v>109</v>
      </c>
      <c r="T26" s="48" t="s">
        <v>180</v>
      </c>
      <c r="U26" s="48" t="s">
        <v>145</v>
      </c>
      <c r="V26" s="48" t="s">
        <v>180</v>
      </c>
      <c r="W26" s="48" t="s">
        <v>88</v>
      </c>
      <c r="X26" s="49">
        <v>144</v>
      </c>
      <c r="Y26" s="49">
        <v>50.650890000000004</v>
      </c>
      <c r="Z26" s="49"/>
      <c r="AA26" s="49">
        <v>7</v>
      </c>
      <c r="AB26" s="49" t="s">
        <v>286</v>
      </c>
      <c r="AC26" s="49">
        <v>298.5</v>
      </c>
      <c r="AD26" s="49" t="s">
        <v>88</v>
      </c>
      <c r="AE26" s="49">
        <v>0.6</v>
      </c>
      <c r="AF26" s="49" t="s">
        <v>1699</v>
      </c>
      <c r="AG26" s="49" t="s">
        <v>160</v>
      </c>
      <c r="AH26" s="49" t="s">
        <v>1700</v>
      </c>
      <c r="AI26" s="49" t="s">
        <v>109</v>
      </c>
      <c r="AJ26" s="49" t="s">
        <v>145</v>
      </c>
      <c r="AK26" s="49" t="s">
        <v>145</v>
      </c>
      <c r="AL26" s="49" t="s">
        <v>145</v>
      </c>
      <c r="AM26" s="49" t="s">
        <v>88</v>
      </c>
    </row>
    <row r="27" spans="1:39" x14ac:dyDescent="0.2">
      <c r="F27" s="48" t="s">
        <v>376</v>
      </c>
      <c r="G27" s="48" t="s">
        <v>377</v>
      </c>
      <c r="H27" s="48"/>
      <c r="I27" s="48">
        <v>69.321899999999999</v>
      </c>
      <c r="J27" s="48"/>
      <c r="K27" s="48">
        <v>8</v>
      </c>
      <c r="L27" s="48" t="s">
        <v>1667</v>
      </c>
      <c r="M27" s="48">
        <v>19</v>
      </c>
      <c r="N27" s="48" t="s">
        <v>1637</v>
      </c>
      <c r="O27" s="48">
        <v>2.9</v>
      </c>
      <c r="P27" s="48" t="s">
        <v>2023</v>
      </c>
      <c r="Q27" s="48" t="s">
        <v>128</v>
      </c>
      <c r="R27" s="48" t="s">
        <v>1649</v>
      </c>
      <c r="S27" s="48" t="s">
        <v>90</v>
      </c>
      <c r="T27" s="48" t="s">
        <v>145</v>
      </c>
      <c r="U27" s="48" t="s">
        <v>145</v>
      </c>
      <c r="V27" s="48" t="s">
        <v>109</v>
      </c>
      <c r="W27" s="48" t="s">
        <v>88</v>
      </c>
      <c r="X27" s="49">
        <v>66</v>
      </c>
      <c r="Y27" s="49">
        <v>69.765510000000006</v>
      </c>
      <c r="Z27" s="49"/>
      <c r="AA27" s="49">
        <v>8</v>
      </c>
      <c r="AB27" s="49" t="s">
        <v>1667</v>
      </c>
      <c r="AC27" s="49">
        <v>19</v>
      </c>
      <c r="AD27" s="49" t="s">
        <v>1637</v>
      </c>
      <c r="AE27" s="49">
        <v>2.8</v>
      </c>
      <c r="AF27" s="49" t="s">
        <v>1701</v>
      </c>
      <c r="AG27" s="49" t="s">
        <v>881</v>
      </c>
      <c r="AH27" s="49" t="s">
        <v>1657</v>
      </c>
      <c r="AI27" s="49" t="s">
        <v>90</v>
      </c>
      <c r="AJ27" s="49" t="s">
        <v>180</v>
      </c>
      <c r="AK27" s="49" t="s">
        <v>145</v>
      </c>
      <c r="AL27" s="49" t="s">
        <v>109</v>
      </c>
      <c r="AM27" s="49" t="s">
        <v>88</v>
      </c>
    </row>
    <row r="28" spans="1:39" x14ac:dyDescent="0.2">
      <c r="F28" s="48" t="s">
        <v>378</v>
      </c>
      <c r="G28" s="48" t="s">
        <v>379</v>
      </c>
      <c r="H28" s="48"/>
      <c r="I28" s="48">
        <v>50.470860000000002</v>
      </c>
      <c r="J28" s="48"/>
      <c r="K28" s="48">
        <v>4</v>
      </c>
      <c r="L28" s="48" t="s">
        <v>734</v>
      </c>
      <c r="M28" s="48">
        <v>67</v>
      </c>
      <c r="N28" s="48" t="s">
        <v>1702</v>
      </c>
      <c r="O28" s="48">
        <v>12</v>
      </c>
      <c r="P28" s="48" t="s">
        <v>2024</v>
      </c>
      <c r="Q28" s="48" t="s">
        <v>274</v>
      </c>
      <c r="R28" s="48" t="s">
        <v>2025</v>
      </c>
      <c r="S28" s="48" t="s">
        <v>130</v>
      </c>
      <c r="T28" s="48" t="s">
        <v>159</v>
      </c>
      <c r="U28" s="48" t="s">
        <v>88</v>
      </c>
      <c r="V28" s="48" t="s">
        <v>265</v>
      </c>
      <c r="W28" s="48" t="s">
        <v>88</v>
      </c>
      <c r="X28" s="49">
        <v>141</v>
      </c>
      <c r="Y28" s="49">
        <v>51.388990000000007</v>
      </c>
      <c r="Z28" s="49"/>
      <c r="AA28" s="49">
        <v>4</v>
      </c>
      <c r="AB28" s="49" t="s">
        <v>734</v>
      </c>
      <c r="AC28" s="49">
        <v>67</v>
      </c>
      <c r="AD28" s="49" t="s">
        <v>1702</v>
      </c>
      <c r="AE28" s="49">
        <v>11.9</v>
      </c>
      <c r="AF28" s="49" t="s">
        <v>1703</v>
      </c>
      <c r="AG28" s="49" t="s">
        <v>300</v>
      </c>
      <c r="AH28" s="49" t="s">
        <v>1667</v>
      </c>
      <c r="AI28" s="49" t="s">
        <v>130</v>
      </c>
      <c r="AJ28" s="49" t="s">
        <v>145</v>
      </c>
      <c r="AK28" s="49" t="s">
        <v>88</v>
      </c>
      <c r="AL28" s="49" t="s">
        <v>265</v>
      </c>
      <c r="AM28" s="49" t="s">
        <v>88</v>
      </c>
    </row>
    <row r="29" spans="1:39" x14ac:dyDescent="0.2">
      <c r="F29" s="48" t="s">
        <v>380</v>
      </c>
      <c r="G29" s="48" t="s">
        <v>381</v>
      </c>
      <c r="H29" s="48"/>
      <c r="I29" s="48">
        <v>62.582120000000003</v>
      </c>
      <c r="J29" s="48"/>
      <c r="K29" s="48">
        <v>5</v>
      </c>
      <c r="L29" s="48" t="s">
        <v>263</v>
      </c>
      <c r="M29" s="48">
        <v>23</v>
      </c>
      <c r="N29" s="48" t="s">
        <v>1704</v>
      </c>
      <c r="O29" s="48">
        <v>3.1</v>
      </c>
      <c r="P29" s="48" t="s">
        <v>2026</v>
      </c>
      <c r="Q29" s="48" t="s">
        <v>180</v>
      </c>
      <c r="R29" s="48" t="s">
        <v>133</v>
      </c>
      <c r="S29" s="48" t="s">
        <v>95</v>
      </c>
      <c r="T29" s="48" t="s">
        <v>88</v>
      </c>
      <c r="U29" s="48" t="s">
        <v>88</v>
      </c>
      <c r="V29" s="48" t="s">
        <v>179</v>
      </c>
      <c r="W29" s="48" t="s">
        <v>88</v>
      </c>
      <c r="X29" s="49">
        <v>100</v>
      </c>
      <c r="Y29" s="49">
        <v>62.553170000000009</v>
      </c>
      <c r="Z29" s="49"/>
      <c r="AA29" s="49">
        <v>5</v>
      </c>
      <c r="AB29" s="49" t="s">
        <v>263</v>
      </c>
      <c r="AC29" s="49">
        <v>23</v>
      </c>
      <c r="AD29" s="49" t="s">
        <v>1704</v>
      </c>
      <c r="AE29" s="49">
        <v>3.1</v>
      </c>
      <c r="AF29" s="49" t="s">
        <v>1705</v>
      </c>
      <c r="AG29" s="49" t="s">
        <v>180</v>
      </c>
      <c r="AH29" s="49" t="s">
        <v>133</v>
      </c>
      <c r="AI29" s="49" t="s">
        <v>95</v>
      </c>
      <c r="AJ29" s="49" t="s">
        <v>88</v>
      </c>
      <c r="AK29" s="49" t="s">
        <v>88</v>
      </c>
      <c r="AL29" s="49" t="s">
        <v>179</v>
      </c>
      <c r="AM29" s="49" t="s">
        <v>88</v>
      </c>
    </row>
    <row r="30" spans="1:39" x14ac:dyDescent="0.2">
      <c r="F30" s="48" t="s">
        <v>382</v>
      </c>
      <c r="G30" s="48" t="s">
        <v>383</v>
      </c>
      <c r="H30" s="48"/>
      <c r="I30" s="48">
        <v>66.665900000000008</v>
      </c>
      <c r="J30" s="48"/>
      <c r="K30" s="48">
        <v>6</v>
      </c>
      <c r="L30" s="48" t="s">
        <v>1643</v>
      </c>
      <c r="M30" s="48">
        <v>22</v>
      </c>
      <c r="N30" s="48" t="s">
        <v>2027</v>
      </c>
      <c r="O30" s="48">
        <v>2.2000000000000002</v>
      </c>
      <c r="P30" s="48" t="s">
        <v>2028</v>
      </c>
      <c r="Q30" s="48" t="s">
        <v>139</v>
      </c>
      <c r="R30" s="48" t="s">
        <v>272</v>
      </c>
      <c r="S30" s="48" t="s">
        <v>130</v>
      </c>
      <c r="T30" s="48" t="s">
        <v>159</v>
      </c>
      <c r="U30" s="48" t="s">
        <v>88</v>
      </c>
      <c r="V30" s="48" t="s">
        <v>109</v>
      </c>
      <c r="W30" s="48" t="s">
        <v>88</v>
      </c>
      <c r="X30" s="49">
        <v>69</v>
      </c>
      <c r="Y30" s="49">
        <v>68.809420000000003</v>
      </c>
      <c r="Z30" s="49"/>
      <c r="AA30" s="49">
        <v>6</v>
      </c>
      <c r="AB30" s="49" t="s">
        <v>1643</v>
      </c>
      <c r="AC30" s="49">
        <v>19</v>
      </c>
      <c r="AD30" s="49" t="s">
        <v>1637</v>
      </c>
      <c r="AE30" s="49">
        <v>2.2000000000000002</v>
      </c>
      <c r="AF30" s="49" t="s">
        <v>1706</v>
      </c>
      <c r="AG30" s="49" t="s">
        <v>82</v>
      </c>
      <c r="AH30" s="49" t="s">
        <v>134</v>
      </c>
      <c r="AI30" s="49" t="s">
        <v>159</v>
      </c>
      <c r="AJ30" s="49" t="s">
        <v>145</v>
      </c>
      <c r="AK30" s="49" t="s">
        <v>88</v>
      </c>
      <c r="AL30" s="49" t="s">
        <v>109</v>
      </c>
      <c r="AM30" s="49" t="s">
        <v>88</v>
      </c>
    </row>
    <row r="31" spans="1:39" x14ac:dyDescent="0.2">
      <c r="F31" s="48" t="s">
        <v>384</v>
      </c>
      <c r="G31" s="48" t="s">
        <v>385</v>
      </c>
      <c r="H31" s="48"/>
      <c r="I31" s="48">
        <v>55.160750000000007</v>
      </c>
      <c r="J31" s="48"/>
      <c r="K31" s="48">
        <v>7</v>
      </c>
      <c r="L31" s="48" t="s">
        <v>286</v>
      </c>
      <c r="M31" s="48">
        <v>55</v>
      </c>
      <c r="N31" s="48" t="s">
        <v>1641</v>
      </c>
      <c r="O31" s="48">
        <v>4.3</v>
      </c>
      <c r="P31" s="48" t="s">
        <v>2029</v>
      </c>
      <c r="Q31" s="48" t="s">
        <v>285</v>
      </c>
      <c r="R31" s="48" t="s">
        <v>307</v>
      </c>
      <c r="S31" s="48" t="s">
        <v>130</v>
      </c>
      <c r="T31" s="48" t="s">
        <v>266</v>
      </c>
      <c r="U31" s="48" t="s">
        <v>88</v>
      </c>
      <c r="V31" s="48" t="s">
        <v>109</v>
      </c>
      <c r="W31" s="48" t="s">
        <v>88</v>
      </c>
      <c r="X31" s="49">
        <v>129</v>
      </c>
      <c r="Y31" s="49">
        <v>55.197000000000003</v>
      </c>
      <c r="Z31" s="49"/>
      <c r="AA31" s="49">
        <v>7</v>
      </c>
      <c r="AB31" s="49" t="s">
        <v>286</v>
      </c>
      <c r="AC31" s="49">
        <v>55</v>
      </c>
      <c r="AD31" s="49" t="s">
        <v>1641</v>
      </c>
      <c r="AE31" s="49">
        <v>4.3</v>
      </c>
      <c r="AF31" s="49" t="s">
        <v>1707</v>
      </c>
      <c r="AG31" s="49" t="s">
        <v>285</v>
      </c>
      <c r="AH31" s="49" t="s">
        <v>307</v>
      </c>
      <c r="AI31" s="49" t="s">
        <v>130</v>
      </c>
      <c r="AJ31" s="49" t="s">
        <v>266</v>
      </c>
      <c r="AK31" s="49" t="s">
        <v>88</v>
      </c>
      <c r="AL31" s="49" t="s">
        <v>109</v>
      </c>
      <c r="AM31" s="49" t="s">
        <v>88</v>
      </c>
    </row>
    <row r="32" spans="1:39" x14ac:dyDescent="0.2">
      <c r="F32" s="48" t="s">
        <v>386</v>
      </c>
      <c r="G32" s="48" t="s">
        <v>387</v>
      </c>
      <c r="H32" s="48"/>
      <c r="I32" s="48">
        <v>40.114880000000007</v>
      </c>
      <c r="J32" s="48"/>
      <c r="K32" s="48">
        <v>5</v>
      </c>
      <c r="L32" s="48" t="s">
        <v>263</v>
      </c>
      <c r="M32" s="48">
        <v>81</v>
      </c>
      <c r="N32" s="48" t="s">
        <v>1708</v>
      </c>
      <c r="O32" s="48">
        <v>13.7</v>
      </c>
      <c r="P32" s="48" t="s">
        <v>2030</v>
      </c>
      <c r="Q32" s="48" t="s">
        <v>91</v>
      </c>
      <c r="R32" s="48" t="s">
        <v>1646</v>
      </c>
      <c r="S32" s="48" t="s">
        <v>130</v>
      </c>
      <c r="T32" s="48" t="s">
        <v>1640</v>
      </c>
      <c r="U32" s="48" t="s">
        <v>88</v>
      </c>
      <c r="V32" s="48" t="s">
        <v>179</v>
      </c>
      <c r="W32" s="48" t="s">
        <v>1710</v>
      </c>
      <c r="X32" s="49">
        <v>175</v>
      </c>
      <c r="Y32" s="49">
        <v>40.119780000000006</v>
      </c>
      <c r="Z32" s="49"/>
      <c r="AA32" s="49">
        <v>5</v>
      </c>
      <c r="AB32" s="49" t="s">
        <v>263</v>
      </c>
      <c r="AC32" s="49">
        <v>81</v>
      </c>
      <c r="AD32" s="49" t="s">
        <v>1708</v>
      </c>
      <c r="AE32" s="49">
        <v>13.7</v>
      </c>
      <c r="AF32" s="49" t="s">
        <v>1709</v>
      </c>
      <c r="AG32" s="49" t="s">
        <v>91</v>
      </c>
      <c r="AH32" s="49" t="s">
        <v>1646</v>
      </c>
      <c r="AI32" s="49" t="s">
        <v>130</v>
      </c>
      <c r="AJ32" s="49" t="s">
        <v>1640</v>
      </c>
      <c r="AK32" s="49" t="s">
        <v>88</v>
      </c>
      <c r="AL32" s="49" t="s">
        <v>179</v>
      </c>
      <c r="AM32" s="49" t="s">
        <v>1710</v>
      </c>
    </row>
    <row r="33" spans="6:39" x14ac:dyDescent="0.2">
      <c r="F33" s="48" t="s">
        <v>388</v>
      </c>
      <c r="G33" s="48" t="s">
        <v>389</v>
      </c>
      <c r="H33" s="48"/>
      <c r="I33" s="48">
        <v>77.828970000000012</v>
      </c>
      <c r="J33" s="48"/>
      <c r="K33" s="48">
        <v>5</v>
      </c>
      <c r="L33" s="48" t="s">
        <v>263</v>
      </c>
      <c r="M33" s="48">
        <v>4</v>
      </c>
      <c r="N33" s="48" t="s">
        <v>1711</v>
      </c>
      <c r="O33" s="48">
        <v>3.8</v>
      </c>
      <c r="P33" s="48" t="s">
        <v>2031</v>
      </c>
      <c r="Q33" s="48" t="s">
        <v>314</v>
      </c>
      <c r="R33" s="48" t="s">
        <v>1713</v>
      </c>
      <c r="S33" s="48" t="s">
        <v>91</v>
      </c>
      <c r="T33" s="48" t="s">
        <v>159</v>
      </c>
      <c r="U33" s="48" t="s">
        <v>90</v>
      </c>
      <c r="V33" s="48" t="s">
        <v>299</v>
      </c>
      <c r="W33" s="48" t="s">
        <v>88</v>
      </c>
      <c r="X33" s="49">
        <v>36</v>
      </c>
      <c r="Y33" s="49">
        <v>77.822700000000012</v>
      </c>
      <c r="Z33" s="49"/>
      <c r="AA33" s="49">
        <v>5</v>
      </c>
      <c r="AB33" s="49" t="s">
        <v>263</v>
      </c>
      <c r="AC33" s="49">
        <v>4</v>
      </c>
      <c r="AD33" s="49" t="s">
        <v>1711</v>
      </c>
      <c r="AE33" s="49">
        <v>3.8</v>
      </c>
      <c r="AF33" s="49" t="s">
        <v>1712</v>
      </c>
      <c r="AG33" s="49" t="s">
        <v>314</v>
      </c>
      <c r="AH33" s="49" t="s">
        <v>1713</v>
      </c>
      <c r="AI33" s="49" t="s">
        <v>91</v>
      </c>
      <c r="AJ33" s="49" t="s">
        <v>159</v>
      </c>
      <c r="AK33" s="49" t="s">
        <v>90</v>
      </c>
      <c r="AL33" s="49" t="s">
        <v>299</v>
      </c>
      <c r="AM33" s="49" t="s">
        <v>88</v>
      </c>
    </row>
    <row r="34" spans="6:39" x14ac:dyDescent="0.2">
      <c r="F34" s="48" t="s">
        <v>390</v>
      </c>
      <c r="G34" s="48" t="s">
        <v>391</v>
      </c>
      <c r="H34" s="48"/>
      <c r="I34" s="48">
        <v>41.944890000000001</v>
      </c>
      <c r="J34" s="48"/>
      <c r="K34" s="48">
        <v>5</v>
      </c>
      <c r="L34" s="48" t="s">
        <v>263</v>
      </c>
      <c r="M34" s="48">
        <v>75</v>
      </c>
      <c r="N34" s="48" t="s">
        <v>1714</v>
      </c>
      <c r="O34" s="48">
        <v>11</v>
      </c>
      <c r="P34" s="48" t="s">
        <v>2032</v>
      </c>
      <c r="Q34" s="48" t="s">
        <v>159</v>
      </c>
      <c r="R34" s="48" t="s">
        <v>139</v>
      </c>
      <c r="S34" s="48" t="s">
        <v>88</v>
      </c>
      <c r="T34" s="48" t="s">
        <v>88</v>
      </c>
      <c r="U34" s="48" t="s">
        <v>88</v>
      </c>
      <c r="V34" s="48" t="s">
        <v>159</v>
      </c>
      <c r="W34" s="48" t="s">
        <v>88</v>
      </c>
      <c r="X34" s="49">
        <v>170</v>
      </c>
      <c r="Y34" s="49">
        <v>41.972290000000001</v>
      </c>
      <c r="Z34" s="49"/>
      <c r="AA34" s="49">
        <v>5</v>
      </c>
      <c r="AB34" s="49" t="s">
        <v>263</v>
      </c>
      <c r="AC34" s="49">
        <v>75</v>
      </c>
      <c r="AD34" s="49" t="s">
        <v>1714</v>
      </c>
      <c r="AE34" s="49">
        <v>11</v>
      </c>
      <c r="AF34" s="49" t="s">
        <v>1715</v>
      </c>
      <c r="AG34" s="49" t="s">
        <v>159</v>
      </c>
      <c r="AH34" s="49" t="s">
        <v>139</v>
      </c>
      <c r="AI34" s="49" t="s">
        <v>88</v>
      </c>
      <c r="AJ34" s="49" t="s">
        <v>88</v>
      </c>
      <c r="AK34" s="49" t="s">
        <v>88</v>
      </c>
      <c r="AL34" s="49" t="s">
        <v>159</v>
      </c>
      <c r="AM34" s="49" t="s">
        <v>88</v>
      </c>
    </row>
    <row r="35" spans="6:39" x14ac:dyDescent="0.2">
      <c r="F35" s="48" t="s">
        <v>392</v>
      </c>
      <c r="G35" s="48" t="s">
        <v>393</v>
      </c>
      <c r="H35" s="48"/>
      <c r="I35" s="48">
        <v>52.974690000000002</v>
      </c>
      <c r="J35" s="48"/>
      <c r="K35" s="48">
        <v>6</v>
      </c>
      <c r="L35" s="48" t="s">
        <v>1643</v>
      </c>
      <c r="M35" s="48">
        <v>44</v>
      </c>
      <c r="N35" s="48" t="s">
        <v>1796</v>
      </c>
      <c r="O35" s="48">
        <v>8.1</v>
      </c>
      <c r="P35" s="48" t="s">
        <v>2033</v>
      </c>
      <c r="Q35" s="48" t="s">
        <v>154</v>
      </c>
      <c r="R35" s="48" t="s">
        <v>1719</v>
      </c>
      <c r="S35" s="48" t="s">
        <v>159</v>
      </c>
      <c r="T35" s="48" t="s">
        <v>256</v>
      </c>
      <c r="U35" s="48" t="s">
        <v>88</v>
      </c>
      <c r="V35" s="48" t="s">
        <v>109</v>
      </c>
      <c r="W35" s="48" t="s">
        <v>1710</v>
      </c>
      <c r="X35" s="49">
        <v>131</v>
      </c>
      <c r="Y35" s="49">
        <v>54.828370000000007</v>
      </c>
      <c r="Z35" s="49"/>
      <c r="AA35" s="49">
        <v>6</v>
      </c>
      <c r="AB35" s="49" t="s">
        <v>1643</v>
      </c>
      <c r="AC35" s="49">
        <v>29</v>
      </c>
      <c r="AD35" s="49" t="s">
        <v>1717</v>
      </c>
      <c r="AE35" s="49">
        <v>8.1</v>
      </c>
      <c r="AF35" s="49" t="s">
        <v>1718</v>
      </c>
      <c r="AG35" s="49" t="s">
        <v>154</v>
      </c>
      <c r="AH35" s="49" t="s">
        <v>1719</v>
      </c>
      <c r="AI35" s="49" t="s">
        <v>159</v>
      </c>
      <c r="AJ35" s="49" t="s">
        <v>256</v>
      </c>
      <c r="AK35" s="49" t="s">
        <v>88</v>
      </c>
      <c r="AL35" s="49" t="s">
        <v>109</v>
      </c>
      <c r="AM35" s="49" t="s">
        <v>1710</v>
      </c>
    </row>
    <row r="36" spans="6:39" x14ac:dyDescent="0.2">
      <c r="F36" s="48" t="s">
        <v>394</v>
      </c>
      <c r="G36" s="48" t="s">
        <v>395</v>
      </c>
      <c r="H36" s="48"/>
      <c r="I36" s="48">
        <v>71.146720000000002</v>
      </c>
      <c r="J36" s="48"/>
      <c r="K36" s="48">
        <v>6</v>
      </c>
      <c r="L36" s="48" t="s">
        <v>1643</v>
      </c>
      <c r="M36" s="48">
        <v>28.5</v>
      </c>
      <c r="N36" s="48" t="s">
        <v>1720</v>
      </c>
      <c r="O36" s="48">
        <v>1.1000000000000001</v>
      </c>
      <c r="P36" s="48" t="s">
        <v>2034</v>
      </c>
      <c r="Q36" s="48" t="s">
        <v>105</v>
      </c>
      <c r="R36" s="48" t="s">
        <v>1722</v>
      </c>
      <c r="S36" s="48" t="s">
        <v>130</v>
      </c>
      <c r="T36" s="48" t="s">
        <v>179</v>
      </c>
      <c r="U36" s="48" t="s">
        <v>145</v>
      </c>
      <c r="V36" s="48" t="s">
        <v>299</v>
      </c>
      <c r="W36" s="48" t="s">
        <v>1710</v>
      </c>
      <c r="X36" s="49">
        <v>63</v>
      </c>
      <c r="Y36" s="49">
        <v>71.145340000000004</v>
      </c>
      <c r="Z36" s="49"/>
      <c r="AA36" s="49">
        <v>6</v>
      </c>
      <c r="AB36" s="49" t="s">
        <v>1643</v>
      </c>
      <c r="AC36" s="49">
        <v>28.5</v>
      </c>
      <c r="AD36" s="49" t="s">
        <v>1720</v>
      </c>
      <c r="AE36" s="49">
        <v>1.1000000000000001</v>
      </c>
      <c r="AF36" s="49" t="s">
        <v>1721</v>
      </c>
      <c r="AG36" s="49" t="s">
        <v>105</v>
      </c>
      <c r="AH36" s="49" t="s">
        <v>1722</v>
      </c>
      <c r="AI36" s="49" t="s">
        <v>130</v>
      </c>
      <c r="AJ36" s="49" t="s">
        <v>179</v>
      </c>
      <c r="AK36" s="49" t="s">
        <v>145</v>
      </c>
      <c r="AL36" s="49" t="s">
        <v>299</v>
      </c>
      <c r="AM36" s="49" t="s">
        <v>1710</v>
      </c>
    </row>
    <row r="37" spans="6:39" x14ac:dyDescent="0.2">
      <c r="F37" s="48" t="s">
        <v>396</v>
      </c>
      <c r="G37" s="48" t="s">
        <v>397</v>
      </c>
      <c r="H37" s="48"/>
      <c r="I37" s="48">
        <v>80.803930000000008</v>
      </c>
      <c r="J37" s="48"/>
      <c r="K37" s="48">
        <v>3.55</v>
      </c>
      <c r="L37" s="48" t="s">
        <v>1723</v>
      </c>
      <c r="M37" s="48">
        <v>9</v>
      </c>
      <c r="N37" s="48" t="s">
        <v>1724</v>
      </c>
      <c r="O37" s="48">
        <v>4.5999999999999996</v>
      </c>
      <c r="P37" s="48" t="s">
        <v>2035</v>
      </c>
      <c r="Q37" s="48" t="s">
        <v>2036</v>
      </c>
      <c r="R37" s="48" t="s">
        <v>2037</v>
      </c>
      <c r="S37" s="48" t="s">
        <v>92</v>
      </c>
      <c r="T37" s="48" t="s">
        <v>1728</v>
      </c>
      <c r="U37" s="48" t="s">
        <v>145</v>
      </c>
      <c r="V37" s="48" t="s">
        <v>2038</v>
      </c>
      <c r="W37" s="48" t="s">
        <v>88</v>
      </c>
      <c r="X37" s="49">
        <v>28</v>
      </c>
      <c r="Y37" s="49">
        <v>80.993770000000012</v>
      </c>
      <c r="Z37" s="49"/>
      <c r="AA37" s="49">
        <v>3.55</v>
      </c>
      <c r="AB37" s="49" t="s">
        <v>1723</v>
      </c>
      <c r="AC37" s="49">
        <v>9</v>
      </c>
      <c r="AD37" s="49" t="s">
        <v>1724</v>
      </c>
      <c r="AE37" s="49">
        <v>4.5999999999999996</v>
      </c>
      <c r="AF37" s="49" t="s">
        <v>1725</v>
      </c>
      <c r="AG37" s="49" t="s">
        <v>1726</v>
      </c>
      <c r="AH37" s="49" t="s">
        <v>1727</v>
      </c>
      <c r="AI37" s="49" t="s">
        <v>92</v>
      </c>
      <c r="AJ37" s="49" t="s">
        <v>1728</v>
      </c>
      <c r="AK37" s="49" t="s">
        <v>145</v>
      </c>
      <c r="AL37" s="49" t="s">
        <v>92</v>
      </c>
      <c r="AM37" s="49" t="s">
        <v>88</v>
      </c>
    </row>
    <row r="38" spans="6:39" x14ac:dyDescent="0.2">
      <c r="F38" s="48" t="s">
        <v>398</v>
      </c>
      <c r="G38" s="48" t="s">
        <v>399</v>
      </c>
      <c r="H38" s="48"/>
      <c r="I38" s="48">
        <v>71.21584</v>
      </c>
      <c r="J38" s="48"/>
      <c r="K38" s="48">
        <v>7</v>
      </c>
      <c r="L38" s="48" t="s">
        <v>286</v>
      </c>
      <c r="M38" s="48">
        <v>15</v>
      </c>
      <c r="N38" s="48" t="s">
        <v>1729</v>
      </c>
      <c r="O38" s="48">
        <v>2</v>
      </c>
      <c r="P38" s="48" t="s">
        <v>2039</v>
      </c>
      <c r="Q38" s="48" t="s">
        <v>893</v>
      </c>
      <c r="R38" s="48" t="s">
        <v>1639</v>
      </c>
      <c r="S38" s="48" t="s">
        <v>90</v>
      </c>
      <c r="T38" s="48" t="s">
        <v>179</v>
      </c>
      <c r="U38" s="48" t="s">
        <v>130</v>
      </c>
      <c r="V38" s="48" t="s">
        <v>109</v>
      </c>
      <c r="W38" s="48" t="s">
        <v>88</v>
      </c>
      <c r="X38" s="49">
        <v>62</v>
      </c>
      <c r="Y38" s="49">
        <v>71.213740000000001</v>
      </c>
      <c r="Z38" s="49"/>
      <c r="AA38" s="49">
        <v>7</v>
      </c>
      <c r="AB38" s="49" t="s">
        <v>286</v>
      </c>
      <c r="AC38" s="49">
        <v>15</v>
      </c>
      <c r="AD38" s="49" t="s">
        <v>1729</v>
      </c>
      <c r="AE38" s="49">
        <v>2</v>
      </c>
      <c r="AF38" s="49" t="s">
        <v>1730</v>
      </c>
      <c r="AG38" s="49" t="s">
        <v>893</v>
      </c>
      <c r="AH38" s="49" t="s">
        <v>1639</v>
      </c>
      <c r="AI38" s="49" t="s">
        <v>90</v>
      </c>
      <c r="AJ38" s="49" t="s">
        <v>179</v>
      </c>
      <c r="AK38" s="49" t="s">
        <v>130</v>
      </c>
      <c r="AL38" s="49" t="s">
        <v>109</v>
      </c>
      <c r="AM38" s="49" t="s">
        <v>88</v>
      </c>
    </row>
    <row r="39" spans="6:39" x14ac:dyDescent="0.2">
      <c r="F39" s="48" t="s">
        <v>98</v>
      </c>
      <c r="G39" s="48" t="s">
        <v>38</v>
      </c>
      <c r="H39" s="48"/>
      <c r="I39" s="48">
        <v>57.700690000000002</v>
      </c>
      <c r="J39" s="48"/>
      <c r="K39" s="48">
        <v>4</v>
      </c>
      <c r="L39" s="48" t="s">
        <v>734</v>
      </c>
      <c r="M39" s="48">
        <v>30</v>
      </c>
      <c r="N39" s="48" t="s">
        <v>1731</v>
      </c>
      <c r="O39" s="48">
        <v>8</v>
      </c>
      <c r="P39" s="48" t="s">
        <v>2040</v>
      </c>
      <c r="Q39" s="48" t="s">
        <v>91</v>
      </c>
      <c r="R39" s="48" t="s">
        <v>1646</v>
      </c>
      <c r="S39" s="48" t="s">
        <v>130</v>
      </c>
      <c r="T39" s="48" t="s">
        <v>88</v>
      </c>
      <c r="U39" s="48" t="s">
        <v>88</v>
      </c>
      <c r="V39" s="48" t="s">
        <v>109</v>
      </c>
      <c r="W39" s="48" t="s">
        <v>88</v>
      </c>
      <c r="X39" s="49">
        <v>113</v>
      </c>
      <c r="Y39" s="49">
        <v>58.391560000000005</v>
      </c>
      <c r="Z39" s="49"/>
      <c r="AA39" s="49">
        <v>4</v>
      </c>
      <c r="AB39" s="49" t="s">
        <v>734</v>
      </c>
      <c r="AC39" s="49">
        <v>30</v>
      </c>
      <c r="AD39" s="49" t="s">
        <v>1731</v>
      </c>
      <c r="AE39" s="49">
        <v>7.6</v>
      </c>
      <c r="AF39" s="49" t="s">
        <v>1732</v>
      </c>
      <c r="AG39" s="49" t="s">
        <v>91</v>
      </c>
      <c r="AH39" s="49" t="s">
        <v>1646</v>
      </c>
      <c r="AI39" s="49" t="s">
        <v>130</v>
      </c>
      <c r="AJ39" s="49" t="s">
        <v>88</v>
      </c>
      <c r="AK39" s="49" t="s">
        <v>88</v>
      </c>
      <c r="AL39" s="49" t="s">
        <v>109</v>
      </c>
      <c r="AM39" s="49" t="s">
        <v>88</v>
      </c>
    </row>
    <row r="40" spans="6:39" x14ac:dyDescent="0.2">
      <c r="F40" s="48" t="s">
        <v>400</v>
      </c>
      <c r="G40" s="48" t="s">
        <v>401</v>
      </c>
      <c r="H40" s="48"/>
      <c r="I40" s="48">
        <v>46.305640000000004</v>
      </c>
      <c r="J40" s="48"/>
      <c r="K40" s="48">
        <v>8</v>
      </c>
      <c r="L40" s="48" t="s">
        <v>1667</v>
      </c>
      <c r="M40" s="48">
        <v>38</v>
      </c>
      <c r="N40" s="48" t="s">
        <v>1733</v>
      </c>
      <c r="O40" s="48">
        <v>10.3</v>
      </c>
      <c r="P40" s="48" t="s">
        <v>2041</v>
      </c>
      <c r="Q40" s="48" t="s">
        <v>93</v>
      </c>
      <c r="R40" s="48" t="s">
        <v>143</v>
      </c>
      <c r="S40" s="48" t="s">
        <v>95</v>
      </c>
      <c r="T40" s="48" t="s">
        <v>145</v>
      </c>
      <c r="U40" s="48" t="s">
        <v>88</v>
      </c>
      <c r="V40" s="48" t="s">
        <v>109</v>
      </c>
      <c r="W40" s="48" t="s">
        <v>1710</v>
      </c>
      <c r="X40" s="49">
        <v>159</v>
      </c>
      <c r="Y40" s="49">
        <v>46.620080000000002</v>
      </c>
      <c r="Z40" s="49"/>
      <c r="AA40" s="49">
        <v>8</v>
      </c>
      <c r="AB40" s="49" t="s">
        <v>1667</v>
      </c>
      <c r="AC40" s="49">
        <v>38</v>
      </c>
      <c r="AD40" s="49" t="s">
        <v>1733</v>
      </c>
      <c r="AE40" s="49">
        <v>10.1</v>
      </c>
      <c r="AF40" s="49" t="s">
        <v>1734</v>
      </c>
      <c r="AG40" s="49" t="s">
        <v>93</v>
      </c>
      <c r="AH40" s="49" t="s">
        <v>143</v>
      </c>
      <c r="AI40" s="49" t="s">
        <v>95</v>
      </c>
      <c r="AJ40" s="49" t="s">
        <v>145</v>
      </c>
      <c r="AK40" s="49" t="s">
        <v>88</v>
      </c>
      <c r="AL40" s="49" t="s">
        <v>109</v>
      </c>
      <c r="AM40" s="49" t="s">
        <v>1710</v>
      </c>
    </row>
    <row r="41" spans="6:39" x14ac:dyDescent="0.2">
      <c r="F41" s="48" t="s">
        <v>402</v>
      </c>
      <c r="G41" s="48" t="s">
        <v>403</v>
      </c>
      <c r="H41" s="48"/>
      <c r="I41" s="48">
        <v>40.073250000000002</v>
      </c>
      <c r="J41" s="48"/>
      <c r="K41" s="48">
        <v>5</v>
      </c>
      <c r="L41" s="48" t="s">
        <v>263</v>
      </c>
      <c r="M41" s="48">
        <v>54</v>
      </c>
      <c r="N41" s="48" t="s">
        <v>1735</v>
      </c>
      <c r="O41" s="48">
        <v>13.9</v>
      </c>
      <c r="P41" s="48" t="s">
        <v>2042</v>
      </c>
      <c r="Q41" s="48" t="s">
        <v>179</v>
      </c>
      <c r="R41" s="48" t="s">
        <v>1737</v>
      </c>
      <c r="S41" s="48" t="s">
        <v>88</v>
      </c>
      <c r="T41" s="48" t="s">
        <v>95</v>
      </c>
      <c r="U41" s="48" t="s">
        <v>88</v>
      </c>
      <c r="V41" s="48" t="s">
        <v>179</v>
      </c>
      <c r="W41" s="48" t="s">
        <v>1710</v>
      </c>
      <c r="X41" s="49">
        <v>174</v>
      </c>
      <c r="Y41" s="49">
        <v>40.555760000000006</v>
      </c>
      <c r="Z41" s="49"/>
      <c r="AA41" s="49">
        <v>5</v>
      </c>
      <c r="AB41" s="49" t="s">
        <v>263</v>
      </c>
      <c r="AC41" s="49">
        <v>54</v>
      </c>
      <c r="AD41" s="49" t="s">
        <v>1735</v>
      </c>
      <c r="AE41" s="49">
        <v>13.6</v>
      </c>
      <c r="AF41" s="49" t="s">
        <v>1736</v>
      </c>
      <c r="AG41" s="49" t="s">
        <v>179</v>
      </c>
      <c r="AH41" s="49" t="s">
        <v>1737</v>
      </c>
      <c r="AI41" s="49" t="s">
        <v>88</v>
      </c>
      <c r="AJ41" s="49" t="s">
        <v>95</v>
      </c>
      <c r="AK41" s="49" t="s">
        <v>88</v>
      </c>
      <c r="AL41" s="49" t="s">
        <v>179</v>
      </c>
      <c r="AM41" s="49" t="s">
        <v>1710</v>
      </c>
    </row>
    <row r="42" spans="6:39" x14ac:dyDescent="0.2">
      <c r="F42" s="48" t="s">
        <v>404</v>
      </c>
      <c r="G42" s="48" t="s">
        <v>405</v>
      </c>
      <c r="H42" s="48"/>
      <c r="I42" s="48">
        <v>74.35857</v>
      </c>
      <c r="J42" s="48"/>
      <c r="K42" s="48">
        <v>5</v>
      </c>
      <c r="L42" s="48" t="s">
        <v>263</v>
      </c>
      <c r="M42" s="48">
        <v>11</v>
      </c>
      <c r="N42" s="48" t="s">
        <v>1738</v>
      </c>
      <c r="O42" s="48">
        <v>3.4</v>
      </c>
      <c r="P42" s="48" t="s">
        <v>2043</v>
      </c>
      <c r="Q42" s="48" t="s">
        <v>786</v>
      </c>
      <c r="R42" s="48" t="s">
        <v>1643</v>
      </c>
      <c r="S42" s="48" t="s">
        <v>109</v>
      </c>
      <c r="T42" s="48" t="s">
        <v>179</v>
      </c>
      <c r="U42" s="48" t="s">
        <v>145</v>
      </c>
      <c r="V42" s="48" t="s">
        <v>109</v>
      </c>
      <c r="W42" s="48" t="s">
        <v>88</v>
      </c>
      <c r="X42" s="49">
        <v>49</v>
      </c>
      <c r="Y42" s="49">
        <v>74.362990000000011</v>
      </c>
      <c r="Z42" s="49"/>
      <c r="AA42" s="49">
        <v>5</v>
      </c>
      <c r="AB42" s="49" t="s">
        <v>263</v>
      </c>
      <c r="AC42" s="49">
        <v>11</v>
      </c>
      <c r="AD42" s="49" t="s">
        <v>1738</v>
      </c>
      <c r="AE42" s="49">
        <v>3.4</v>
      </c>
      <c r="AF42" s="49" t="s">
        <v>1739</v>
      </c>
      <c r="AG42" s="49" t="s">
        <v>786</v>
      </c>
      <c r="AH42" s="49" t="s">
        <v>1643</v>
      </c>
      <c r="AI42" s="49" t="s">
        <v>109</v>
      </c>
      <c r="AJ42" s="49" t="s">
        <v>179</v>
      </c>
      <c r="AK42" s="49" t="s">
        <v>145</v>
      </c>
      <c r="AL42" s="49" t="s">
        <v>109</v>
      </c>
      <c r="AM42" s="49" t="s">
        <v>88</v>
      </c>
    </row>
    <row r="43" spans="6:39" x14ac:dyDescent="0.2">
      <c r="F43" s="48" t="s">
        <v>406</v>
      </c>
      <c r="G43" s="48" t="s">
        <v>407</v>
      </c>
      <c r="H43" s="48"/>
      <c r="I43" s="48">
        <v>58.201290000000007</v>
      </c>
      <c r="J43" s="48"/>
      <c r="K43" s="48">
        <v>5</v>
      </c>
      <c r="L43" s="48" t="s">
        <v>263</v>
      </c>
      <c r="M43" s="48">
        <v>39</v>
      </c>
      <c r="N43" s="48" t="s">
        <v>1740</v>
      </c>
      <c r="O43" s="48">
        <v>7.1</v>
      </c>
      <c r="P43" s="48" t="s">
        <v>2044</v>
      </c>
      <c r="Q43" s="48" t="s">
        <v>155</v>
      </c>
      <c r="R43" s="48" t="s">
        <v>1788</v>
      </c>
      <c r="S43" s="48" t="s">
        <v>159</v>
      </c>
      <c r="T43" s="48" t="s">
        <v>256</v>
      </c>
      <c r="U43" s="48" t="s">
        <v>88</v>
      </c>
      <c r="V43" s="48" t="s">
        <v>90</v>
      </c>
      <c r="W43" s="48" t="s">
        <v>1710</v>
      </c>
      <c r="X43" s="49">
        <v>112</v>
      </c>
      <c r="Y43" s="49">
        <v>58.586100000000002</v>
      </c>
      <c r="Z43" s="49"/>
      <c r="AA43" s="49">
        <v>5</v>
      </c>
      <c r="AB43" s="49" t="s">
        <v>263</v>
      </c>
      <c r="AC43" s="49">
        <v>39</v>
      </c>
      <c r="AD43" s="49" t="s">
        <v>1740</v>
      </c>
      <c r="AE43" s="49">
        <v>7.1</v>
      </c>
      <c r="AF43" s="49" t="s">
        <v>1741</v>
      </c>
      <c r="AG43" s="49" t="s">
        <v>139</v>
      </c>
      <c r="AH43" s="49" t="s">
        <v>272</v>
      </c>
      <c r="AI43" s="49" t="s">
        <v>159</v>
      </c>
      <c r="AJ43" s="49" t="s">
        <v>130</v>
      </c>
      <c r="AK43" s="49" t="s">
        <v>88</v>
      </c>
      <c r="AL43" s="49" t="s">
        <v>90</v>
      </c>
      <c r="AM43" s="49" t="s">
        <v>1710</v>
      </c>
    </row>
    <row r="44" spans="6:39" x14ac:dyDescent="0.2">
      <c r="F44" s="48" t="s">
        <v>408</v>
      </c>
      <c r="G44" s="48" t="s">
        <v>409</v>
      </c>
      <c r="H44" s="48"/>
      <c r="I44" s="48">
        <v>73.94932</v>
      </c>
      <c r="J44" s="48"/>
      <c r="K44" s="48">
        <v>5</v>
      </c>
      <c r="L44" s="48" t="s">
        <v>263</v>
      </c>
      <c r="M44" s="48">
        <v>48</v>
      </c>
      <c r="N44" s="48" t="s">
        <v>1798</v>
      </c>
      <c r="O44" s="48">
        <v>4</v>
      </c>
      <c r="P44" s="48" t="s">
        <v>2045</v>
      </c>
      <c r="Q44" s="48" t="s">
        <v>1674</v>
      </c>
      <c r="R44" s="48" t="s">
        <v>1675</v>
      </c>
      <c r="S44" s="48" t="s">
        <v>90</v>
      </c>
      <c r="T44" s="48" t="s">
        <v>179</v>
      </c>
      <c r="U44" s="48" t="s">
        <v>92</v>
      </c>
      <c r="V44" s="48" t="s">
        <v>90</v>
      </c>
      <c r="W44" s="48" t="s">
        <v>88</v>
      </c>
      <c r="X44" s="49">
        <v>38</v>
      </c>
      <c r="Y44" s="49">
        <v>77.410910000000001</v>
      </c>
      <c r="Z44" s="49"/>
      <c r="AA44" s="49">
        <v>5</v>
      </c>
      <c r="AB44" s="49" t="s">
        <v>263</v>
      </c>
      <c r="AC44" s="49">
        <v>33</v>
      </c>
      <c r="AD44" s="49" t="s">
        <v>1742</v>
      </c>
      <c r="AE44" s="49">
        <v>3</v>
      </c>
      <c r="AF44" s="49" t="s">
        <v>1743</v>
      </c>
      <c r="AG44" s="49" t="s">
        <v>1674</v>
      </c>
      <c r="AH44" s="49" t="s">
        <v>1675</v>
      </c>
      <c r="AI44" s="49" t="s">
        <v>90</v>
      </c>
      <c r="AJ44" s="49" t="s">
        <v>179</v>
      </c>
      <c r="AK44" s="49" t="s">
        <v>92</v>
      </c>
      <c r="AL44" s="49" t="s">
        <v>90</v>
      </c>
      <c r="AM44" s="49" t="s">
        <v>88</v>
      </c>
    </row>
    <row r="45" spans="6:39" x14ac:dyDescent="0.2">
      <c r="F45" s="48" t="s">
        <v>410</v>
      </c>
      <c r="G45" s="48" t="s">
        <v>411</v>
      </c>
      <c r="H45" s="48"/>
      <c r="I45" s="48">
        <v>67.966500000000011</v>
      </c>
      <c r="J45" s="48"/>
      <c r="K45" s="48">
        <v>7</v>
      </c>
      <c r="L45" s="48" t="s">
        <v>286</v>
      </c>
      <c r="M45" s="48">
        <v>9</v>
      </c>
      <c r="N45" s="48" t="s">
        <v>1724</v>
      </c>
      <c r="O45" s="48">
        <v>7.6</v>
      </c>
      <c r="P45" s="48" t="s">
        <v>2046</v>
      </c>
      <c r="Q45" s="48" t="s">
        <v>140</v>
      </c>
      <c r="R45" s="48" t="s">
        <v>1660</v>
      </c>
      <c r="S45" s="48" t="s">
        <v>91</v>
      </c>
      <c r="T45" s="48" t="s">
        <v>1640</v>
      </c>
      <c r="U45" s="48" t="s">
        <v>92</v>
      </c>
      <c r="V45" s="48" t="s">
        <v>299</v>
      </c>
      <c r="W45" s="48" t="s">
        <v>88</v>
      </c>
      <c r="X45" s="49">
        <v>71</v>
      </c>
      <c r="Y45" s="49">
        <v>67.910710000000009</v>
      </c>
      <c r="Z45" s="49"/>
      <c r="AA45" s="49">
        <v>7</v>
      </c>
      <c r="AB45" s="49" t="s">
        <v>286</v>
      </c>
      <c r="AC45" s="49">
        <v>9</v>
      </c>
      <c r="AD45" s="49" t="s">
        <v>1724</v>
      </c>
      <c r="AE45" s="49">
        <v>7.7</v>
      </c>
      <c r="AF45" s="49" t="s">
        <v>1744</v>
      </c>
      <c r="AG45" s="49" t="s">
        <v>140</v>
      </c>
      <c r="AH45" s="49" t="s">
        <v>1660</v>
      </c>
      <c r="AI45" s="49" t="s">
        <v>91</v>
      </c>
      <c r="AJ45" s="49" t="s">
        <v>1640</v>
      </c>
      <c r="AK45" s="49" t="s">
        <v>92</v>
      </c>
      <c r="AL45" s="49" t="s">
        <v>299</v>
      </c>
      <c r="AM45" s="49" t="s">
        <v>88</v>
      </c>
    </row>
    <row r="46" spans="6:39" x14ac:dyDescent="0.2">
      <c r="F46" s="48" t="s">
        <v>412</v>
      </c>
      <c r="G46" s="48" t="s">
        <v>413</v>
      </c>
      <c r="H46" s="48"/>
      <c r="I46" s="48">
        <v>79.738250000000008</v>
      </c>
      <c r="J46" s="48"/>
      <c r="K46" s="48">
        <v>4</v>
      </c>
      <c r="L46" s="48" t="s">
        <v>734</v>
      </c>
      <c r="M46" s="48">
        <v>27.5</v>
      </c>
      <c r="N46" s="48" t="s">
        <v>1746</v>
      </c>
      <c r="O46" s="48">
        <v>4</v>
      </c>
      <c r="P46" s="48" t="s">
        <v>2047</v>
      </c>
      <c r="Q46" s="48" t="s">
        <v>307</v>
      </c>
      <c r="R46" s="48" t="s">
        <v>721</v>
      </c>
      <c r="S46" s="48" t="s">
        <v>92</v>
      </c>
      <c r="T46" s="48" t="s">
        <v>145</v>
      </c>
      <c r="U46" s="48" t="s">
        <v>92</v>
      </c>
      <c r="V46" s="48" t="s">
        <v>109</v>
      </c>
      <c r="W46" s="48" t="s">
        <v>88</v>
      </c>
      <c r="X46" s="49">
        <v>32</v>
      </c>
      <c r="Y46" s="49">
        <v>79.738630000000001</v>
      </c>
      <c r="Z46" s="49"/>
      <c r="AA46" s="49">
        <v>4</v>
      </c>
      <c r="AB46" s="49" t="s">
        <v>734</v>
      </c>
      <c r="AC46" s="49">
        <v>27.5</v>
      </c>
      <c r="AD46" s="49" t="s">
        <v>1746</v>
      </c>
      <c r="AE46" s="49">
        <v>4</v>
      </c>
      <c r="AF46" s="49" t="s">
        <v>1747</v>
      </c>
      <c r="AG46" s="49" t="s">
        <v>307</v>
      </c>
      <c r="AH46" s="49" t="s">
        <v>721</v>
      </c>
      <c r="AI46" s="49" t="s">
        <v>92</v>
      </c>
      <c r="AJ46" s="49" t="s">
        <v>145</v>
      </c>
      <c r="AK46" s="49" t="s">
        <v>92</v>
      </c>
      <c r="AL46" s="49" t="s">
        <v>109</v>
      </c>
      <c r="AM46" s="49" t="s">
        <v>88</v>
      </c>
    </row>
    <row r="47" spans="6:39" x14ac:dyDescent="0.2">
      <c r="F47" s="48" t="s">
        <v>414</v>
      </c>
      <c r="G47" s="48" t="s">
        <v>415</v>
      </c>
      <c r="H47" s="48"/>
      <c r="I47" s="48">
        <v>89.876270000000005</v>
      </c>
      <c r="J47" s="48"/>
      <c r="K47" s="48">
        <v>3</v>
      </c>
      <c r="L47" s="48" t="s">
        <v>721</v>
      </c>
      <c r="M47" s="48">
        <v>4</v>
      </c>
      <c r="N47" s="48" t="s">
        <v>1711</v>
      </c>
      <c r="O47" s="48">
        <v>0.6</v>
      </c>
      <c r="P47" s="48" t="s">
        <v>2048</v>
      </c>
      <c r="Q47" s="48" t="s">
        <v>1074</v>
      </c>
      <c r="R47" s="48" t="s">
        <v>1749</v>
      </c>
      <c r="S47" s="48" t="s">
        <v>91</v>
      </c>
      <c r="T47" s="48" t="s">
        <v>159</v>
      </c>
      <c r="U47" s="48" t="s">
        <v>92</v>
      </c>
      <c r="V47" s="48" t="s">
        <v>265</v>
      </c>
      <c r="W47" s="48" t="s">
        <v>88</v>
      </c>
      <c r="X47" s="49">
        <v>11</v>
      </c>
      <c r="Y47" s="49">
        <v>89.876680000000007</v>
      </c>
      <c r="Z47" s="49"/>
      <c r="AA47" s="49">
        <v>3</v>
      </c>
      <c r="AB47" s="49" t="s">
        <v>721</v>
      </c>
      <c r="AC47" s="49">
        <v>4</v>
      </c>
      <c r="AD47" s="49" t="s">
        <v>1711</v>
      </c>
      <c r="AE47" s="49">
        <v>0.6</v>
      </c>
      <c r="AF47" s="49" t="s">
        <v>1748</v>
      </c>
      <c r="AG47" s="49" t="s">
        <v>1074</v>
      </c>
      <c r="AH47" s="49" t="s">
        <v>1749</v>
      </c>
      <c r="AI47" s="49" t="s">
        <v>91</v>
      </c>
      <c r="AJ47" s="49" t="s">
        <v>159</v>
      </c>
      <c r="AK47" s="49" t="s">
        <v>92</v>
      </c>
      <c r="AL47" s="49" t="s">
        <v>265</v>
      </c>
      <c r="AM47" s="49" t="s">
        <v>88</v>
      </c>
    </row>
    <row r="48" spans="6:39" x14ac:dyDescent="0.2">
      <c r="F48" s="48" t="s">
        <v>104</v>
      </c>
      <c r="G48" s="48" t="s">
        <v>26</v>
      </c>
      <c r="H48" s="48"/>
      <c r="I48" s="48">
        <v>58.169690000000003</v>
      </c>
      <c r="J48" s="48"/>
      <c r="K48" s="48">
        <v>6</v>
      </c>
      <c r="L48" s="48" t="s">
        <v>1643</v>
      </c>
      <c r="M48" s="48">
        <v>24</v>
      </c>
      <c r="N48" s="48" t="s">
        <v>1751</v>
      </c>
      <c r="O48" s="48">
        <v>5.7</v>
      </c>
      <c r="P48" s="48" t="s">
        <v>2049</v>
      </c>
      <c r="Q48" s="48" t="s">
        <v>91</v>
      </c>
      <c r="R48" s="48" t="s">
        <v>1646</v>
      </c>
      <c r="S48" s="48" t="s">
        <v>159</v>
      </c>
      <c r="T48" s="48" t="s">
        <v>256</v>
      </c>
      <c r="U48" s="48" t="s">
        <v>88</v>
      </c>
      <c r="V48" s="48" t="s">
        <v>1640</v>
      </c>
      <c r="W48" s="48" t="s">
        <v>88</v>
      </c>
      <c r="X48" s="49">
        <v>117</v>
      </c>
      <c r="Y48" s="49">
        <v>58.305110000000006</v>
      </c>
      <c r="Z48" s="49"/>
      <c r="AA48" s="49">
        <v>6</v>
      </c>
      <c r="AB48" s="49" t="s">
        <v>1643</v>
      </c>
      <c r="AC48" s="49">
        <v>24</v>
      </c>
      <c r="AD48" s="49" t="s">
        <v>1751</v>
      </c>
      <c r="AE48" s="49">
        <v>5.6</v>
      </c>
      <c r="AF48" s="49" t="s">
        <v>1752</v>
      </c>
      <c r="AG48" s="49" t="s">
        <v>91</v>
      </c>
      <c r="AH48" s="49" t="s">
        <v>1646</v>
      </c>
      <c r="AI48" s="49" t="s">
        <v>159</v>
      </c>
      <c r="AJ48" s="49" t="s">
        <v>256</v>
      </c>
      <c r="AK48" s="49" t="s">
        <v>88</v>
      </c>
      <c r="AL48" s="49" t="s">
        <v>1640</v>
      </c>
      <c r="AM48" s="49" t="s">
        <v>88</v>
      </c>
    </row>
    <row r="49" spans="6:39" x14ac:dyDescent="0.2">
      <c r="F49" s="48" t="s">
        <v>416</v>
      </c>
      <c r="G49" s="48" t="s">
        <v>417</v>
      </c>
      <c r="H49" s="48"/>
      <c r="I49" s="48">
        <v>33.493500000000004</v>
      </c>
      <c r="J49" s="48"/>
      <c r="K49" s="48">
        <v>5</v>
      </c>
      <c r="L49" s="48" t="s">
        <v>263</v>
      </c>
      <c r="M49" s="48">
        <v>125</v>
      </c>
      <c r="N49" s="48" t="s">
        <v>1753</v>
      </c>
      <c r="O49" s="48">
        <v>13.3</v>
      </c>
      <c r="P49" s="48" t="s">
        <v>2050</v>
      </c>
      <c r="Q49" s="48" t="s">
        <v>180</v>
      </c>
      <c r="R49" s="48" t="s">
        <v>133</v>
      </c>
      <c r="S49" s="48" t="s">
        <v>88</v>
      </c>
      <c r="T49" s="48" t="s">
        <v>256</v>
      </c>
      <c r="U49" s="48" t="s">
        <v>88</v>
      </c>
      <c r="V49" s="48" t="s">
        <v>159</v>
      </c>
      <c r="W49" s="48" t="s">
        <v>88</v>
      </c>
      <c r="X49" s="49">
        <v>179</v>
      </c>
      <c r="Y49" s="49">
        <v>33.478770000000004</v>
      </c>
      <c r="Z49" s="49"/>
      <c r="AA49" s="49">
        <v>5</v>
      </c>
      <c r="AB49" s="49" t="s">
        <v>263</v>
      </c>
      <c r="AC49" s="49">
        <v>125</v>
      </c>
      <c r="AD49" s="49" t="s">
        <v>1753</v>
      </c>
      <c r="AE49" s="49">
        <v>13.3</v>
      </c>
      <c r="AF49" s="49" t="s">
        <v>1754</v>
      </c>
      <c r="AG49" s="49" t="s">
        <v>180</v>
      </c>
      <c r="AH49" s="49" t="s">
        <v>133</v>
      </c>
      <c r="AI49" s="49" t="s">
        <v>88</v>
      </c>
      <c r="AJ49" s="49" t="s">
        <v>256</v>
      </c>
      <c r="AK49" s="49" t="s">
        <v>88</v>
      </c>
      <c r="AL49" s="49" t="s">
        <v>159</v>
      </c>
      <c r="AM49" s="49" t="s">
        <v>88</v>
      </c>
    </row>
    <row r="50" spans="6:39" x14ac:dyDescent="0.2">
      <c r="F50" s="48" t="s">
        <v>418</v>
      </c>
      <c r="G50" s="48" t="s">
        <v>419</v>
      </c>
      <c r="H50" s="48"/>
      <c r="I50" s="48">
        <v>67.151020000000003</v>
      </c>
      <c r="J50" s="48"/>
      <c r="K50" s="48">
        <v>6</v>
      </c>
      <c r="L50" s="48" t="s">
        <v>1643</v>
      </c>
      <c r="M50" s="48">
        <v>33</v>
      </c>
      <c r="N50" s="48" t="s">
        <v>1742</v>
      </c>
      <c r="O50" s="48">
        <v>3.4</v>
      </c>
      <c r="P50" s="48" t="s">
        <v>2051</v>
      </c>
      <c r="Q50" s="48" t="s">
        <v>1756</v>
      </c>
      <c r="R50" s="48" t="s">
        <v>1757</v>
      </c>
      <c r="S50" s="48" t="s">
        <v>90</v>
      </c>
      <c r="T50" s="48" t="s">
        <v>159</v>
      </c>
      <c r="U50" s="48" t="s">
        <v>88</v>
      </c>
      <c r="V50" s="48" t="s">
        <v>299</v>
      </c>
      <c r="W50" s="48" t="s">
        <v>88</v>
      </c>
      <c r="X50" s="49">
        <v>74</v>
      </c>
      <c r="Y50" s="49">
        <v>67.229260000000011</v>
      </c>
      <c r="Z50" s="49"/>
      <c r="AA50" s="49">
        <v>6</v>
      </c>
      <c r="AB50" s="49" t="s">
        <v>1643</v>
      </c>
      <c r="AC50" s="49">
        <v>33</v>
      </c>
      <c r="AD50" s="49" t="s">
        <v>1742</v>
      </c>
      <c r="AE50" s="49">
        <v>3.4</v>
      </c>
      <c r="AF50" s="49" t="s">
        <v>1755</v>
      </c>
      <c r="AG50" s="49" t="s">
        <v>1756</v>
      </c>
      <c r="AH50" s="49" t="s">
        <v>1757</v>
      </c>
      <c r="AI50" s="49" t="s">
        <v>90</v>
      </c>
      <c r="AJ50" s="49" t="s">
        <v>159</v>
      </c>
      <c r="AK50" s="49" t="s">
        <v>88</v>
      </c>
      <c r="AL50" s="49" t="s">
        <v>299</v>
      </c>
      <c r="AM50" s="49" t="s">
        <v>88</v>
      </c>
    </row>
    <row r="51" spans="6:39" x14ac:dyDescent="0.2">
      <c r="F51" s="48" t="s">
        <v>420</v>
      </c>
      <c r="G51" s="48" t="s">
        <v>421</v>
      </c>
      <c r="H51" s="48"/>
      <c r="I51" s="48">
        <v>66.034170000000003</v>
      </c>
      <c r="J51" s="48"/>
      <c r="K51" s="48">
        <v>8</v>
      </c>
      <c r="L51" s="48" t="s">
        <v>1667</v>
      </c>
      <c r="M51" s="48">
        <v>36</v>
      </c>
      <c r="N51" s="48" t="s">
        <v>2052</v>
      </c>
      <c r="O51" s="48">
        <v>2.1</v>
      </c>
      <c r="P51" s="48" t="s">
        <v>2053</v>
      </c>
      <c r="Q51" s="48" t="s">
        <v>99</v>
      </c>
      <c r="R51" s="48" t="s">
        <v>1820</v>
      </c>
      <c r="S51" s="48" t="s">
        <v>145</v>
      </c>
      <c r="T51" s="48" t="s">
        <v>145</v>
      </c>
      <c r="U51" s="48" t="s">
        <v>130</v>
      </c>
      <c r="V51" s="48" t="s">
        <v>90</v>
      </c>
      <c r="W51" s="48" t="s">
        <v>88</v>
      </c>
      <c r="X51" s="49">
        <v>73</v>
      </c>
      <c r="Y51" s="49">
        <v>67.662480000000002</v>
      </c>
      <c r="Z51" s="49"/>
      <c r="AA51" s="49">
        <v>8</v>
      </c>
      <c r="AB51" s="49" t="s">
        <v>1667</v>
      </c>
      <c r="AC51" s="49">
        <v>26</v>
      </c>
      <c r="AD51" s="49" t="s">
        <v>1758</v>
      </c>
      <c r="AE51" s="49">
        <v>2.1</v>
      </c>
      <c r="AF51" s="49" t="s">
        <v>1759</v>
      </c>
      <c r="AG51" s="49" t="s">
        <v>893</v>
      </c>
      <c r="AH51" s="49" t="s">
        <v>1639</v>
      </c>
      <c r="AI51" s="49" t="s">
        <v>145</v>
      </c>
      <c r="AJ51" s="49" t="s">
        <v>180</v>
      </c>
      <c r="AK51" s="49" t="s">
        <v>130</v>
      </c>
      <c r="AL51" s="49" t="s">
        <v>90</v>
      </c>
      <c r="AM51" s="49" t="s">
        <v>88</v>
      </c>
    </row>
    <row r="52" spans="6:39" x14ac:dyDescent="0.2">
      <c r="F52" s="48" t="s">
        <v>108</v>
      </c>
      <c r="G52" s="48" t="s">
        <v>198</v>
      </c>
      <c r="H52" s="48"/>
      <c r="I52" s="48">
        <v>55.001450000000006</v>
      </c>
      <c r="J52" s="48"/>
      <c r="K52" s="48">
        <v>9</v>
      </c>
      <c r="L52" s="48" t="s">
        <v>272</v>
      </c>
      <c r="M52" s="48">
        <v>76</v>
      </c>
      <c r="N52" s="48" t="s">
        <v>1760</v>
      </c>
      <c r="O52" s="48">
        <v>1.1000000000000001</v>
      </c>
      <c r="P52" s="48" t="s">
        <v>2054</v>
      </c>
      <c r="Q52" s="48" t="s">
        <v>93</v>
      </c>
      <c r="R52" s="48" t="s">
        <v>143</v>
      </c>
      <c r="S52" s="48" t="s">
        <v>130</v>
      </c>
      <c r="T52" s="48" t="s">
        <v>159</v>
      </c>
      <c r="U52" s="48" t="s">
        <v>88</v>
      </c>
      <c r="V52" s="48" t="s">
        <v>145</v>
      </c>
      <c r="W52" s="48" t="s">
        <v>88</v>
      </c>
      <c r="X52" s="49">
        <v>130</v>
      </c>
      <c r="Y52" s="49">
        <v>55.041360000000005</v>
      </c>
      <c r="Z52" s="49"/>
      <c r="AA52" s="49">
        <v>9</v>
      </c>
      <c r="AB52" s="49" t="s">
        <v>272</v>
      </c>
      <c r="AC52" s="49">
        <v>76</v>
      </c>
      <c r="AD52" s="49" t="s">
        <v>1760</v>
      </c>
      <c r="AE52" s="49">
        <v>1.1000000000000001</v>
      </c>
      <c r="AF52" s="49" t="s">
        <v>1761</v>
      </c>
      <c r="AG52" s="49" t="s">
        <v>93</v>
      </c>
      <c r="AH52" s="49" t="s">
        <v>143</v>
      </c>
      <c r="AI52" s="49" t="s">
        <v>130</v>
      </c>
      <c r="AJ52" s="49" t="s">
        <v>159</v>
      </c>
      <c r="AK52" s="49" t="s">
        <v>88</v>
      </c>
      <c r="AL52" s="49" t="s">
        <v>145</v>
      </c>
      <c r="AM52" s="49" t="s">
        <v>88</v>
      </c>
    </row>
    <row r="53" spans="6:39" x14ac:dyDescent="0.2">
      <c r="F53" s="48" t="s">
        <v>422</v>
      </c>
      <c r="G53" s="48" t="s">
        <v>423</v>
      </c>
      <c r="H53" s="48"/>
      <c r="I53" s="48">
        <v>66.32414</v>
      </c>
      <c r="J53" s="48"/>
      <c r="K53" s="48">
        <v>6</v>
      </c>
      <c r="L53" s="48" t="s">
        <v>1643</v>
      </c>
      <c r="M53" s="48">
        <v>31</v>
      </c>
      <c r="N53" s="48" t="s">
        <v>1762</v>
      </c>
      <c r="O53" s="48">
        <v>3.8</v>
      </c>
      <c r="P53" s="48" t="s">
        <v>2055</v>
      </c>
      <c r="Q53" s="48" t="s">
        <v>105</v>
      </c>
      <c r="R53" s="48" t="s">
        <v>1722</v>
      </c>
      <c r="S53" s="48" t="s">
        <v>109</v>
      </c>
      <c r="T53" s="48" t="s">
        <v>145</v>
      </c>
      <c r="U53" s="48" t="s">
        <v>88</v>
      </c>
      <c r="V53" s="48" t="s">
        <v>109</v>
      </c>
      <c r="W53" s="48" t="s">
        <v>88</v>
      </c>
      <c r="X53" s="49">
        <v>79</v>
      </c>
      <c r="Y53" s="49">
        <v>66.290000000000006</v>
      </c>
      <c r="Z53" s="49"/>
      <c r="AA53" s="49">
        <v>6</v>
      </c>
      <c r="AB53" s="49" t="s">
        <v>1643</v>
      </c>
      <c r="AC53" s="49">
        <v>31</v>
      </c>
      <c r="AD53" s="49" t="s">
        <v>1762</v>
      </c>
      <c r="AE53" s="49">
        <v>3.8</v>
      </c>
      <c r="AF53" s="49" t="s">
        <v>1763</v>
      </c>
      <c r="AG53" s="49" t="s">
        <v>105</v>
      </c>
      <c r="AH53" s="49" t="s">
        <v>1722</v>
      </c>
      <c r="AI53" s="49" t="s">
        <v>109</v>
      </c>
      <c r="AJ53" s="49" t="s">
        <v>145</v>
      </c>
      <c r="AK53" s="49" t="s">
        <v>88</v>
      </c>
      <c r="AL53" s="49" t="s">
        <v>109</v>
      </c>
      <c r="AM53" s="49" t="s">
        <v>88</v>
      </c>
    </row>
    <row r="54" spans="6:39" x14ac:dyDescent="0.2">
      <c r="F54" s="48" t="s">
        <v>424</v>
      </c>
      <c r="G54" s="48" t="s">
        <v>425</v>
      </c>
      <c r="H54" s="48"/>
      <c r="I54" s="48">
        <v>44.448030000000003</v>
      </c>
      <c r="J54" s="48"/>
      <c r="K54" s="48">
        <v>6</v>
      </c>
      <c r="L54" s="48" t="s">
        <v>1643</v>
      </c>
      <c r="M54" s="48">
        <v>23</v>
      </c>
      <c r="N54" s="48" t="s">
        <v>1704</v>
      </c>
      <c r="O54" s="48">
        <v>12.5</v>
      </c>
      <c r="P54" s="48" t="s">
        <v>2056</v>
      </c>
      <c r="Q54" s="48" t="s">
        <v>145</v>
      </c>
      <c r="R54" s="48" t="s">
        <v>1765</v>
      </c>
      <c r="S54" s="48" t="s">
        <v>88</v>
      </c>
      <c r="T54" s="48" t="s">
        <v>88</v>
      </c>
      <c r="U54" s="48" t="s">
        <v>88</v>
      </c>
      <c r="V54" s="48" t="s">
        <v>109</v>
      </c>
      <c r="W54" s="48" t="s">
        <v>1710</v>
      </c>
      <c r="X54" s="49">
        <v>163</v>
      </c>
      <c r="Y54" s="49">
        <v>44.447950000000006</v>
      </c>
      <c r="Z54" s="49"/>
      <c r="AA54" s="49">
        <v>6</v>
      </c>
      <c r="AB54" s="49" t="s">
        <v>1643</v>
      </c>
      <c r="AC54" s="49">
        <v>23</v>
      </c>
      <c r="AD54" s="49" t="s">
        <v>1704</v>
      </c>
      <c r="AE54" s="49">
        <v>12.5</v>
      </c>
      <c r="AF54" s="49" t="s">
        <v>1764</v>
      </c>
      <c r="AG54" s="49" t="s">
        <v>145</v>
      </c>
      <c r="AH54" s="49" t="s">
        <v>1765</v>
      </c>
      <c r="AI54" s="49" t="s">
        <v>88</v>
      </c>
      <c r="AJ54" s="49" t="s">
        <v>88</v>
      </c>
      <c r="AK54" s="49" t="s">
        <v>88</v>
      </c>
      <c r="AL54" s="49" t="s">
        <v>109</v>
      </c>
      <c r="AM54" s="49" t="s">
        <v>1710</v>
      </c>
    </row>
    <row r="55" spans="6:39" x14ac:dyDescent="0.2">
      <c r="F55" s="48" t="s">
        <v>426</v>
      </c>
      <c r="G55" s="48" t="s">
        <v>427</v>
      </c>
      <c r="H55" s="48"/>
      <c r="I55" s="48">
        <v>35.303440000000002</v>
      </c>
      <c r="J55" s="48"/>
      <c r="K55" s="48">
        <v>11</v>
      </c>
      <c r="L55" s="48" t="s">
        <v>759</v>
      </c>
      <c r="M55" s="48">
        <v>78</v>
      </c>
      <c r="N55" s="48" t="s">
        <v>1766</v>
      </c>
      <c r="O55" s="48">
        <v>9</v>
      </c>
      <c r="P55" s="48" t="s">
        <v>2057</v>
      </c>
      <c r="Q55" s="48" t="s">
        <v>265</v>
      </c>
      <c r="R55" s="48" t="s">
        <v>1669</v>
      </c>
      <c r="S55" s="48" t="s">
        <v>130</v>
      </c>
      <c r="T55" s="48" t="s">
        <v>88</v>
      </c>
      <c r="U55" s="48" t="s">
        <v>88</v>
      </c>
      <c r="V55" s="48" t="s">
        <v>180</v>
      </c>
      <c r="W55" s="48" t="s">
        <v>88</v>
      </c>
      <c r="X55" s="49">
        <v>178</v>
      </c>
      <c r="Y55" s="49">
        <v>35.310430000000004</v>
      </c>
      <c r="Z55" s="49"/>
      <c r="AA55" s="49">
        <v>11</v>
      </c>
      <c r="AB55" s="49" t="s">
        <v>759</v>
      </c>
      <c r="AC55" s="49">
        <v>78</v>
      </c>
      <c r="AD55" s="49" t="s">
        <v>1766</v>
      </c>
      <c r="AE55" s="49">
        <v>9</v>
      </c>
      <c r="AF55" s="49" t="s">
        <v>1767</v>
      </c>
      <c r="AG55" s="49" t="s">
        <v>265</v>
      </c>
      <c r="AH55" s="49" t="s">
        <v>1669</v>
      </c>
      <c r="AI55" s="49" t="s">
        <v>130</v>
      </c>
      <c r="AJ55" s="49" t="s">
        <v>88</v>
      </c>
      <c r="AK55" s="49" t="s">
        <v>88</v>
      </c>
      <c r="AL55" s="49" t="s">
        <v>180</v>
      </c>
      <c r="AM55" s="49" t="s">
        <v>88</v>
      </c>
    </row>
    <row r="56" spans="6:39" x14ac:dyDescent="0.2">
      <c r="F56" s="48" t="s">
        <v>428</v>
      </c>
      <c r="G56" s="48" t="s">
        <v>429</v>
      </c>
      <c r="H56" s="48"/>
      <c r="I56" s="48">
        <v>91.018130000000014</v>
      </c>
      <c r="J56" s="48"/>
      <c r="K56" s="48">
        <v>3</v>
      </c>
      <c r="L56" s="48" t="s">
        <v>721</v>
      </c>
      <c r="M56" s="48">
        <v>17.5</v>
      </c>
      <c r="N56" s="48" t="s">
        <v>1768</v>
      </c>
      <c r="O56" s="48">
        <v>0.5</v>
      </c>
      <c r="P56" s="48" t="s">
        <v>2058</v>
      </c>
      <c r="Q56" s="48" t="s">
        <v>1745</v>
      </c>
      <c r="R56" s="48" t="s">
        <v>1664</v>
      </c>
      <c r="S56" s="48" t="s">
        <v>92</v>
      </c>
      <c r="T56" s="48" t="s">
        <v>145</v>
      </c>
      <c r="U56" s="48" t="s">
        <v>92</v>
      </c>
      <c r="V56" s="48" t="s">
        <v>285</v>
      </c>
      <c r="W56" s="48" t="s">
        <v>88</v>
      </c>
      <c r="X56" s="49">
        <v>6</v>
      </c>
      <c r="Y56" s="49">
        <v>91.020620000000008</v>
      </c>
      <c r="Z56" s="49"/>
      <c r="AA56" s="49">
        <v>3</v>
      </c>
      <c r="AB56" s="49" t="s">
        <v>721</v>
      </c>
      <c r="AC56" s="49">
        <v>17.5</v>
      </c>
      <c r="AD56" s="49" t="s">
        <v>1768</v>
      </c>
      <c r="AE56" s="49">
        <v>0.5</v>
      </c>
      <c r="AF56" s="49" t="s">
        <v>1769</v>
      </c>
      <c r="AG56" s="49" t="s">
        <v>1745</v>
      </c>
      <c r="AH56" s="49" t="s">
        <v>1664</v>
      </c>
      <c r="AI56" s="49" t="s">
        <v>92</v>
      </c>
      <c r="AJ56" s="49" t="s">
        <v>145</v>
      </c>
      <c r="AK56" s="49" t="s">
        <v>92</v>
      </c>
      <c r="AL56" s="49" t="s">
        <v>285</v>
      </c>
      <c r="AM56" s="49" t="s">
        <v>88</v>
      </c>
    </row>
    <row r="57" spans="6:39" x14ac:dyDescent="0.2">
      <c r="F57" s="48" t="s">
        <v>430</v>
      </c>
      <c r="G57" s="48" t="s">
        <v>431</v>
      </c>
      <c r="H57" s="48"/>
      <c r="I57" s="48">
        <v>59.896280000000004</v>
      </c>
      <c r="J57" s="48"/>
      <c r="K57" s="48">
        <v>9</v>
      </c>
      <c r="L57" s="48" t="s">
        <v>272</v>
      </c>
      <c r="M57" s="48">
        <v>21</v>
      </c>
      <c r="N57" s="48" t="s">
        <v>1771</v>
      </c>
      <c r="O57" s="48">
        <v>7.1</v>
      </c>
      <c r="P57" s="48" t="s">
        <v>2059</v>
      </c>
      <c r="Q57" s="48" t="s">
        <v>128</v>
      </c>
      <c r="R57" s="48" t="s">
        <v>1649</v>
      </c>
      <c r="S57" s="48" t="s">
        <v>90</v>
      </c>
      <c r="T57" s="48" t="s">
        <v>159</v>
      </c>
      <c r="U57" s="48" t="s">
        <v>145</v>
      </c>
      <c r="V57" s="48" t="s">
        <v>90</v>
      </c>
      <c r="W57" s="48" t="s">
        <v>88</v>
      </c>
      <c r="X57" s="49">
        <v>104</v>
      </c>
      <c r="Y57" s="49">
        <v>60.799290000000006</v>
      </c>
      <c r="Z57" s="49"/>
      <c r="AA57" s="49">
        <v>9</v>
      </c>
      <c r="AB57" s="49" t="s">
        <v>272</v>
      </c>
      <c r="AC57" s="49">
        <v>21</v>
      </c>
      <c r="AD57" s="49" t="s">
        <v>1771</v>
      </c>
      <c r="AE57" s="49">
        <v>7.3</v>
      </c>
      <c r="AF57" s="49" t="s">
        <v>1772</v>
      </c>
      <c r="AG57" s="49" t="s">
        <v>1042</v>
      </c>
      <c r="AH57" s="49" t="s">
        <v>1773</v>
      </c>
      <c r="AI57" s="49" t="s">
        <v>90</v>
      </c>
      <c r="AJ57" s="49" t="s">
        <v>145</v>
      </c>
      <c r="AK57" s="49" t="s">
        <v>145</v>
      </c>
      <c r="AL57" s="49" t="s">
        <v>265</v>
      </c>
      <c r="AM57" s="49" t="s">
        <v>88</v>
      </c>
    </row>
    <row r="58" spans="6:39" x14ac:dyDescent="0.2">
      <c r="F58" s="48" t="s">
        <v>432</v>
      </c>
      <c r="G58" s="48" t="s">
        <v>433</v>
      </c>
      <c r="H58" s="48"/>
      <c r="I58" s="48">
        <v>49.662810000000007</v>
      </c>
      <c r="J58" s="48"/>
      <c r="K58" s="48">
        <v>7</v>
      </c>
      <c r="L58" s="48" t="s">
        <v>286</v>
      </c>
      <c r="M58" s="48">
        <v>52</v>
      </c>
      <c r="N58" s="48" t="s">
        <v>1774</v>
      </c>
      <c r="O58" s="48">
        <v>6</v>
      </c>
      <c r="P58" s="48" t="s">
        <v>2060</v>
      </c>
      <c r="Q58" s="48" t="s">
        <v>145</v>
      </c>
      <c r="R58" s="48" t="s">
        <v>1765</v>
      </c>
      <c r="S58" s="48" t="s">
        <v>88</v>
      </c>
      <c r="T58" s="48" t="s">
        <v>88</v>
      </c>
      <c r="U58" s="48" t="s">
        <v>88</v>
      </c>
      <c r="V58" s="48" t="s">
        <v>145</v>
      </c>
      <c r="W58" s="48" t="s">
        <v>88</v>
      </c>
      <c r="X58" s="49">
        <v>142</v>
      </c>
      <c r="Y58" s="49">
        <v>50.922520000000006</v>
      </c>
      <c r="Z58" s="49"/>
      <c r="AA58" s="49">
        <v>7</v>
      </c>
      <c r="AB58" s="49" t="s">
        <v>286</v>
      </c>
      <c r="AC58" s="49">
        <v>52</v>
      </c>
      <c r="AD58" s="49" t="s">
        <v>1774</v>
      </c>
      <c r="AE58" s="49">
        <v>6</v>
      </c>
      <c r="AF58" s="49" t="s">
        <v>1775</v>
      </c>
      <c r="AG58" s="49" t="s">
        <v>299</v>
      </c>
      <c r="AH58" s="49" t="s">
        <v>1776</v>
      </c>
      <c r="AI58" s="49" t="s">
        <v>88</v>
      </c>
      <c r="AJ58" s="49" t="s">
        <v>256</v>
      </c>
      <c r="AK58" s="49" t="s">
        <v>88</v>
      </c>
      <c r="AL58" s="49" t="s">
        <v>145</v>
      </c>
      <c r="AM58" s="49" t="s">
        <v>88</v>
      </c>
    </row>
    <row r="59" spans="6:39" x14ac:dyDescent="0.2">
      <c r="F59" s="48" t="s">
        <v>434</v>
      </c>
      <c r="G59" s="48" t="s">
        <v>435</v>
      </c>
      <c r="H59" s="48"/>
      <c r="I59" s="48">
        <v>71.860870000000006</v>
      </c>
      <c r="J59" s="48"/>
      <c r="K59" s="48">
        <v>4</v>
      </c>
      <c r="L59" s="48" t="s">
        <v>734</v>
      </c>
      <c r="M59" s="48">
        <v>69</v>
      </c>
      <c r="N59" s="48" t="s">
        <v>1777</v>
      </c>
      <c r="O59" s="48">
        <v>3</v>
      </c>
      <c r="P59" s="48" t="s">
        <v>2061</v>
      </c>
      <c r="Q59" s="48" t="s">
        <v>881</v>
      </c>
      <c r="R59" s="48" t="s">
        <v>1657</v>
      </c>
      <c r="S59" s="48" t="s">
        <v>145</v>
      </c>
      <c r="T59" s="48" t="s">
        <v>256</v>
      </c>
      <c r="U59" s="48" t="s">
        <v>92</v>
      </c>
      <c r="V59" s="48" t="s">
        <v>90</v>
      </c>
      <c r="W59" s="48" t="s">
        <v>88</v>
      </c>
      <c r="X59" s="49">
        <v>57</v>
      </c>
      <c r="Y59" s="49">
        <v>71.861330000000009</v>
      </c>
      <c r="Z59" s="49"/>
      <c r="AA59" s="49">
        <v>4</v>
      </c>
      <c r="AB59" s="49" t="s">
        <v>734</v>
      </c>
      <c r="AC59" s="49">
        <v>69</v>
      </c>
      <c r="AD59" s="49" t="s">
        <v>1777</v>
      </c>
      <c r="AE59" s="49">
        <v>3</v>
      </c>
      <c r="AF59" s="49" t="s">
        <v>1778</v>
      </c>
      <c r="AG59" s="49" t="s">
        <v>881</v>
      </c>
      <c r="AH59" s="49" t="s">
        <v>1657</v>
      </c>
      <c r="AI59" s="49" t="s">
        <v>145</v>
      </c>
      <c r="AJ59" s="49" t="s">
        <v>256</v>
      </c>
      <c r="AK59" s="49" t="s">
        <v>92</v>
      </c>
      <c r="AL59" s="49" t="s">
        <v>90</v>
      </c>
      <c r="AM59" s="49" t="s">
        <v>88</v>
      </c>
    </row>
    <row r="60" spans="6:39" x14ac:dyDescent="0.2">
      <c r="F60" s="48" t="s">
        <v>436</v>
      </c>
      <c r="G60" s="48" t="s">
        <v>437</v>
      </c>
      <c r="H60" s="48"/>
      <c r="I60" s="48">
        <v>78.933940000000007</v>
      </c>
      <c r="J60" s="48"/>
      <c r="K60" s="48">
        <v>3</v>
      </c>
      <c r="L60" s="48" t="s">
        <v>721</v>
      </c>
      <c r="M60" s="48">
        <v>62</v>
      </c>
      <c r="N60" s="48" t="s">
        <v>2062</v>
      </c>
      <c r="O60" s="48">
        <v>4</v>
      </c>
      <c r="P60" s="48" t="s">
        <v>2063</v>
      </c>
      <c r="Q60" s="48" t="s">
        <v>1781</v>
      </c>
      <c r="R60" s="48" t="s">
        <v>1782</v>
      </c>
      <c r="S60" s="48" t="s">
        <v>92</v>
      </c>
      <c r="T60" s="48" t="s">
        <v>159</v>
      </c>
      <c r="U60" s="48" t="s">
        <v>92</v>
      </c>
      <c r="V60" s="48" t="s">
        <v>285</v>
      </c>
      <c r="W60" s="48" t="s">
        <v>88</v>
      </c>
      <c r="X60" s="49">
        <v>34</v>
      </c>
      <c r="Y60" s="49">
        <v>78.994280000000003</v>
      </c>
      <c r="Z60" s="49"/>
      <c r="AA60" s="49">
        <v>3</v>
      </c>
      <c r="AB60" s="49" t="s">
        <v>721</v>
      </c>
      <c r="AC60" s="49">
        <v>61.5</v>
      </c>
      <c r="AD60" s="49" t="s">
        <v>1779</v>
      </c>
      <c r="AE60" s="49">
        <v>4</v>
      </c>
      <c r="AF60" s="49" t="s">
        <v>1780</v>
      </c>
      <c r="AG60" s="49" t="s">
        <v>1781</v>
      </c>
      <c r="AH60" s="49" t="s">
        <v>1782</v>
      </c>
      <c r="AI60" s="49" t="s">
        <v>92</v>
      </c>
      <c r="AJ60" s="49" t="s">
        <v>159</v>
      </c>
      <c r="AK60" s="49" t="s">
        <v>92</v>
      </c>
      <c r="AL60" s="49" t="s">
        <v>285</v>
      </c>
      <c r="AM60" s="49" t="s">
        <v>88</v>
      </c>
    </row>
    <row r="61" spans="6:39" x14ac:dyDescent="0.2">
      <c r="F61" s="48" t="s">
        <v>438</v>
      </c>
      <c r="G61" s="48" t="s">
        <v>439</v>
      </c>
      <c r="H61" s="48"/>
      <c r="I61" s="48">
        <v>63.328370000000007</v>
      </c>
      <c r="J61" s="48"/>
      <c r="K61" s="48">
        <v>8</v>
      </c>
      <c r="L61" s="48" t="s">
        <v>1667</v>
      </c>
      <c r="M61" s="48">
        <v>42</v>
      </c>
      <c r="N61" s="48" t="s">
        <v>1783</v>
      </c>
      <c r="O61" s="48">
        <v>7.3</v>
      </c>
      <c r="P61" s="48" t="s">
        <v>2064</v>
      </c>
      <c r="Q61" s="48" t="s">
        <v>1750</v>
      </c>
      <c r="R61" s="48" t="s">
        <v>254</v>
      </c>
      <c r="S61" s="48" t="s">
        <v>91</v>
      </c>
      <c r="T61" s="48" t="s">
        <v>159</v>
      </c>
      <c r="U61" s="48" t="s">
        <v>92</v>
      </c>
      <c r="V61" s="48" t="s">
        <v>90</v>
      </c>
      <c r="W61" s="48" t="s">
        <v>88</v>
      </c>
      <c r="X61" s="49">
        <v>99</v>
      </c>
      <c r="Y61" s="49">
        <v>63.332010000000004</v>
      </c>
      <c r="Z61" s="49"/>
      <c r="AA61" s="49">
        <v>8</v>
      </c>
      <c r="AB61" s="49" t="s">
        <v>1667</v>
      </c>
      <c r="AC61" s="49">
        <v>42</v>
      </c>
      <c r="AD61" s="49" t="s">
        <v>1783</v>
      </c>
      <c r="AE61" s="49">
        <v>7.3</v>
      </c>
      <c r="AF61" s="49" t="s">
        <v>1784</v>
      </c>
      <c r="AG61" s="49" t="s">
        <v>1750</v>
      </c>
      <c r="AH61" s="49" t="s">
        <v>254</v>
      </c>
      <c r="AI61" s="49" t="s">
        <v>91</v>
      </c>
      <c r="AJ61" s="49" t="s">
        <v>159</v>
      </c>
      <c r="AK61" s="49" t="s">
        <v>92</v>
      </c>
      <c r="AL61" s="49" t="s">
        <v>90</v>
      </c>
      <c r="AM61" s="49" t="s">
        <v>88</v>
      </c>
    </row>
    <row r="62" spans="6:39" x14ac:dyDescent="0.2">
      <c r="F62" s="48" t="s">
        <v>440</v>
      </c>
      <c r="G62" s="48" t="s">
        <v>441</v>
      </c>
      <c r="H62" s="48"/>
      <c r="I62" s="48">
        <v>41.090510000000002</v>
      </c>
      <c r="J62" s="48"/>
      <c r="K62" s="48">
        <v>6</v>
      </c>
      <c r="L62" s="48" t="s">
        <v>1643</v>
      </c>
      <c r="M62" s="48">
        <v>72</v>
      </c>
      <c r="N62" s="48" t="s">
        <v>1785</v>
      </c>
      <c r="O62" s="48">
        <v>11.5</v>
      </c>
      <c r="P62" s="48" t="s">
        <v>1646</v>
      </c>
      <c r="Q62" s="48" t="s">
        <v>109</v>
      </c>
      <c r="R62" s="48" t="s">
        <v>759</v>
      </c>
      <c r="S62" s="48" t="s">
        <v>88</v>
      </c>
      <c r="T62" s="48" t="s">
        <v>256</v>
      </c>
      <c r="U62" s="48" t="s">
        <v>88</v>
      </c>
      <c r="V62" s="48" t="s">
        <v>180</v>
      </c>
      <c r="W62" s="48" t="s">
        <v>1710</v>
      </c>
      <c r="X62" s="49">
        <v>171</v>
      </c>
      <c r="Y62" s="49">
        <v>41.090510000000002</v>
      </c>
      <c r="Z62" s="49"/>
      <c r="AA62" s="49">
        <v>6</v>
      </c>
      <c r="AB62" s="49" t="s">
        <v>1643</v>
      </c>
      <c r="AC62" s="49">
        <v>72</v>
      </c>
      <c r="AD62" s="49" t="s">
        <v>1785</v>
      </c>
      <c r="AE62" s="49">
        <v>11.5</v>
      </c>
      <c r="AF62" s="49" t="s">
        <v>1646</v>
      </c>
      <c r="AG62" s="49" t="s">
        <v>109</v>
      </c>
      <c r="AH62" s="49" t="s">
        <v>759</v>
      </c>
      <c r="AI62" s="49" t="s">
        <v>88</v>
      </c>
      <c r="AJ62" s="49" t="s">
        <v>256</v>
      </c>
      <c r="AK62" s="49" t="s">
        <v>88</v>
      </c>
      <c r="AL62" s="49" t="s">
        <v>180</v>
      </c>
      <c r="AM62" s="49" t="s">
        <v>1710</v>
      </c>
    </row>
    <row r="63" spans="6:39" x14ac:dyDescent="0.2">
      <c r="F63" s="48" t="s">
        <v>442</v>
      </c>
      <c r="G63" s="48" t="s">
        <v>443</v>
      </c>
      <c r="H63" s="48"/>
      <c r="I63" s="48">
        <v>50.785060000000001</v>
      </c>
      <c r="J63" s="48"/>
      <c r="K63" s="48">
        <v>6</v>
      </c>
      <c r="L63" s="48" t="s">
        <v>1643</v>
      </c>
      <c r="M63" s="48">
        <v>73</v>
      </c>
      <c r="N63" s="48" t="s">
        <v>1786</v>
      </c>
      <c r="O63" s="48">
        <v>7.9</v>
      </c>
      <c r="P63" s="48" t="s">
        <v>2065</v>
      </c>
      <c r="Q63" s="48" t="s">
        <v>155</v>
      </c>
      <c r="R63" s="48" t="s">
        <v>1788</v>
      </c>
      <c r="S63" s="48" t="s">
        <v>95</v>
      </c>
      <c r="T63" s="48" t="s">
        <v>130</v>
      </c>
      <c r="U63" s="48" t="s">
        <v>145</v>
      </c>
      <c r="V63" s="48" t="s">
        <v>1640</v>
      </c>
      <c r="W63" s="48" t="s">
        <v>88</v>
      </c>
      <c r="X63" s="49">
        <v>143</v>
      </c>
      <c r="Y63" s="49">
        <v>50.892270000000003</v>
      </c>
      <c r="Z63" s="49"/>
      <c r="AA63" s="49">
        <v>6</v>
      </c>
      <c r="AB63" s="49" t="s">
        <v>1643</v>
      </c>
      <c r="AC63" s="49">
        <v>73</v>
      </c>
      <c r="AD63" s="49" t="s">
        <v>1786</v>
      </c>
      <c r="AE63" s="49">
        <v>7.8</v>
      </c>
      <c r="AF63" s="49" t="s">
        <v>1787</v>
      </c>
      <c r="AG63" s="49" t="s">
        <v>155</v>
      </c>
      <c r="AH63" s="49" t="s">
        <v>1788</v>
      </c>
      <c r="AI63" s="49" t="s">
        <v>95</v>
      </c>
      <c r="AJ63" s="49" t="s">
        <v>130</v>
      </c>
      <c r="AK63" s="49" t="s">
        <v>145</v>
      </c>
      <c r="AL63" s="49" t="s">
        <v>1640</v>
      </c>
      <c r="AM63" s="49" t="s">
        <v>88</v>
      </c>
    </row>
    <row r="64" spans="6:39" x14ac:dyDescent="0.2">
      <c r="F64" s="48" t="s">
        <v>444</v>
      </c>
      <c r="G64" s="48" t="s">
        <v>445</v>
      </c>
      <c r="H64" s="48"/>
      <c r="I64" s="48">
        <v>92.858360000000005</v>
      </c>
      <c r="J64" s="48"/>
      <c r="K64" s="48">
        <v>1</v>
      </c>
      <c r="L64" s="48" t="s">
        <v>291</v>
      </c>
      <c r="M64" s="48">
        <v>1</v>
      </c>
      <c r="N64" s="48" t="s">
        <v>291</v>
      </c>
      <c r="O64" s="48">
        <v>0</v>
      </c>
      <c r="P64" s="48" t="s">
        <v>2066</v>
      </c>
      <c r="Q64" s="48" t="s">
        <v>314</v>
      </c>
      <c r="R64" s="48" t="s">
        <v>1713</v>
      </c>
      <c r="S64" s="48" t="s">
        <v>92</v>
      </c>
      <c r="T64" s="48" t="s">
        <v>180</v>
      </c>
      <c r="U64" s="48" t="s">
        <v>130</v>
      </c>
      <c r="V64" s="48" t="s">
        <v>91</v>
      </c>
      <c r="W64" s="48" t="s">
        <v>88</v>
      </c>
      <c r="X64" s="49">
        <v>5</v>
      </c>
      <c r="Y64" s="49">
        <v>92.862950000000012</v>
      </c>
      <c r="Z64" s="49"/>
      <c r="AA64" s="49">
        <v>1</v>
      </c>
      <c r="AB64" s="49" t="s">
        <v>291</v>
      </c>
      <c r="AC64" s="49">
        <v>1</v>
      </c>
      <c r="AD64" s="49" t="s">
        <v>291</v>
      </c>
      <c r="AE64" s="49">
        <v>0</v>
      </c>
      <c r="AF64" s="49" t="s">
        <v>1789</v>
      </c>
      <c r="AG64" s="49" t="s">
        <v>314</v>
      </c>
      <c r="AH64" s="49" t="s">
        <v>1713</v>
      </c>
      <c r="AI64" s="49" t="s">
        <v>92</v>
      </c>
      <c r="AJ64" s="49" t="s">
        <v>180</v>
      </c>
      <c r="AK64" s="49" t="s">
        <v>130</v>
      </c>
      <c r="AL64" s="49" t="s">
        <v>91</v>
      </c>
      <c r="AM64" s="49" t="s">
        <v>88</v>
      </c>
    </row>
    <row r="65" spans="6:39" x14ac:dyDescent="0.2">
      <c r="F65" s="48" t="s">
        <v>446</v>
      </c>
      <c r="G65" s="48" t="s">
        <v>447</v>
      </c>
      <c r="H65" s="48"/>
      <c r="I65" s="48">
        <v>66.534260000000003</v>
      </c>
      <c r="J65" s="48"/>
      <c r="K65" s="48">
        <v>6</v>
      </c>
      <c r="L65" s="48" t="s">
        <v>1643</v>
      </c>
      <c r="M65" s="48">
        <v>52</v>
      </c>
      <c r="N65" s="48" t="s">
        <v>1774</v>
      </c>
      <c r="O65" s="48">
        <v>6.7</v>
      </c>
      <c r="P65" s="48" t="s">
        <v>2067</v>
      </c>
      <c r="Q65" s="48" t="s">
        <v>140</v>
      </c>
      <c r="R65" s="48" t="s">
        <v>1660</v>
      </c>
      <c r="S65" s="48" t="s">
        <v>91</v>
      </c>
      <c r="T65" s="48" t="s">
        <v>130</v>
      </c>
      <c r="U65" s="48" t="s">
        <v>92</v>
      </c>
      <c r="V65" s="48" t="s">
        <v>90</v>
      </c>
      <c r="W65" s="48" t="s">
        <v>88</v>
      </c>
      <c r="X65" s="49">
        <v>76</v>
      </c>
      <c r="Y65" s="49">
        <v>66.578520000000012</v>
      </c>
      <c r="Z65" s="49"/>
      <c r="AA65" s="49">
        <v>6</v>
      </c>
      <c r="AB65" s="49" t="s">
        <v>1643</v>
      </c>
      <c r="AC65" s="49">
        <v>52</v>
      </c>
      <c r="AD65" s="49" t="s">
        <v>1774</v>
      </c>
      <c r="AE65" s="49">
        <v>6.6</v>
      </c>
      <c r="AF65" s="49" t="s">
        <v>1790</v>
      </c>
      <c r="AG65" s="49" t="s">
        <v>140</v>
      </c>
      <c r="AH65" s="49" t="s">
        <v>1660</v>
      </c>
      <c r="AI65" s="49" t="s">
        <v>91</v>
      </c>
      <c r="AJ65" s="49" t="s">
        <v>130</v>
      </c>
      <c r="AK65" s="49" t="s">
        <v>92</v>
      </c>
      <c r="AL65" s="49" t="s">
        <v>90</v>
      </c>
      <c r="AM65" s="49" t="s">
        <v>88</v>
      </c>
    </row>
    <row r="66" spans="6:39" x14ac:dyDescent="0.2">
      <c r="F66" s="48" t="s">
        <v>448</v>
      </c>
      <c r="G66" s="48" t="s">
        <v>449</v>
      </c>
      <c r="H66" s="48"/>
      <c r="I66" s="48">
        <v>59.334380000000003</v>
      </c>
      <c r="J66" s="48"/>
      <c r="K66" s="48">
        <v>5</v>
      </c>
      <c r="L66" s="48" t="s">
        <v>263</v>
      </c>
      <c r="M66" s="48">
        <v>33</v>
      </c>
      <c r="N66" s="48" t="s">
        <v>1742</v>
      </c>
      <c r="O66" s="48">
        <v>6.1</v>
      </c>
      <c r="P66" s="48" t="s">
        <v>2068</v>
      </c>
      <c r="Q66" s="48" t="s">
        <v>92</v>
      </c>
      <c r="R66" s="48" t="s">
        <v>1792</v>
      </c>
      <c r="S66" s="48" t="s">
        <v>95</v>
      </c>
      <c r="T66" s="48" t="s">
        <v>159</v>
      </c>
      <c r="U66" s="48" t="s">
        <v>88</v>
      </c>
      <c r="V66" s="48" t="s">
        <v>145</v>
      </c>
      <c r="W66" s="48" t="s">
        <v>88</v>
      </c>
      <c r="X66" s="49">
        <v>111</v>
      </c>
      <c r="Y66" s="49">
        <v>59.386150000000008</v>
      </c>
      <c r="Z66" s="49"/>
      <c r="AA66" s="49">
        <v>5</v>
      </c>
      <c r="AB66" s="49" t="s">
        <v>263</v>
      </c>
      <c r="AC66" s="49">
        <v>33</v>
      </c>
      <c r="AD66" s="49" t="s">
        <v>1742</v>
      </c>
      <c r="AE66" s="49">
        <v>6.1</v>
      </c>
      <c r="AF66" s="49" t="s">
        <v>1791</v>
      </c>
      <c r="AG66" s="49" t="s">
        <v>92</v>
      </c>
      <c r="AH66" s="49" t="s">
        <v>1792</v>
      </c>
      <c r="AI66" s="49" t="s">
        <v>95</v>
      </c>
      <c r="AJ66" s="49" t="s">
        <v>159</v>
      </c>
      <c r="AK66" s="49" t="s">
        <v>88</v>
      </c>
      <c r="AL66" s="49" t="s">
        <v>145</v>
      </c>
      <c r="AM66" s="49" t="s">
        <v>88</v>
      </c>
    </row>
    <row r="67" spans="6:39" x14ac:dyDescent="0.2">
      <c r="F67" s="48" t="s">
        <v>450</v>
      </c>
      <c r="G67" s="48" t="s">
        <v>451</v>
      </c>
      <c r="H67" s="48"/>
      <c r="I67" s="48">
        <v>46.85228</v>
      </c>
      <c r="J67" s="48"/>
      <c r="K67" s="48">
        <v>11</v>
      </c>
      <c r="L67" s="48" t="s">
        <v>759</v>
      </c>
      <c r="M67" s="48">
        <v>26</v>
      </c>
      <c r="N67" s="48" t="s">
        <v>1758</v>
      </c>
      <c r="O67" s="48">
        <v>4.8</v>
      </c>
      <c r="P67" s="48" t="s">
        <v>2069</v>
      </c>
      <c r="Q67" s="48" t="s">
        <v>180</v>
      </c>
      <c r="R67" s="48" t="s">
        <v>133</v>
      </c>
      <c r="S67" s="48" t="s">
        <v>88</v>
      </c>
      <c r="T67" s="48" t="s">
        <v>256</v>
      </c>
      <c r="U67" s="48" t="s">
        <v>88</v>
      </c>
      <c r="V67" s="48" t="s">
        <v>159</v>
      </c>
      <c r="W67" s="48" t="s">
        <v>88</v>
      </c>
      <c r="X67" s="49">
        <v>156</v>
      </c>
      <c r="Y67" s="49">
        <v>46.859090000000002</v>
      </c>
      <c r="Z67" s="49"/>
      <c r="AA67" s="49">
        <v>11</v>
      </c>
      <c r="AB67" s="49" t="s">
        <v>759</v>
      </c>
      <c r="AC67" s="49">
        <v>26</v>
      </c>
      <c r="AD67" s="49" t="s">
        <v>1758</v>
      </c>
      <c r="AE67" s="49">
        <v>4.8</v>
      </c>
      <c r="AF67" s="49" t="s">
        <v>1793</v>
      </c>
      <c r="AG67" s="49" t="s">
        <v>180</v>
      </c>
      <c r="AH67" s="49" t="s">
        <v>133</v>
      </c>
      <c r="AI67" s="49" t="s">
        <v>88</v>
      </c>
      <c r="AJ67" s="49" t="s">
        <v>256</v>
      </c>
      <c r="AK67" s="49" t="s">
        <v>88</v>
      </c>
      <c r="AL67" s="49" t="s">
        <v>159</v>
      </c>
      <c r="AM67" s="49" t="s">
        <v>88</v>
      </c>
    </row>
    <row r="68" spans="6:39" x14ac:dyDescent="0.2">
      <c r="F68" s="48" t="s">
        <v>452</v>
      </c>
      <c r="G68" s="48" t="s">
        <v>453</v>
      </c>
      <c r="H68" s="48"/>
      <c r="I68" s="48">
        <v>50.139810000000004</v>
      </c>
      <c r="J68" s="48"/>
      <c r="K68" s="48">
        <v>8</v>
      </c>
      <c r="L68" s="48" t="s">
        <v>1667</v>
      </c>
      <c r="M68" s="48">
        <v>32</v>
      </c>
      <c r="N68" s="48" t="s">
        <v>1647</v>
      </c>
      <c r="O68" s="48">
        <v>7.4</v>
      </c>
      <c r="P68" s="48" t="s">
        <v>2070</v>
      </c>
      <c r="Q68" s="48" t="s">
        <v>91</v>
      </c>
      <c r="R68" s="48" t="s">
        <v>1646</v>
      </c>
      <c r="S68" s="48" t="s">
        <v>95</v>
      </c>
      <c r="T68" s="48" t="s">
        <v>256</v>
      </c>
      <c r="U68" s="48" t="s">
        <v>88</v>
      </c>
      <c r="V68" s="48" t="s">
        <v>180</v>
      </c>
      <c r="W68" s="48" t="s">
        <v>88</v>
      </c>
      <c r="X68" s="49">
        <v>147</v>
      </c>
      <c r="Y68" s="49">
        <v>50.141690000000004</v>
      </c>
      <c r="Z68" s="49"/>
      <c r="AA68" s="49">
        <v>8</v>
      </c>
      <c r="AB68" s="49" t="s">
        <v>1667</v>
      </c>
      <c r="AC68" s="49">
        <v>32</v>
      </c>
      <c r="AD68" s="49" t="s">
        <v>1647</v>
      </c>
      <c r="AE68" s="49">
        <v>7.4</v>
      </c>
      <c r="AF68" s="49" t="s">
        <v>1794</v>
      </c>
      <c r="AG68" s="49" t="s">
        <v>91</v>
      </c>
      <c r="AH68" s="49" t="s">
        <v>1646</v>
      </c>
      <c r="AI68" s="49" t="s">
        <v>95</v>
      </c>
      <c r="AJ68" s="49" t="s">
        <v>256</v>
      </c>
      <c r="AK68" s="49" t="s">
        <v>88</v>
      </c>
      <c r="AL68" s="49" t="s">
        <v>180</v>
      </c>
      <c r="AM68" s="49" t="s">
        <v>88</v>
      </c>
    </row>
    <row r="69" spans="6:39" x14ac:dyDescent="0.2">
      <c r="F69" s="48" t="s">
        <v>454</v>
      </c>
      <c r="G69" s="48" t="s">
        <v>455</v>
      </c>
      <c r="H69" s="48"/>
      <c r="I69" s="48">
        <v>64.899300000000011</v>
      </c>
      <c r="J69" s="48"/>
      <c r="K69" s="48">
        <v>7</v>
      </c>
      <c r="L69" s="48" t="s">
        <v>286</v>
      </c>
      <c r="M69" s="48">
        <v>24</v>
      </c>
      <c r="N69" s="48" t="s">
        <v>1751</v>
      </c>
      <c r="O69" s="48">
        <v>3.7</v>
      </c>
      <c r="P69" s="48" t="s">
        <v>2071</v>
      </c>
      <c r="Q69" s="48" t="s">
        <v>297</v>
      </c>
      <c r="R69" s="48" t="s">
        <v>1342</v>
      </c>
      <c r="S69" s="48" t="s">
        <v>145</v>
      </c>
      <c r="T69" s="48" t="s">
        <v>180</v>
      </c>
      <c r="U69" s="48" t="s">
        <v>88</v>
      </c>
      <c r="V69" s="48" t="s">
        <v>109</v>
      </c>
      <c r="W69" s="48" t="s">
        <v>88</v>
      </c>
      <c r="X69" s="49">
        <v>89</v>
      </c>
      <c r="Y69" s="49">
        <v>64.934340000000006</v>
      </c>
      <c r="Z69" s="49"/>
      <c r="AA69" s="49">
        <v>7</v>
      </c>
      <c r="AB69" s="49" t="s">
        <v>286</v>
      </c>
      <c r="AC69" s="49">
        <v>24</v>
      </c>
      <c r="AD69" s="49" t="s">
        <v>1751</v>
      </c>
      <c r="AE69" s="49">
        <v>3.6</v>
      </c>
      <c r="AF69" s="49" t="s">
        <v>1795</v>
      </c>
      <c r="AG69" s="49" t="s">
        <v>297</v>
      </c>
      <c r="AH69" s="49" t="s">
        <v>1342</v>
      </c>
      <c r="AI69" s="49" t="s">
        <v>145</v>
      </c>
      <c r="AJ69" s="49" t="s">
        <v>180</v>
      </c>
      <c r="AK69" s="49" t="s">
        <v>88</v>
      </c>
      <c r="AL69" s="49" t="s">
        <v>109</v>
      </c>
      <c r="AM69" s="49" t="s">
        <v>88</v>
      </c>
    </row>
    <row r="70" spans="6:39" x14ac:dyDescent="0.2">
      <c r="F70" s="48" t="s">
        <v>456</v>
      </c>
      <c r="G70" s="48" t="s">
        <v>457</v>
      </c>
      <c r="H70" s="48"/>
      <c r="I70" s="48">
        <v>51.921090000000007</v>
      </c>
      <c r="J70" s="48"/>
      <c r="K70" s="48">
        <v>6</v>
      </c>
      <c r="L70" s="48" t="s">
        <v>1643</v>
      </c>
      <c r="M70" s="48">
        <v>44</v>
      </c>
      <c r="N70" s="48" t="s">
        <v>1796</v>
      </c>
      <c r="O70" s="48">
        <v>7.8</v>
      </c>
      <c r="P70" s="48" t="s">
        <v>2072</v>
      </c>
      <c r="Q70" s="48" t="s">
        <v>265</v>
      </c>
      <c r="R70" s="48" t="s">
        <v>1669</v>
      </c>
      <c r="S70" s="48" t="s">
        <v>88</v>
      </c>
      <c r="T70" s="48" t="s">
        <v>130</v>
      </c>
      <c r="U70" s="48" t="s">
        <v>88</v>
      </c>
      <c r="V70" s="48" t="s">
        <v>180</v>
      </c>
      <c r="W70" s="48" t="s">
        <v>88</v>
      </c>
      <c r="X70" s="49">
        <v>122</v>
      </c>
      <c r="Y70" s="49">
        <v>56.899800000000006</v>
      </c>
      <c r="Z70" s="49"/>
      <c r="AA70" s="49">
        <v>6</v>
      </c>
      <c r="AB70" s="49" t="s">
        <v>1643</v>
      </c>
      <c r="AC70" s="49">
        <v>44</v>
      </c>
      <c r="AD70" s="49" t="s">
        <v>1796</v>
      </c>
      <c r="AE70" s="49">
        <v>4.8</v>
      </c>
      <c r="AF70" s="49" t="s">
        <v>1797</v>
      </c>
      <c r="AG70" s="49" t="s">
        <v>265</v>
      </c>
      <c r="AH70" s="49" t="s">
        <v>1669</v>
      </c>
      <c r="AI70" s="49" t="s">
        <v>88</v>
      </c>
      <c r="AJ70" s="49" t="s">
        <v>130</v>
      </c>
      <c r="AK70" s="49" t="s">
        <v>88</v>
      </c>
      <c r="AL70" s="49" t="s">
        <v>180</v>
      </c>
      <c r="AM70" s="49" t="s">
        <v>88</v>
      </c>
    </row>
    <row r="71" spans="6:39" x14ac:dyDescent="0.2">
      <c r="F71" s="48" t="s">
        <v>458</v>
      </c>
      <c r="G71" s="48" t="s">
        <v>459</v>
      </c>
      <c r="H71" s="48"/>
      <c r="I71" s="48">
        <v>54.504410000000007</v>
      </c>
      <c r="J71" s="48"/>
      <c r="K71" s="48">
        <v>5</v>
      </c>
      <c r="L71" s="48" t="s">
        <v>263</v>
      </c>
      <c r="M71" s="48">
        <v>48</v>
      </c>
      <c r="N71" s="48" t="s">
        <v>1798</v>
      </c>
      <c r="O71" s="48">
        <v>5.4</v>
      </c>
      <c r="P71" s="48" t="s">
        <v>2073</v>
      </c>
      <c r="Q71" s="48" t="s">
        <v>159</v>
      </c>
      <c r="R71" s="48" t="s">
        <v>139</v>
      </c>
      <c r="S71" s="48" t="s">
        <v>88</v>
      </c>
      <c r="T71" s="48" t="s">
        <v>95</v>
      </c>
      <c r="U71" s="48" t="s">
        <v>88</v>
      </c>
      <c r="V71" s="48" t="s">
        <v>159</v>
      </c>
      <c r="W71" s="48" t="s">
        <v>1710</v>
      </c>
      <c r="X71" s="49">
        <v>132</v>
      </c>
      <c r="Y71" s="49">
        <v>54.525990000000007</v>
      </c>
      <c r="Z71" s="49"/>
      <c r="AA71" s="49">
        <v>5</v>
      </c>
      <c r="AB71" s="49" t="s">
        <v>263</v>
      </c>
      <c r="AC71" s="49">
        <v>48</v>
      </c>
      <c r="AD71" s="49" t="s">
        <v>1798</v>
      </c>
      <c r="AE71" s="49">
        <v>5.4</v>
      </c>
      <c r="AF71" s="49" t="s">
        <v>1799</v>
      </c>
      <c r="AG71" s="49" t="s">
        <v>159</v>
      </c>
      <c r="AH71" s="49" t="s">
        <v>139</v>
      </c>
      <c r="AI71" s="49" t="s">
        <v>88</v>
      </c>
      <c r="AJ71" s="49" t="s">
        <v>95</v>
      </c>
      <c r="AK71" s="49" t="s">
        <v>88</v>
      </c>
      <c r="AL71" s="49" t="s">
        <v>159</v>
      </c>
      <c r="AM71" s="49" t="s">
        <v>1710</v>
      </c>
    </row>
    <row r="72" spans="6:39" x14ac:dyDescent="0.2">
      <c r="F72" s="48" t="s">
        <v>460</v>
      </c>
      <c r="G72" s="48" t="s">
        <v>461</v>
      </c>
      <c r="H72" s="48"/>
      <c r="I72" s="48">
        <v>55.695410000000003</v>
      </c>
      <c r="J72" s="48"/>
      <c r="K72" s="48">
        <v>7</v>
      </c>
      <c r="L72" s="48" t="s">
        <v>286</v>
      </c>
      <c r="M72" s="48">
        <v>46</v>
      </c>
      <c r="N72" s="48" t="s">
        <v>1800</v>
      </c>
      <c r="O72" s="48">
        <v>4.5999999999999996</v>
      </c>
      <c r="P72" s="48" t="s">
        <v>2074</v>
      </c>
      <c r="Q72" s="48" t="s">
        <v>285</v>
      </c>
      <c r="R72" s="48" t="s">
        <v>307</v>
      </c>
      <c r="S72" s="48" t="s">
        <v>95</v>
      </c>
      <c r="T72" s="48" t="s">
        <v>159</v>
      </c>
      <c r="U72" s="48" t="s">
        <v>88</v>
      </c>
      <c r="V72" s="48" t="s">
        <v>179</v>
      </c>
      <c r="W72" s="48" t="s">
        <v>88</v>
      </c>
      <c r="X72" s="49">
        <v>128</v>
      </c>
      <c r="Y72" s="49">
        <v>55.695380000000007</v>
      </c>
      <c r="Z72" s="49"/>
      <c r="AA72" s="49">
        <v>7</v>
      </c>
      <c r="AB72" s="49" t="s">
        <v>286</v>
      </c>
      <c r="AC72" s="49">
        <v>46</v>
      </c>
      <c r="AD72" s="49" t="s">
        <v>1800</v>
      </c>
      <c r="AE72" s="49">
        <v>4.5999999999999996</v>
      </c>
      <c r="AF72" s="49" t="s">
        <v>1801</v>
      </c>
      <c r="AG72" s="49" t="s">
        <v>285</v>
      </c>
      <c r="AH72" s="49" t="s">
        <v>307</v>
      </c>
      <c r="AI72" s="49" t="s">
        <v>95</v>
      </c>
      <c r="AJ72" s="49" t="s">
        <v>159</v>
      </c>
      <c r="AK72" s="49" t="s">
        <v>88</v>
      </c>
      <c r="AL72" s="49" t="s">
        <v>179</v>
      </c>
      <c r="AM72" s="49" t="s">
        <v>88</v>
      </c>
    </row>
    <row r="73" spans="6:39" x14ac:dyDescent="0.2">
      <c r="F73" s="48" t="s">
        <v>462</v>
      </c>
      <c r="G73" s="48" t="s">
        <v>463</v>
      </c>
      <c r="H73" s="48"/>
      <c r="I73" s="48">
        <v>30.258420000000001</v>
      </c>
      <c r="J73" s="48"/>
      <c r="K73" s="48">
        <v>6</v>
      </c>
      <c r="L73" s="48" t="s">
        <v>1643</v>
      </c>
      <c r="M73" s="48">
        <v>319</v>
      </c>
      <c r="N73" s="48" t="s">
        <v>88</v>
      </c>
      <c r="O73" s="48">
        <v>6.8</v>
      </c>
      <c r="P73" s="48" t="s">
        <v>2075</v>
      </c>
      <c r="Q73" s="48" t="s">
        <v>1640</v>
      </c>
      <c r="R73" s="48" t="s">
        <v>1803</v>
      </c>
      <c r="S73" s="48" t="s">
        <v>88</v>
      </c>
      <c r="T73" s="48" t="s">
        <v>88</v>
      </c>
      <c r="U73" s="48" t="s">
        <v>88</v>
      </c>
      <c r="V73" s="48" t="s">
        <v>179</v>
      </c>
      <c r="W73" s="48" t="s">
        <v>1710</v>
      </c>
      <c r="X73" s="49">
        <v>182</v>
      </c>
      <c r="Y73" s="49">
        <v>30.374320000000001</v>
      </c>
      <c r="Z73" s="49"/>
      <c r="AA73" s="49">
        <v>6</v>
      </c>
      <c r="AB73" s="49" t="s">
        <v>1643</v>
      </c>
      <c r="AC73" s="49">
        <v>319</v>
      </c>
      <c r="AD73" s="49" t="s">
        <v>88</v>
      </c>
      <c r="AE73" s="49">
        <v>6.8</v>
      </c>
      <c r="AF73" s="49" t="s">
        <v>1802</v>
      </c>
      <c r="AG73" s="49" t="s">
        <v>1640</v>
      </c>
      <c r="AH73" s="49" t="s">
        <v>1803</v>
      </c>
      <c r="AI73" s="49" t="s">
        <v>88</v>
      </c>
      <c r="AJ73" s="49" t="s">
        <v>88</v>
      </c>
      <c r="AK73" s="49" t="s">
        <v>88</v>
      </c>
      <c r="AL73" s="49" t="s">
        <v>179</v>
      </c>
      <c r="AM73" s="49" t="s">
        <v>1710</v>
      </c>
    </row>
    <row r="74" spans="6:39" x14ac:dyDescent="0.2">
      <c r="F74" s="48" t="s">
        <v>464</v>
      </c>
      <c r="G74" s="48" t="s">
        <v>465</v>
      </c>
      <c r="H74" s="48"/>
      <c r="I74" s="48">
        <v>62.175580000000004</v>
      </c>
      <c r="J74" s="48"/>
      <c r="K74" s="48">
        <v>6</v>
      </c>
      <c r="L74" s="48" t="s">
        <v>1643</v>
      </c>
      <c r="M74" s="48">
        <v>29</v>
      </c>
      <c r="N74" s="48" t="s">
        <v>1717</v>
      </c>
      <c r="O74" s="48">
        <v>5.7</v>
      </c>
      <c r="P74" s="48" t="s">
        <v>2076</v>
      </c>
      <c r="Q74" s="48" t="s">
        <v>300</v>
      </c>
      <c r="R74" s="48" t="s">
        <v>1667</v>
      </c>
      <c r="S74" s="48" t="s">
        <v>145</v>
      </c>
      <c r="T74" s="48" t="s">
        <v>1640</v>
      </c>
      <c r="U74" s="48" t="s">
        <v>88</v>
      </c>
      <c r="V74" s="48" t="s">
        <v>90</v>
      </c>
      <c r="W74" s="48" t="s">
        <v>88</v>
      </c>
      <c r="X74" s="49">
        <v>101</v>
      </c>
      <c r="Y74" s="49">
        <v>62.266910000000003</v>
      </c>
      <c r="Z74" s="49"/>
      <c r="AA74" s="49">
        <v>6</v>
      </c>
      <c r="AB74" s="49" t="s">
        <v>1643</v>
      </c>
      <c r="AC74" s="49">
        <v>28.5</v>
      </c>
      <c r="AD74" s="49" t="s">
        <v>1720</v>
      </c>
      <c r="AE74" s="49">
        <v>5.7</v>
      </c>
      <c r="AF74" s="49" t="s">
        <v>1804</v>
      </c>
      <c r="AG74" s="49" t="s">
        <v>300</v>
      </c>
      <c r="AH74" s="49" t="s">
        <v>1667</v>
      </c>
      <c r="AI74" s="49" t="s">
        <v>145</v>
      </c>
      <c r="AJ74" s="49" t="s">
        <v>1640</v>
      </c>
      <c r="AK74" s="49" t="s">
        <v>88</v>
      </c>
      <c r="AL74" s="49" t="s">
        <v>90</v>
      </c>
      <c r="AM74" s="49" t="s">
        <v>88</v>
      </c>
    </row>
    <row r="75" spans="6:39" x14ac:dyDescent="0.2">
      <c r="F75" s="48" t="s">
        <v>466</v>
      </c>
      <c r="G75" s="48" t="s">
        <v>467</v>
      </c>
      <c r="H75" s="48"/>
      <c r="I75" s="48">
        <v>73.554590000000005</v>
      </c>
      <c r="J75" s="48"/>
      <c r="K75" s="48">
        <v>5</v>
      </c>
      <c r="L75" s="48" t="s">
        <v>263</v>
      </c>
      <c r="M75" s="48">
        <v>27.5</v>
      </c>
      <c r="N75" s="48" t="s">
        <v>1746</v>
      </c>
      <c r="O75" s="48">
        <v>7.7</v>
      </c>
      <c r="P75" s="48" t="s">
        <v>2077</v>
      </c>
      <c r="Q75" s="48" t="s">
        <v>1745</v>
      </c>
      <c r="R75" s="48" t="s">
        <v>1664</v>
      </c>
      <c r="S75" s="48" t="s">
        <v>92</v>
      </c>
      <c r="T75" s="48" t="s">
        <v>90</v>
      </c>
      <c r="U75" s="48" t="s">
        <v>92</v>
      </c>
      <c r="V75" s="48" t="s">
        <v>299</v>
      </c>
      <c r="W75" s="48" t="s">
        <v>88</v>
      </c>
      <c r="X75" s="49">
        <v>51</v>
      </c>
      <c r="Y75" s="49">
        <v>73.564320000000009</v>
      </c>
      <c r="Z75" s="49"/>
      <c r="AA75" s="49">
        <v>5</v>
      </c>
      <c r="AB75" s="49" t="s">
        <v>263</v>
      </c>
      <c r="AC75" s="49">
        <v>27.5</v>
      </c>
      <c r="AD75" s="49" t="s">
        <v>1746</v>
      </c>
      <c r="AE75" s="49">
        <v>7.7</v>
      </c>
      <c r="AF75" s="49" t="s">
        <v>1805</v>
      </c>
      <c r="AG75" s="49" t="s">
        <v>1745</v>
      </c>
      <c r="AH75" s="49" t="s">
        <v>1664</v>
      </c>
      <c r="AI75" s="49" t="s">
        <v>92</v>
      </c>
      <c r="AJ75" s="49" t="s">
        <v>90</v>
      </c>
      <c r="AK75" s="49" t="s">
        <v>92</v>
      </c>
      <c r="AL75" s="49" t="s">
        <v>299</v>
      </c>
      <c r="AM75" s="49" t="s">
        <v>88</v>
      </c>
    </row>
    <row r="76" spans="6:39" x14ac:dyDescent="0.2">
      <c r="F76" s="48" t="s">
        <v>468</v>
      </c>
      <c r="G76" s="48" t="s">
        <v>469</v>
      </c>
      <c r="H76" s="48"/>
      <c r="I76" s="48">
        <v>80.087220000000002</v>
      </c>
      <c r="J76" s="48"/>
      <c r="K76" s="48">
        <v>4</v>
      </c>
      <c r="L76" s="48" t="s">
        <v>734</v>
      </c>
      <c r="M76" s="48">
        <v>17.5</v>
      </c>
      <c r="N76" s="48" t="s">
        <v>1768</v>
      </c>
      <c r="O76" s="48">
        <v>5</v>
      </c>
      <c r="P76" s="48" t="s">
        <v>2078</v>
      </c>
      <c r="Q76" s="48" t="s">
        <v>116</v>
      </c>
      <c r="R76" s="48" t="s">
        <v>1807</v>
      </c>
      <c r="S76" s="48" t="s">
        <v>92</v>
      </c>
      <c r="T76" s="48" t="s">
        <v>179</v>
      </c>
      <c r="U76" s="48" t="s">
        <v>92</v>
      </c>
      <c r="V76" s="48" t="s">
        <v>265</v>
      </c>
      <c r="W76" s="48" t="s">
        <v>88</v>
      </c>
      <c r="X76" s="49">
        <v>29</v>
      </c>
      <c r="Y76" s="49">
        <v>80.089370000000002</v>
      </c>
      <c r="Z76" s="49"/>
      <c r="AA76" s="49">
        <v>4</v>
      </c>
      <c r="AB76" s="49" t="s">
        <v>734</v>
      </c>
      <c r="AC76" s="49">
        <v>17.5</v>
      </c>
      <c r="AD76" s="49" t="s">
        <v>1768</v>
      </c>
      <c r="AE76" s="49">
        <v>5</v>
      </c>
      <c r="AF76" s="49" t="s">
        <v>1806</v>
      </c>
      <c r="AG76" s="49" t="s">
        <v>116</v>
      </c>
      <c r="AH76" s="49" t="s">
        <v>1807</v>
      </c>
      <c r="AI76" s="49" t="s">
        <v>92</v>
      </c>
      <c r="AJ76" s="49" t="s">
        <v>179</v>
      </c>
      <c r="AK76" s="49" t="s">
        <v>92</v>
      </c>
      <c r="AL76" s="49" t="s">
        <v>265</v>
      </c>
      <c r="AM76" s="49" t="s">
        <v>88</v>
      </c>
    </row>
    <row r="77" spans="6:39" x14ac:dyDescent="0.2">
      <c r="F77" s="48" t="s">
        <v>470</v>
      </c>
      <c r="G77" s="48" t="s">
        <v>471</v>
      </c>
      <c r="H77" s="48"/>
      <c r="I77" s="48">
        <v>86.613520000000008</v>
      </c>
      <c r="J77" s="48"/>
      <c r="K77" s="48">
        <v>3</v>
      </c>
      <c r="L77" s="48" t="s">
        <v>721</v>
      </c>
      <c r="M77" s="48">
        <v>3.5</v>
      </c>
      <c r="N77" s="48" t="s">
        <v>1808</v>
      </c>
      <c r="O77" s="48">
        <v>3.6</v>
      </c>
      <c r="P77" s="48" t="s">
        <v>2079</v>
      </c>
      <c r="Q77" s="48" t="s">
        <v>1781</v>
      </c>
      <c r="R77" s="48" t="s">
        <v>1782</v>
      </c>
      <c r="S77" s="48" t="s">
        <v>91</v>
      </c>
      <c r="T77" s="48" t="s">
        <v>145</v>
      </c>
      <c r="U77" s="48" t="s">
        <v>92</v>
      </c>
      <c r="V77" s="48" t="s">
        <v>285</v>
      </c>
      <c r="W77" s="48" t="s">
        <v>88</v>
      </c>
      <c r="X77" s="49">
        <v>16</v>
      </c>
      <c r="Y77" s="49">
        <v>86.612820000000013</v>
      </c>
      <c r="Z77" s="49"/>
      <c r="AA77" s="49">
        <v>3</v>
      </c>
      <c r="AB77" s="49" t="s">
        <v>721</v>
      </c>
      <c r="AC77" s="49">
        <v>3.5</v>
      </c>
      <c r="AD77" s="49" t="s">
        <v>1808</v>
      </c>
      <c r="AE77" s="49">
        <v>3.6</v>
      </c>
      <c r="AF77" s="49" t="s">
        <v>1809</v>
      </c>
      <c r="AG77" s="49" t="s">
        <v>1781</v>
      </c>
      <c r="AH77" s="49" t="s">
        <v>1782</v>
      </c>
      <c r="AI77" s="49" t="s">
        <v>91</v>
      </c>
      <c r="AJ77" s="49" t="s">
        <v>145</v>
      </c>
      <c r="AK77" s="49" t="s">
        <v>92</v>
      </c>
      <c r="AL77" s="49" t="s">
        <v>285</v>
      </c>
      <c r="AM77" s="49" t="s">
        <v>88</v>
      </c>
    </row>
    <row r="78" spans="6:39" x14ac:dyDescent="0.2">
      <c r="F78" s="48" t="s">
        <v>472</v>
      </c>
      <c r="G78" s="48" t="s">
        <v>473</v>
      </c>
      <c r="H78" s="48"/>
      <c r="I78" s="48">
        <v>47.925720000000005</v>
      </c>
      <c r="J78" s="48"/>
      <c r="K78" s="48">
        <v>9</v>
      </c>
      <c r="L78" s="48" t="s">
        <v>272</v>
      </c>
      <c r="M78" s="48">
        <v>61.22</v>
      </c>
      <c r="N78" s="48" t="s">
        <v>2080</v>
      </c>
      <c r="O78" s="48">
        <v>7.3</v>
      </c>
      <c r="P78" s="48" t="s">
        <v>2081</v>
      </c>
      <c r="Q78" s="48" t="s">
        <v>1812</v>
      </c>
      <c r="R78" s="48" t="s">
        <v>1813</v>
      </c>
      <c r="S78" s="48" t="s">
        <v>1814</v>
      </c>
      <c r="T78" s="48" t="s">
        <v>1815</v>
      </c>
      <c r="U78" s="48" t="s">
        <v>88</v>
      </c>
      <c r="V78" s="48" t="s">
        <v>179</v>
      </c>
      <c r="W78" s="48" t="s">
        <v>88</v>
      </c>
      <c r="X78" s="49">
        <v>154</v>
      </c>
      <c r="Y78" s="49">
        <v>47.574450000000006</v>
      </c>
      <c r="Z78" s="49"/>
      <c r="AA78" s="49">
        <v>9</v>
      </c>
      <c r="AB78" s="49" t="s">
        <v>272</v>
      </c>
      <c r="AC78" s="49">
        <v>57.93</v>
      </c>
      <c r="AD78" s="49" t="s">
        <v>1810</v>
      </c>
      <c r="AE78" s="49">
        <v>7.8</v>
      </c>
      <c r="AF78" s="49" t="s">
        <v>1811</v>
      </c>
      <c r="AG78" s="49" t="s">
        <v>1812</v>
      </c>
      <c r="AH78" s="49" t="s">
        <v>1813</v>
      </c>
      <c r="AI78" s="49" t="s">
        <v>1814</v>
      </c>
      <c r="AJ78" s="49" t="s">
        <v>1815</v>
      </c>
      <c r="AK78" s="49" t="s">
        <v>88</v>
      </c>
      <c r="AL78" s="49" t="s">
        <v>179</v>
      </c>
      <c r="AM78" s="49" t="s">
        <v>88</v>
      </c>
    </row>
    <row r="79" spans="6:39" x14ac:dyDescent="0.2">
      <c r="F79" s="48" t="s">
        <v>474</v>
      </c>
      <c r="G79" s="48" t="s">
        <v>475</v>
      </c>
      <c r="H79" s="48"/>
      <c r="I79" s="48">
        <v>60.060820000000007</v>
      </c>
      <c r="J79" s="48"/>
      <c r="K79" s="48">
        <v>6</v>
      </c>
      <c r="L79" s="48" t="s">
        <v>1643</v>
      </c>
      <c r="M79" s="48">
        <v>30.64</v>
      </c>
      <c r="N79" s="48" t="s">
        <v>1816</v>
      </c>
      <c r="O79" s="48">
        <v>8.3000000000000007</v>
      </c>
      <c r="P79" s="48" t="s">
        <v>2082</v>
      </c>
      <c r="Q79" s="48" t="s">
        <v>727</v>
      </c>
      <c r="R79" s="48" t="s">
        <v>1818</v>
      </c>
      <c r="S79" s="48" t="s">
        <v>109</v>
      </c>
      <c r="T79" s="48" t="s">
        <v>159</v>
      </c>
      <c r="U79" s="48" t="s">
        <v>88</v>
      </c>
      <c r="V79" s="48" t="s">
        <v>285</v>
      </c>
      <c r="W79" s="48" t="s">
        <v>88</v>
      </c>
      <c r="X79" s="49">
        <v>106</v>
      </c>
      <c r="Y79" s="49">
        <v>60.042160000000003</v>
      </c>
      <c r="Z79" s="49"/>
      <c r="AA79" s="49">
        <v>6</v>
      </c>
      <c r="AB79" s="49" t="s">
        <v>1643</v>
      </c>
      <c r="AC79" s="49">
        <v>30.64</v>
      </c>
      <c r="AD79" s="49" t="s">
        <v>1816</v>
      </c>
      <c r="AE79" s="49">
        <v>8.3000000000000007</v>
      </c>
      <c r="AF79" s="49" t="s">
        <v>1817</v>
      </c>
      <c r="AG79" s="49" t="s">
        <v>727</v>
      </c>
      <c r="AH79" s="49" t="s">
        <v>1818</v>
      </c>
      <c r="AI79" s="49" t="s">
        <v>109</v>
      </c>
      <c r="AJ79" s="49" t="s">
        <v>159</v>
      </c>
      <c r="AK79" s="49" t="s">
        <v>88</v>
      </c>
      <c r="AL79" s="49" t="s">
        <v>285</v>
      </c>
      <c r="AM79" s="49" t="s">
        <v>88</v>
      </c>
    </row>
    <row r="80" spans="6:39" x14ac:dyDescent="0.2">
      <c r="F80" s="48" t="s">
        <v>476</v>
      </c>
      <c r="G80" s="48" t="s">
        <v>477</v>
      </c>
      <c r="H80" s="48"/>
      <c r="I80" s="48">
        <v>68.991080000000011</v>
      </c>
      <c r="J80" s="48"/>
      <c r="K80" s="48">
        <v>6</v>
      </c>
      <c r="L80" s="48" t="s">
        <v>1643</v>
      </c>
      <c r="M80" s="48">
        <v>31</v>
      </c>
      <c r="N80" s="48" t="s">
        <v>1762</v>
      </c>
      <c r="O80" s="48">
        <v>3.2</v>
      </c>
      <c r="P80" s="48" t="s">
        <v>2083</v>
      </c>
      <c r="Q80" s="48" t="s">
        <v>99</v>
      </c>
      <c r="R80" s="48" t="s">
        <v>1820</v>
      </c>
      <c r="S80" s="48" t="s">
        <v>90</v>
      </c>
      <c r="T80" s="48" t="s">
        <v>95</v>
      </c>
      <c r="U80" s="48" t="s">
        <v>145</v>
      </c>
      <c r="V80" s="48" t="s">
        <v>109</v>
      </c>
      <c r="W80" s="48" t="s">
        <v>88</v>
      </c>
      <c r="X80" s="49">
        <v>70</v>
      </c>
      <c r="Y80" s="49">
        <v>68.060050000000004</v>
      </c>
      <c r="Z80" s="49"/>
      <c r="AA80" s="49">
        <v>6</v>
      </c>
      <c r="AB80" s="49" t="s">
        <v>1643</v>
      </c>
      <c r="AC80" s="49">
        <v>31</v>
      </c>
      <c r="AD80" s="49" t="s">
        <v>1762</v>
      </c>
      <c r="AE80" s="49">
        <v>3.8</v>
      </c>
      <c r="AF80" s="49" t="s">
        <v>1819</v>
      </c>
      <c r="AG80" s="49" t="s">
        <v>99</v>
      </c>
      <c r="AH80" s="49" t="s">
        <v>1820</v>
      </c>
      <c r="AI80" s="49" t="s">
        <v>90</v>
      </c>
      <c r="AJ80" s="49" t="s">
        <v>95</v>
      </c>
      <c r="AK80" s="49" t="s">
        <v>145</v>
      </c>
      <c r="AL80" s="49" t="s">
        <v>109</v>
      </c>
      <c r="AM80" s="49" t="s">
        <v>88</v>
      </c>
    </row>
    <row r="81" spans="6:39" x14ac:dyDescent="0.2">
      <c r="F81" s="48" t="s">
        <v>115</v>
      </c>
      <c r="G81" s="48" t="s">
        <v>42</v>
      </c>
      <c r="H81" s="48"/>
      <c r="I81" s="48">
        <v>57.740090000000002</v>
      </c>
      <c r="J81" s="48"/>
      <c r="K81" s="48">
        <v>5</v>
      </c>
      <c r="L81" s="48" t="s">
        <v>263</v>
      </c>
      <c r="M81" s="48">
        <v>51</v>
      </c>
      <c r="N81" s="48" t="s">
        <v>1821</v>
      </c>
      <c r="O81" s="48">
        <v>7</v>
      </c>
      <c r="P81" s="48" t="s">
        <v>2084</v>
      </c>
      <c r="Q81" s="48" t="s">
        <v>269</v>
      </c>
      <c r="R81" s="48" t="s">
        <v>126</v>
      </c>
      <c r="S81" s="48" t="s">
        <v>95</v>
      </c>
      <c r="T81" s="48" t="s">
        <v>266</v>
      </c>
      <c r="U81" s="48" t="s">
        <v>145</v>
      </c>
      <c r="V81" s="48" t="s">
        <v>109</v>
      </c>
      <c r="W81" s="48" t="s">
        <v>88</v>
      </c>
      <c r="X81" s="49">
        <v>121</v>
      </c>
      <c r="Y81" s="49">
        <v>57.345510000000004</v>
      </c>
      <c r="Z81" s="49"/>
      <c r="AA81" s="49">
        <v>5</v>
      </c>
      <c r="AB81" s="49" t="s">
        <v>263</v>
      </c>
      <c r="AC81" s="49">
        <v>51</v>
      </c>
      <c r="AD81" s="49" t="s">
        <v>1821</v>
      </c>
      <c r="AE81" s="49">
        <v>7.3</v>
      </c>
      <c r="AF81" s="49" t="s">
        <v>1822</v>
      </c>
      <c r="AG81" s="49" t="s">
        <v>269</v>
      </c>
      <c r="AH81" s="49" t="s">
        <v>126</v>
      </c>
      <c r="AI81" s="49" t="s">
        <v>95</v>
      </c>
      <c r="AJ81" s="49" t="s">
        <v>266</v>
      </c>
      <c r="AK81" s="49" t="s">
        <v>145</v>
      </c>
      <c r="AL81" s="49" t="s">
        <v>109</v>
      </c>
      <c r="AM81" s="49" t="s">
        <v>88</v>
      </c>
    </row>
    <row r="82" spans="6:39" x14ac:dyDescent="0.2">
      <c r="F82" s="48" t="s">
        <v>478</v>
      </c>
      <c r="G82" s="48" t="s">
        <v>479</v>
      </c>
      <c r="H82" s="48"/>
      <c r="I82" s="48">
        <v>71.712720000000004</v>
      </c>
      <c r="J82" s="48"/>
      <c r="K82" s="48">
        <v>5</v>
      </c>
      <c r="L82" s="48" t="s">
        <v>263</v>
      </c>
      <c r="M82" s="48">
        <v>31.5</v>
      </c>
      <c r="N82" s="48" t="s">
        <v>1823</v>
      </c>
      <c r="O82" s="48">
        <v>6.5</v>
      </c>
      <c r="P82" s="48" t="s">
        <v>2085</v>
      </c>
      <c r="Q82" s="48" t="s">
        <v>1674</v>
      </c>
      <c r="R82" s="48" t="s">
        <v>1675</v>
      </c>
      <c r="S82" s="48" t="s">
        <v>92</v>
      </c>
      <c r="T82" s="48" t="s">
        <v>180</v>
      </c>
      <c r="U82" s="48" t="s">
        <v>145</v>
      </c>
      <c r="V82" s="48" t="s">
        <v>91</v>
      </c>
      <c r="W82" s="48" t="s">
        <v>88</v>
      </c>
      <c r="X82" s="49">
        <v>60</v>
      </c>
      <c r="Y82" s="49">
        <v>71.714640000000003</v>
      </c>
      <c r="Z82" s="49"/>
      <c r="AA82" s="49">
        <v>5</v>
      </c>
      <c r="AB82" s="49" t="s">
        <v>263</v>
      </c>
      <c r="AC82" s="49">
        <v>31.5</v>
      </c>
      <c r="AD82" s="49" t="s">
        <v>1823</v>
      </c>
      <c r="AE82" s="49">
        <v>6.5</v>
      </c>
      <c r="AF82" s="49" t="s">
        <v>1824</v>
      </c>
      <c r="AG82" s="49" t="s">
        <v>1674</v>
      </c>
      <c r="AH82" s="49" t="s">
        <v>1675</v>
      </c>
      <c r="AI82" s="49" t="s">
        <v>92</v>
      </c>
      <c r="AJ82" s="49" t="s">
        <v>180</v>
      </c>
      <c r="AK82" s="49" t="s">
        <v>145</v>
      </c>
      <c r="AL82" s="49" t="s">
        <v>91</v>
      </c>
      <c r="AM82" s="49" t="s">
        <v>88</v>
      </c>
    </row>
    <row r="83" spans="6:39" x14ac:dyDescent="0.2">
      <c r="F83" s="48" t="s">
        <v>480</v>
      </c>
      <c r="G83" s="48" t="s">
        <v>481</v>
      </c>
      <c r="H83" s="48"/>
      <c r="I83" s="48">
        <v>66.690020000000004</v>
      </c>
      <c r="J83" s="48"/>
      <c r="K83" s="48">
        <v>6</v>
      </c>
      <c r="L83" s="48" t="s">
        <v>1643</v>
      </c>
      <c r="M83" s="48">
        <v>37</v>
      </c>
      <c r="N83" s="48" t="s">
        <v>1825</v>
      </c>
      <c r="O83" s="48">
        <v>7.2</v>
      </c>
      <c r="P83" s="48" t="s">
        <v>2086</v>
      </c>
      <c r="Q83" s="48" t="s">
        <v>276</v>
      </c>
      <c r="R83" s="48" t="s">
        <v>1678</v>
      </c>
      <c r="S83" s="48" t="s">
        <v>92</v>
      </c>
      <c r="T83" s="48" t="s">
        <v>145</v>
      </c>
      <c r="U83" s="48" t="s">
        <v>145</v>
      </c>
      <c r="V83" s="48" t="s">
        <v>90</v>
      </c>
      <c r="W83" s="48" t="s">
        <v>88</v>
      </c>
      <c r="X83" s="49">
        <v>75</v>
      </c>
      <c r="Y83" s="49">
        <v>67.106770000000012</v>
      </c>
      <c r="Z83" s="49"/>
      <c r="AA83" s="49">
        <v>6</v>
      </c>
      <c r="AB83" s="49" t="s">
        <v>1643</v>
      </c>
      <c r="AC83" s="49">
        <v>37</v>
      </c>
      <c r="AD83" s="49" t="s">
        <v>1825</v>
      </c>
      <c r="AE83" s="49">
        <v>7.2</v>
      </c>
      <c r="AF83" s="49" t="s">
        <v>1826</v>
      </c>
      <c r="AG83" s="49" t="s">
        <v>1654</v>
      </c>
      <c r="AH83" s="49" t="s">
        <v>734</v>
      </c>
      <c r="AI83" s="49" t="s">
        <v>92</v>
      </c>
      <c r="AJ83" s="49" t="s">
        <v>180</v>
      </c>
      <c r="AK83" s="49" t="s">
        <v>145</v>
      </c>
      <c r="AL83" s="49" t="s">
        <v>90</v>
      </c>
      <c r="AM83" s="49" t="s">
        <v>88</v>
      </c>
    </row>
    <row r="84" spans="6:39" x14ac:dyDescent="0.2">
      <c r="F84" s="48" t="s">
        <v>482</v>
      </c>
      <c r="G84" s="48" t="s">
        <v>483</v>
      </c>
      <c r="H84" s="48"/>
      <c r="I84" s="48">
        <v>81.726910000000004</v>
      </c>
      <c r="J84" s="48"/>
      <c r="K84" s="48">
        <v>4</v>
      </c>
      <c r="L84" s="48" t="s">
        <v>734</v>
      </c>
      <c r="M84" s="48">
        <v>16</v>
      </c>
      <c r="N84" s="48" t="s">
        <v>1827</v>
      </c>
      <c r="O84" s="48">
        <v>4.4000000000000004</v>
      </c>
      <c r="P84" s="48" t="s">
        <v>2087</v>
      </c>
      <c r="Q84" s="48" t="s">
        <v>1781</v>
      </c>
      <c r="R84" s="48" t="s">
        <v>1782</v>
      </c>
      <c r="S84" s="48" t="s">
        <v>92</v>
      </c>
      <c r="T84" s="48" t="s">
        <v>180</v>
      </c>
      <c r="U84" s="48" t="s">
        <v>92</v>
      </c>
      <c r="V84" s="48" t="s">
        <v>90</v>
      </c>
      <c r="W84" s="48" t="s">
        <v>88</v>
      </c>
      <c r="X84" s="49">
        <v>26</v>
      </c>
      <c r="Y84" s="49">
        <v>81.745700000000014</v>
      </c>
      <c r="Z84" s="49"/>
      <c r="AA84" s="49">
        <v>4</v>
      </c>
      <c r="AB84" s="49" t="s">
        <v>734</v>
      </c>
      <c r="AC84" s="49">
        <v>16</v>
      </c>
      <c r="AD84" s="49" t="s">
        <v>1827</v>
      </c>
      <c r="AE84" s="49">
        <v>4.4000000000000004</v>
      </c>
      <c r="AF84" s="49" t="s">
        <v>1828</v>
      </c>
      <c r="AG84" s="49" t="s">
        <v>1781</v>
      </c>
      <c r="AH84" s="49" t="s">
        <v>1782</v>
      </c>
      <c r="AI84" s="49" t="s">
        <v>92</v>
      </c>
      <c r="AJ84" s="49" t="s">
        <v>180</v>
      </c>
      <c r="AK84" s="49" t="s">
        <v>92</v>
      </c>
      <c r="AL84" s="49" t="s">
        <v>90</v>
      </c>
      <c r="AM84" s="49" t="s">
        <v>88</v>
      </c>
    </row>
    <row r="85" spans="6:39" x14ac:dyDescent="0.2">
      <c r="F85" s="48" t="s">
        <v>484</v>
      </c>
      <c r="G85" s="48" t="s">
        <v>485</v>
      </c>
      <c r="H85" s="48"/>
      <c r="I85" s="48">
        <v>53.608790000000006</v>
      </c>
      <c r="J85" s="48"/>
      <c r="K85" s="48">
        <v>8</v>
      </c>
      <c r="L85" s="48" t="s">
        <v>1667</v>
      </c>
      <c r="M85" s="48">
        <v>19</v>
      </c>
      <c r="N85" s="48" t="s">
        <v>1637</v>
      </c>
      <c r="O85" s="48">
        <v>9.8000000000000007</v>
      </c>
      <c r="P85" s="48" t="s">
        <v>2088</v>
      </c>
      <c r="Q85" s="48" t="s">
        <v>105</v>
      </c>
      <c r="R85" s="48" t="s">
        <v>1722</v>
      </c>
      <c r="S85" s="48" t="s">
        <v>109</v>
      </c>
      <c r="T85" s="48" t="s">
        <v>299</v>
      </c>
      <c r="U85" s="48" t="s">
        <v>88</v>
      </c>
      <c r="V85" s="48" t="s">
        <v>179</v>
      </c>
      <c r="W85" s="48" t="s">
        <v>88</v>
      </c>
      <c r="X85" s="49">
        <v>85</v>
      </c>
      <c r="Y85" s="49">
        <v>65.272890000000004</v>
      </c>
      <c r="Z85" s="49"/>
      <c r="AA85" s="49">
        <v>8</v>
      </c>
      <c r="AB85" s="49" t="s">
        <v>1667</v>
      </c>
      <c r="AC85" s="49">
        <v>19</v>
      </c>
      <c r="AD85" s="49" t="s">
        <v>1637</v>
      </c>
      <c r="AE85" s="49">
        <v>2.8</v>
      </c>
      <c r="AF85" s="49" t="s">
        <v>1829</v>
      </c>
      <c r="AG85" s="49" t="s">
        <v>105</v>
      </c>
      <c r="AH85" s="49" t="s">
        <v>1722</v>
      </c>
      <c r="AI85" s="49" t="s">
        <v>109</v>
      </c>
      <c r="AJ85" s="49" t="s">
        <v>299</v>
      </c>
      <c r="AK85" s="49" t="s">
        <v>88</v>
      </c>
      <c r="AL85" s="49" t="s">
        <v>179</v>
      </c>
      <c r="AM85" s="49" t="s">
        <v>88</v>
      </c>
    </row>
    <row r="86" spans="6:39" x14ac:dyDescent="0.2">
      <c r="F86" s="48" t="s">
        <v>486</v>
      </c>
      <c r="G86" s="48" t="s">
        <v>487</v>
      </c>
      <c r="H86" s="48"/>
      <c r="I86" s="48">
        <v>75.60145</v>
      </c>
      <c r="J86" s="48"/>
      <c r="K86" s="48">
        <v>6</v>
      </c>
      <c r="L86" s="48" t="s">
        <v>1643</v>
      </c>
      <c r="M86" s="48">
        <v>13</v>
      </c>
      <c r="N86" s="48" t="s">
        <v>1830</v>
      </c>
      <c r="O86" s="48">
        <v>5.3</v>
      </c>
      <c r="P86" s="48" t="s">
        <v>2089</v>
      </c>
      <c r="Q86" s="48" t="s">
        <v>1530</v>
      </c>
      <c r="R86" s="48" t="s">
        <v>1832</v>
      </c>
      <c r="S86" s="48" t="s">
        <v>92</v>
      </c>
      <c r="T86" s="48" t="s">
        <v>145</v>
      </c>
      <c r="U86" s="48" t="s">
        <v>92</v>
      </c>
      <c r="V86" s="48" t="s">
        <v>299</v>
      </c>
      <c r="W86" s="48" t="s">
        <v>88</v>
      </c>
      <c r="X86" s="49">
        <v>43</v>
      </c>
      <c r="Y86" s="49">
        <v>75.601820000000004</v>
      </c>
      <c r="Z86" s="49"/>
      <c r="AA86" s="49">
        <v>6</v>
      </c>
      <c r="AB86" s="49" t="s">
        <v>1643</v>
      </c>
      <c r="AC86" s="49">
        <v>13</v>
      </c>
      <c r="AD86" s="49" t="s">
        <v>1830</v>
      </c>
      <c r="AE86" s="49">
        <v>5.3</v>
      </c>
      <c r="AF86" s="49" t="s">
        <v>1831</v>
      </c>
      <c r="AG86" s="49" t="s">
        <v>1530</v>
      </c>
      <c r="AH86" s="49" t="s">
        <v>1832</v>
      </c>
      <c r="AI86" s="49" t="s">
        <v>92</v>
      </c>
      <c r="AJ86" s="49" t="s">
        <v>145</v>
      </c>
      <c r="AK86" s="49" t="s">
        <v>92</v>
      </c>
      <c r="AL86" s="49" t="s">
        <v>299</v>
      </c>
      <c r="AM86" s="49" t="s">
        <v>88</v>
      </c>
    </row>
    <row r="87" spans="6:39" x14ac:dyDescent="0.2">
      <c r="F87" s="48" t="s">
        <v>122</v>
      </c>
      <c r="G87" s="48" t="s">
        <v>18</v>
      </c>
      <c r="H87" s="48"/>
      <c r="I87" s="48">
        <v>66.402300000000011</v>
      </c>
      <c r="J87" s="48"/>
      <c r="K87" s="48">
        <v>6</v>
      </c>
      <c r="L87" s="48" t="s">
        <v>1643</v>
      </c>
      <c r="M87" s="48">
        <v>17</v>
      </c>
      <c r="N87" s="48" t="s">
        <v>1833</v>
      </c>
      <c r="O87" s="48">
        <v>9</v>
      </c>
      <c r="P87" s="48" t="s">
        <v>2090</v>
      </c>
      <c r="Q87" s="48" t="s">
        <v>1654</v>
      </c>
      <c r="R87" s="48" t="s">
        <v>734</v>
      </c>
      <c r="S87" s="48" t="s">
        <v>91</v>
      </c>
      <c r="T87" s="48" t="s">
        <v>179</v>
      </c>
      <c r="U87" s="48" t="s">
        <v>90</v>
      </c>
      <c r="V87" s="48" t="s">
        <v>90</v>
      </c>
      <c r="W87" s="48" t="s">
        <v>88</v>
      </c>
      <c r="X87" s="49">
        <v>78</v>
      </c>
      <c r="Y87" s="49">
        <v>66.402780000000007</v>
      </c>
      <c r="Z87" s="49"/>
      <c r="AA87" s="49">
        <v>6</v>
      </c>
      <c r="AB87" s="49" t="s">
        <v>1643</v>
      </c>
      <c r="AC87" s="49">
        <v>17</v>
      </c>
      <c r="AD87" s="49" t="s">
        <v>1833</v>
      </c>
      <c r="AE87" s="49">
        <v>9</v>
      </c>
      <c r="AF87" s="49" t="s">
        <v>1834</v>
      </c>
      <c r="AG87" s="49" t="s">
        <v>1654</v>
      </c>
      <c r="AH87" s="49" t="s">
        <v>734</v>
      </c>
      <c r="AI87" s="49" t="s">
        <v>91</v>
      </c>
      <c r="AJ87" s="49" t="s">
        <v>179</v>
      </c>
      <c r="AK87" s="49" t="s">
        <v>90</v>
      </c>
      <c r="AL87" s="49" t="s">
        <v>90</v>
      </c>
      <c r="AM87" s="49" t="s">
        <v>88</v>
      </c>
    </row>
    <row r="88" spans="6:39" x14ac:dyDescent="0.2">
      <c r="F88" s="48" t="s">
        <v>488</v>
      </c>
      <c r="G88" s="48" t="s">
        <v>489</v>
      </c>
      <c r="H88" s="48"/>
      <c r="I88" s="48">
        <v>85.033000000000001</v>
      </c>
      <c r="J88" s="48"/>
      <c r="K88" s="48">
        <v>3</v>
      </c>
      <c r="L88" s="48" t="s">
        <v>721</v>
      </c>
      <c r="M88" s="48">
        <v>3.5</v>
      </c>
      <c r="N88" s="48" t="s">
        <v>1808</v>
      </c>
      <c r="O88" s="48">
        <v>0.1</v>
      </c>
      <c r="P88" s="48" t="s">
        <v>2091</v>
      </c>
      <c r="Q88" s="48" t="s">
        <v>786</v>
      </c>
      <c r="R88" s="48" t="s">
        <v>1643</v>
      </c>
      <c r="S88" s="48" t="s">
        <v>90</v>
      </c>
      <c r="T88" s="48" t="s">
        <v>179</v>
      </c>
      <c r="U88" s="48" t="s">
        <v>88</v>
      </c>
      <c r="V88" s="48" t="s">
        <v>92</v>
      </c>
      <c r="W88" s="48" t="s">
        <v>88</v>
      </c>
      <c r="X88" s="49">
        <v>24</v>
      </c>
      <c r="Y88" s="49">
        <v>82.443070000000006</v>
      </c>
      <c r="Z88" s="49"/>
      <c r="AA88" s="49">
        <v>4</v>
      </c>
      <c r="AB88" s="49" t="s">
        <v>734</v>
      </c>
      <c r="AC88" s="49">
        <v>4.5</v>
      </c>
      <c r="AD88" s="49" t="s">
        <v>1655</v>
      </c>
      <c r="AE88" s="49">
        <v>0</v>
      </c>
      <c r="AF88" s="49" t="s">
        <v>1835</v>
      </c>
      <c r="AG88" s="49" t="s">
        <v>160</v>
      </c>
      <c r="AH88" s="49" t="s">
        <v>1700</v>
      </c>
      <c r="AI88" s="49" t="s">
        <v>90</v>
      </c>
      <c r="AJ88" s="49" t="s">
        <v>179</v>
      </c>
      <c r="AK88" s="49" t="s">
        <v>88</v>
      </c>
      <c r="AL88" s="49" t="s">
        <v>285</v>
      </c>
      <c r="AM88" s="49" t="s">
        <v>88</v>
      </c>
    </row>
    <row r="89" spans="6:39" x14ac:dyDescent="0.2">
      <c r="F89" s="48" t="s">
        <v>490</v>
      </c>
      <c r="G89" s="48" t="s">
        <v>491</v>
      </c>
      <c r="H89" s="48"/>
      <c r="I89" s="48">
        <v>55.135360000000006</v>
      </c>
      <c r="J89" s="48"/>
      <c r="K89" s="48">
        <v>9</v>
      </c>
      <c r="L89" s="48" t="s">
        <v>272</v>
      </c>
      <c r="M89" s="48">
        <v>49</v>
      </c>
      <c r="N89" s="48" t="s">
        <v>1676</v>
      </c>
      <c r="O89" s="48">
        <v>6</v>
      </c>
      <c r="P89" s="48" t="s">
        <v>2092</v>
      </c>
      <c r="Q89" s="48" t="s">
        <v>133</v>
      </c>
      <c r="R89" s="48" t="s">
        <v>286</v>
      </c>
      <c r="S89" s="48" t="s">
        <v>91</v>
      </c>
      <c r="T89" s="48" t="s">
        <v>159</v>
      </c>
      <c r="U89" s="48" t="s">
        <v>88</v>
      </c>
      <c r="V89" s="48" t="s">
        <v>109</v>
      </c>
      <c r="W89" s="48" t="s">
        <v>88</v>
      </c>
      <c r="X89" s="49">
        <v>134</v>
      </c>
      <c r="Y89" s="49">
        <v>53.780440000000006</v>
      </c>
      <c r="Z89" s="49"/>
      <c r="AA89" s="49">
        <v>10</v>
      </c>
      <c r="AB89" s="49" t="s">
        <v>307</v>
      </c>
      <c r="AC89" s="49">
        <v>43.5</v>
      </c>
      <c r="AD89" s="49" t="s">
        <v>1836</v>
      </c>
      <c r="AE89" s="49">
        <v>5.9</v>
      </c>
      <c r="AF89" s="49" t="s">
        <v>1837</v>
      </c>
      <c r="AG89" s="49" t="s">
        <v>133</v>
      </c>
      <c r="AH89" s="49" t="s">
        <v>286</v>
      </c>
      <c r="AI89" s="49" t="s">
        <v>91</v>
      </c>
      <c r="AJ89" s="49" t="s">
        <v>159</v>
      </c>
      <c r="AK89" s="49" t="s">
        <v>88</v>
      </c>
      <c r="AL89" s="49" t="s">
        <v>109</v>
      </c>
      <c r="AM89" s="49" t="s">
        <v>88</v>
      </c>
    </row>
    <row r="90" spans="6:39" x14ac:dyDescent="0.2">
      <c r="F90" s="48" t="s">
        <v>492</v>
      </c>
      <c r="G90" s="48" t="s">
        <v>493</v>
      </c>
      <c r="H90" s="48"/>
      <c r="I90" s="48">
        <v>49.129780000000004</v>
      </c>
      <c r="J90" s="48"/>
      <c r="K90" s="48">
        <v>5</v>
      </c>
      <c r="L90" s="48" t="s">
        <v>263</v>
      </c>
      <c r="M90" s="48">
        <v>513</v>
      </c>
      <c r="N90" s="48" t="s">
        <v>88</v>
      </c>
      <c r="O90" s="48">
        <v>0</v>
      </c>
      <c r="P90" s="48" t="s">
        <v>2093</v>
      </c>
      <c r="Q90" s="48" t="s">
        <v>93</v>
      </c>
      <c r="R90" s="48" t="s">
        <v>143</v>
      </c>
      <c r="S90" s="48" t="s">
        <v>130</v>
      </c>
      <c r="T90" s="48" t="s">
        <v>88</v>
      </c>
      <c r="U90" s="48" t="s">
        <v>130</v>
      </c>
      <c r="V90" s="48" t="s">
        <v>90</v>
      </c>
      <c r="W90" s="48" t="s">
        <v>1710</v>
      </c>
      <c r="X90" s="49">
        <v>150</v>
      </c>
      <c r="Y90" s="49">
        <v>49.132430000000006</v>
      </c>
      <c r="Z90" s="49"/>
      <c r="AA90" s="49">
        <v>5</v>
      </c>
      <c r="AB90" s="49" t="s">
        <v>263</v>
      </c>
      <c r="AC90" s="49">
        <v>513</v>
      </c>
      <c r="AD90" s="49" t="s">
        <v>88</v>
      </c>
      <c r="AE90" s="49">
        <v>0</v>
      </c>
      <c r="AF90" s="49" t="s">
        <v>1838</v>
      </c>
      <c r="AG90" s="49" t="s">
        <v>93</v>
      </c>
      <c r="AH90" s="49" t="s">
        <v>143</v>
      </c>
      <c r="AI90" s="49" t="s">
        <v>130</v>
      </c>
      <c r="AJ90" s="49" t="s">
        <v>88</v>
      </c>
      <c r="AK90" s="49" t="s">
        <v>130</v>
      </c>
      <c r="AL90" s="49" t="s">
        <v>90</v>
      </c>
      <c r="AM90" s="49" t="s">
        <v>1710</v>
      </c>
    </row>
    <row r="91" spans="6:39" x14ac:dyDescent="0.2">
      <c r="F91" s="48" t="s">
        <v>494</v>
      </c>
      <c r="G91" s="48" t="s">
        <v>495</v>
      </c>
      <c r="H91" s="48"/>
      <c r="I91" s="48">
        <v>76.341810000000009</v>
      </c>
      <c r="J91" s="48"/>
      <c r="K91" s="48">
        <v>7</v>
      </c>
      <c r="L91" s="48" t="s">
        <v>286</v>
      </c>
      <c r="M91" s="48">
        <v>5.5</v>
      </c>
      <c r="N91" s="48" t="s">
        <v>1839</v>
      </c>
      <c r="O91" s="48">
        <v>5.0999999999999996</v>
      </c>
      <c r="P91" s="48" t="s">
        <v>2094</v>
      </c>
      <c r="Q91" s="48" t="s">
        <v>1745</v>
      </c>
      <c r="R91" s="48" t="s">
        <v>1664</v>
      </c>
      <c r="S91" s="48" t="s">
        <v>92</v>
      </c>
      <c r="T91" s="48" t="s">
        <v>180</v>
      </c>
      <c r="U91" s="48" t="s">
        <v>92</v>
      </c>
      <c r="V91" s="48" t="s">
        <v>91</v>
      </c>
      <c r="W91" s="48" t="s">
        <v>88</v>
      </c>
      <c r="X91" s="49">
        <v>40</v>
      </c>
      <c r="Y91" s="49">
        <v>76.342730000000003</v>
      </c>
      <c r="Z91" s="49"/>
      <c r="AA91" s="49">
        <v>7</v>
      </c>
      <c r="AB91" s="49" t="s">
        <v>286</v>
      </c>
      <c r="AC91" s="49">
        <v>5.5</v>
      </c>
      <c r="AD91" s="49" t="s">
        <v>1839</v>
      </c>
      <c r="AE91" s="49">
        <v>5.0999999999999996</v>
      </c>
      <c r="AF91" s="49" t="s">
        <v>1840</v>
      </c>
      <c r="AG91" s="49" t="s">
        <v>1745</v>
      </c>
      <c r="AH91" s="49" t="s">
        <v>1664</v>
      </c>
      <c r="AI91" s="49" t="s">
        <v>92</v>
      </c>
      <c r="AJ91" s="49" t="s">
        <v>180</v>
      </c>
      <c r="AK91" s="49" t="s">
        <v>92</v>
      </c>
      <c r="AL91" s="49" t="s">
        <v>91</v>
      </c>
      <c r="AM91" s="49" t="s">
        <v>88</v>
      </c>
    </row>
    <row r="92" spans="6:39" x14ac:dyDescent="0.2">
      <c r="F92" s="48" t="s">
        <v>496</v>
      </c>
      <c r="G92" s="48" t="s">
        <v>497</v>
      </c>
      <c r="H92" s="48"/>
      <c r="I92" s="48">
        <v>77.516120000000001</v>
      </c>
      <c r="J92" s="48"/>
      <c r="K92" s="48">
        <v>6</v>
      </c>
      <c r="L92" s="48" t="s">
        <v>1643</v>
      </c>
      <c r="M92" s="48">
        <v>32</v>
      </c>
      <c r="N92" s="48" t="s">
        <v>1647</v>
      </c>
      <c r="O92" s="48">
        <v>0.3</v>
      </c>
      <c r="P92" s="48" t="s">
        <v>2095</v>
      </c>
      <c r="Q92" s="48" t="s">
        <v>1042</v>
      </c>
      <c r="R92" s="48" t="s">
        <v>1773</v>
      </c>
      <c r="S92" s="48" t="s">
        <v>91</v>
      </c>
      <c r="T92" s="48" t="s">
        <v>256</v>
      </c>
      <c r="U92" s="48" t="s">
        <v>92</v>
      </c>
      <c r="V92" s="48" t="s">
        <v>145</v>
      </c>
      <c r="W92" s="48" t="s">
        <v>88</v>
      </c>
      <c r="X92" s="49">
        <v>37</v>
      </c>
      <c r="Y92" s="49">
        <v>77.515600000000006</v>
      </c>
      <c r="Z92" s="49"/>
      <c r="AA92" s="49">
        <v>6</v>
      </c>
      <c r="AB92" s="49" t="s">
        <v>1643</v>
      </c>
      <c r="AC92" s="49">
        <v>32</v>
      </c>
      <c r="AD92" s="49" t="s">
        <v>1647</v>
      </c>
      <c r="AE92" s="49">
        <v>0.3</v>
      </c>
      <c r="AF92" s="49" t="s">
        <v>1841</v>
      </c>
      <c r="AG92" s="49" t="s">
        <v>1042</v>
      </c>
      <c r="AH92" s="49" t="s">
        <v>1773</v>
      </c>
      <c r="AI92" s="49" t="s">
        <v>91</v>
      </c>
      <c r="AJ92" s="49" t="s">
        <v>256</v>
      </c>
      <c r="AK92" s="49" t="s">
        <v>92</v>
      </c>
      <c r="AL92" s="49" t="s">
        <v>145</v>
      </c>
      <c r="AM92" s="49" t="s">
        <v>88</v>
      </c>
    </row>
    <row r="93" spans="6:39" x14ac:dyDescent="0.2">
      <c r="F93" s="48" t="s">
        <v>125</v>
      </c>
      <c r="G93" s="48" t="s">
        <v>24</v>
      </c>
      <c r="H93" s="48"/>
      <c r="I93" s="48">
        <v>68.375820000000004</v>
      </c>
      <c r="J93" s="48"/>
      <c r="K93" s="48">
        <v>9</v>
      </c>
      <c r="L93" s="48" t="s">
        <v>272</v>
      </c>
      <c r="M93" s="48">
        <v>35</v>
      </c>
      <c r="N93" s="48" t="s">
        <v>1689</v>
      </c>
      <c r="O93" s="48">
        <v>0.5</v>
      </c>
      <c r="P93" s="48" t="s">
        <v>2096</v>
      </c>
      <c r="Q93" s="48" t="s">
        <v>84</v>
      </c>
      <c r="R93" s="48" t="s">
        <v>257</v>
      </c>
      <c r="S93" s="48" t="s">
        <v>159</v>
      </c>
      <c r="T93" s="48" t="s">
        <v>130</v>
      </c>
      <c r="U93" s="48" t="s">
        <v>92</v>
      </c>
      <c r="V93" s="48" t="s">
        <v>109</v>
      </c>
      <c r="W93" s="48" t="s">
        <v>88</v>
      </c>
      <c r="X93" s="49">
        <v>45</v>
      </c>
      <c r="Y93" s="49">
        <v>75.119600000000005</v>
      </c>
      <c r="Z93" s="49"/>
      <c r="AA93" s="49">
        <v>7</v>
      </c>
      <c r="AB93" s="49" t="s">
        <v>286</v>
      </c>
      <c r="AC93" s="49">
        <v>17</v>
      </c>
      <c r="AD93" s="49" t="s">
        <v>1833</v>
      </c>
      <c r="AE93" s="49">
        <v>0.5</v>
      </c>
      <c r="AF93" s="49" t="s">
        <v>1842</v>
      </c>
      <c r="AG93" s="49" t="s">
        <v>1843</v>
      </c>
      <c r="AH93" s="49" t="s">
        <v>1844</v>
      </c>
      <c r="AI93" s="49" t="s">
        <v>159</v>
      </c>
      <c r="AJ93" s="49" t="s">
        <v>1640</v>
      </c>
      <c r="AK93" s="49" t="s">
        <v>92</v>
      </c>
      <c r="AL93" s="49" t="s">
        <v>109</v>
      </c>
      <c r="AM93" s="49" t="s">
        <v>88</v>
      </c>
    </row>
    <row r="94" spans="6:39" x14ac:dyDescent="0.2">
      <c r="F94" s="48" t="s">
        <v>498</v>
      </c>
      <c r="G94" s="48" t="s">
        <v>499</v>
      </c>
      <c r="H94" s="48"/>
      <c r="I94" s="48">
        <v>90.267480000000006</v>
      </c>
      <c r="J94" s="48"/>
      <c r="K94" s="48">
        <v>3</v>
      </c>
      <c r="L94" s="48" t="s">
        <v>721</v>
      </c>
      <c r="M94" s="48">
        <v>3.5</v>
      </c>
      <c r="N94" s="48" t="s">
        <v>1808</v>
      </c>
      <c r="O94" s="48">
        <v>0.2</v>
      </c>
      <c r="P94" s="48" t="s">
        <v>2097</v>
      </c>
      <c r="Q94" s="48" t="s">
        <v>1750</v>
      </c>
      <c r="R94" s="48" t="s">
        <v>254</v>
      </c>
      <c r="S94" s="48" t="s">
        <v>90</v>
      </c>
      <c r="T94" s="48" t="s">
        <v>179</v>
      </c>
      <c r="U94" s="48" t="s">
        <v>92</v>
      </c>
      <c r="V94" s="48" t="s">
        <v>265</v>
      </c>
      <c r="W94" s="48" t="s">
        <v>88</v>
      </c>
      <c r="X94" s="49">
        <v>7</v>
      </c>
      <c r="Y94" s="49">
        <v>90.280720000000002</v>
      </c>
      <c r="Z94" s="49"/>
      <c r="AA94" s="49">
        <v>3</v>
      </c>
      <c r="AB94" s="49" t="s">
        <v>721</v>
      </c>
      <c r="AC94" s="49">
        <v>3.5</v>
      </c>
      <c r="AD94" s="49" t="s">
        <v>1808</v>
      </c>
      <c r="AE94" s="49">
        <v>0.2</v>
      </c>
      <c r="AF94" s="49" t="s">
        <v>1845</v>
      </c>
      <c r="AG94" s="49" t="s">
        <v>1750</v>
      </c>
      <c r="AH94" s="49" t="s">
        <v>254</v>
      </c>
      <c r="AI94" s="49" t="s">
        <v>90</v>
      </c>
      <c r="AJ94" s="49" t="s">
        <v>145</v>
      </c>
      <c r="AK94" s="49" t="s">
        <v>92</v>
      </c>
      <c r="AL94" s="49" t="s">
        <v>90</v>
      </c>
      <c r="AM94" s="49" t="s">
        <v>88</v>
      </c>
    </row>
    <row r="95" spans="6:39" x14ac:dyDescent="0.2">
      <c r="F95" s="48" t="s">
        <v>500</v>
      </c>
      <c r="G95" s="48" t="s">
        <v>501</v>
      </c>
      <c r="H95" s="48"/>
      <c r="I95" s="48">
        <v>64.928940000000011</v>
      </c>
      <c r="J95" s="48"/>
      <c r="K95" s="48">
        <v>6</v>
      </c>
      <c r="L95" s="48" t="s">
        <v>1643</v>
      </c>
      <c r="M95" s="48">
        <v>28</v>
      </c>
      <c r="N95" s="48" t="s">
        <v>1847</v>
      </c>
      <c r="O95" s="48">
        <v>3.1</v>
      </c>
      <c r="P95" s="48" t="s">
        <v>2098</v>
      </c>
      <c r="Q95" s="48" t="s">
        <v>269</v>
      </c>
      <c r="R95" s="48" t="s">
        <v>126</v>
      </c>
      <c r="S95" s="48" t="s">
        <v>130</v>
      </c>
      <c r="T95" s="48" t="s">
        <v>266</v>
      </c>
      <c r="U95" s="48" t="s">
        <v>145</v>
      </c>
      <c r="V95" s="48" t="s">
        <v>145</v>
      </c>
      <c r="W95" s="48" t="s">
        <v>88</v>
      </c>
      <c r="X95" s="49">
        <v>88</v>
      </c>
      <c r="Y95" s="49">
        <v>64.938610000000011</v>
      </c>
      <c r="Z95" s="49"/>
      <c r="AA95" s="49">
        <v>6</v>
      </c>
      <c r="AB95" s="49" t="s">
        <v>1643</v>
      </c>
      <c r="AC95" s="49">
        <v>28</v>
      </c>
      <c r="AD95" s="49" t="s">
        <v>1847</v>
      </c>
      <c r="AE95" s="49">
        <v>3.1</v>
      </c>
      <c r="AF95" s="49" t="s">
        <v>1848</v>
      </c>
      <c r="AG95" s="49" t="s">
        <v>269</v>
      </c>
      <c r="AH95" s="49" t="s">
        <v>126</v>
      </c>
      <c r="AI95" s="49" t="s">
        <v>130</v>
      </c>
      <c r="AJ95" s="49" t="s">
        <v>266</v>
      </c>
      <c r="AK95" s="49" t="s">
        <v>145</v>
      </c>
      <c r="AL95" s="49" t="s">
        <v>145</v>
      </c>
      <c r="AM95" s="49" t="s">
        <v>88</v>
      </c>
    </row>
    <row r="96" spans="6:39" x14ac:dyDescent="0.2">
      <c r="F96" s="48" t="s">
        <v>502</v>
      </c>
      <c r="G96" s="48" t="s">
        <v>503</v>
      </c>
      <c r="H96" s="48"/>
      <c r="I96" s="48">
        <v>82.28670000000001</v>
      </c>
      <c r="J96" s="48"/>
      <c r="K96" s="48">
        <v>4</v>
      </c>
      <c r="L96" s="48" t="s">
        <v>734</v>
      </c>
      <c r="M96" s="48">
        <v>16.5</v>
      </c>
      <c r="N96" s="48" t="s">
        <v>1849</v>
      </c>
      <c r="O96" s="48">
        <v>2</v>
      </c>
      <c r="P96" s="48" t="s">
        <v>2099</v>
      </c>
      <c r="Q96" s="48" t="s">
        <v>1654</v>
      </c>
      <c r="R96" s="48" t="s">
        <v>734</v>
      </c>
      <c r="S96" s="48" t="s">
        <v>92</v>
      </c>
      <c r="T96" s="48" t="s">
        <v>180</v>
      </c>
      <c r="U96" s="48" t="s">
        <v>145</v>
      </c>
      <c r="V96" s="48" t="s">
        <v>90</v>
      </c>
      <c r="W96" s="48" t="s">
        <v>88</v>
      </c>
      <c r="X96" s="49">
        <v>25</v>
      </c>
      <c r="Y96" s="49">
        <v>82.289260000000013</v>
      </c>
      <c r="Z96" s="49"/>
      <c r="AA96" s="49">
        <v>4</v>
      </c>
      <c r="AB96" s="49" t="s">
        <v>734</v>
      </c>
      <c r="AC96" s="49">
        <v>16.5</v>
      </c>
      <c r="AD96" s="49" t="s">
        <v>1849</v>
      </c>
      <c r="AE96" s="49">
        <v>2</v>
      </c>
      <c r="AF96" s="49" t="s">
        <v>1850</v>
      </c>
      <c r="AG96" s="49" t="s">
        <v>1654</v>
      </c>
      <c r="AH96" s="49" t="s">
        <v>734</v>
      </c>
      <c r="AI96" s="49" t="s">
        <v>92</v>
      </c>
      <c r="AJ96" s="49" t="s">
        <v>180</v>
      </c>
      <c r="AK96" s="49" t="s">
        <v>145</v>
      </c>
      <c r="AL96" s="49" t="s">
        <v>90</v>
      </c>
      <c r="AM96" s="49" t="s">
        <v>88</v>
      </c>
    </row>
    <row r="97" spans="6:39" x14ac:dyDescent="0.2">
      <c r="F97" s="48" t="s">
        <v>132</v>
      </c>
      <c r="G97" s="48" t="s">
        <v>32</v>
      </c>
      <c r="H97" s="48"/>
      <c r="I97" s="48">
        <v>59.435530000000007</v>
      </c>
      <c r="J97" s="48"/>
      <c r="K97" s="48">
        <v>8</v>
      </c>
      <c r="L97" s="48" t="s">
        <v>1667</v>
      </c>
      <c r="M97" s="48">
        <v>37</v>
      </c>
      <c r="N97" s="48" t="s">
        <v>1825</v>
      </c>
      <c r="O97" s="48">
        <v>6</v>
      </c>
      <c r="P97" s="48" t="s">
        <v>2100</v>
      </c>
      <c r="Q97" s="48" t="s">
        <v>99</v>
      </c>
      <c r="R97" s="48" t="s">
        <v>1820</v>
      </c>
      <c r="S97" s="48" t="s">
        <v>145</v>
      </c>
      <c r="T97" s="48" t="s">
        <v>159</v>
      </c>
      <c r="U97" s="48" t="s">
        <v>145</v>
      </c>
      <c r="V97" s="48" t="s">
        <v>109</v>
      </c>
      <c r="W97" s="48" t="s">
        <v>88</v>
      </c>
      <c r="X97" s="49">
        <v>110</v>
      </c>
      <c r="Y97" s="49">
        <v>59.406320000000008</v>
      </c>
      <c r="Z97" s="49"/>
      <c r="AA97" s="49">
        <v>8</v>
      </c>
      <c r="AB97" s="49" t="s">
        <v>1667</v>
      </c>
      <c r="AC97" s="49">
        <v>37</v>
      </c>
      <c r="AD97" s="49" t="s">
        <v>1825</v>
      </c>
      <c r="AE97" s="49">
        <v>6</v>
      </c>
      <c r="AF97" s="49" t="s">
        <v>1851</v>
      </c>
      <c r="AG97" s="49" t="s">
        <v>99</v>
      </c>
      <c r="AH97" s="49" t="s">
        <v>1820</v>
      </c>
      <c r="AI97" s="49" t="s">
        <v>145</v>
      </c>
      <c r="AJ97" s="49" t="s">
        <v>159</v>
      </c>
      <c r="AK97" s="49" t="s">
        <v>145</v>
      </c>
      <c r="AL97" s="49" t="s">
        <v>109</v>
      </c>
      <c r="AM97" s="49" t="s">
        <v>88</v>
      </c>
    </row>
    <row r="98" spans="6:39" x14ac:dyDescent="0.2">
      <c r="F98" s="48" t="s">
        <v>504</v>
      </c>
      <c r="G98" s="48" t="s">
        <v>505</v>
      </c>
      <c r="H98" s="48"/>
      <c r="I98" s="48">
        <v>57.742930000000001</v>
      </c>
      <c r="J98" s="48"/>
      <c r="K98" s="48">
        <v>4</v>
      </c>
      <c r="L98" s="48" t="s">
        <v>734</v>
      </c>
      <c r="M98" s="48">
        <v>43</v>
      </c>
      <c r="N98" s="48" t="s">
        <v>1852</v>
      </c>
      <c r="O98" s="48">
        <v>8.3000000000000007</v>
      </c>
      <c r="P98" s="48" t="s">
        <v>2101</v>
      </c>
      <c r="Q98" s="48" t="s">
        <v>155</v>
      </c>
      <c r="R98" s="48" t="s">
        <v>1788</v>
      </c>
      <c r="S98" s="48" t="s">
        <v>159</v>
      </c>
      <c r="T98" s="48" t="s">
        <v>159</v>
      </c>
      <c r="U98" s="48" t="s">
        <v>88</v>
      </c>
      <c r="V98" s="48" t="s">
        <v>179</v>
      </c>
      <c r="W98" s="48" t="s">
        <v>88</v>
      </c>
      <c r="X98" s="49">
        <v>114</v>
      </c>
      <c r="Y98" s="49">
        <v>58.385820000000002</v>
      </c>
      <c r="Z98" s="49"/>
      <c r="AA98" s="49">
        <v>4</v>
      </c>
      <c r="AB98" s="49" t="s">
        <v>734</v>
      </c>
      <c r="AC98" s="49">
        <v>43</v>
      </c>
      <c r="AD98" s="49" t="s">
        <v>1852</v>
      </c>
      <c r="AE98" s="49">
        <v>8.1999999999999993</v>
      </c>
      <c r="AF98" s="49" t="s">
        <v>1853</v>
      </c>
      <c r="AG98" s="49" t="s">
        <v>139</v>
      </c>
      <c r="AH98" s="49" t="s">
        <v>272</v>
      </c>
      <c r="AI98" s="49" t="s">
        <v>159</v>
      </c>
      <c r="AJ98" s="49" t="s">
        <v>159</v>
      </c>
      <c r="AK98" s="49" t="s">
        <v>88</v>
      </c>
      <c r="AL98" s="49" t="s">
        <v>145</v>
      </c>
      <c r="AM98" s="49" t="s">
        <v>88</v>
      </c>
    </row>
    <row r="99" spans="6:39" x14ac:dyDescent="0.2">
      <c r="F99" s="48" t="s">
        <v>506</v>
      </c>
      <c r="G99" s="48" t="s">
        <v>507</v>
      </c>
      <c r="H99" s="48"/>
      <c r="I99" s="48">
        <v>31.093300000000003</v>
      </c>
      <c r="J99" s="48"/>
      <c r="K99" s="48">
        <v>10</v>
      </c>
      <c r="L99" s="48" t="s">
        <v>307</v>
      </c>
      <c r="M99" s="48">
        <v>44</v>
      </c>
      <c r="N99" s="48" t="s">
        <v>1796</v>
      </c>
      <c r="O99" s="48">
        <v>13.8</v>
      </c>
      <c r="P99" s="48" t="s">
        <v>2102</v>
      </c>
      <c r="Q99" s="48" t="s">
        <v>179</v>
      </c>
      <c r="R99" s="48" t="s">
        <v>1737</v>
      </c>
      <c r="S99" s="48" t="s">
        <v>88</v>
      </c>
      <c r="T99" s="48" t="s">
        <v>95</v>
      </c>
      <c r="U99" s="48" t="s">
        <v>88</v>
      </c>
      <c r="V99" s="48" t="s">
        <v>1640</v>
      </c>
      <c r="W99" s="48" t="s">
        <v>88</v>
      </c>
      <c r="X99" s="49">
        <v>180</v>
      </c>
      <c r="Y99" s="49">
        <v>31.862010000000001</v>
      </c>
      <c r="Z99" s="49"/>
      <c r="AA99" s="49">
        <v>10</v>
      </c>
      <c r="AB99" s="49" t="s">
        <v>307</v>
      </c>
      <c r="AC99" s="49">
        <v>44</v>
      </c>
      <c r="AD99" s="49" t="s">
        <v>1796</v>
      </c>
      <c r="AE99" s="49">
        <v>13.3</v>
      </c>
      <c r="AF99" s="49" t="s">
        <v>1854</v>
      </c>
      <c r="AG99" s="49" t="s">
        <v>179</v>
      </c>
      <c r="AH99" s="49" t="s">
        <v>1737</v>
      </c>
      <c r="AI99" s="49" t="s">
        <v>88</v>
      </c>
      <c r="AJ99" s="49" t="s">
        <v>95</v>
      </c>
      <c r="AK99" s="49" t="s">
        <v>88</v>
      </c>
      <c r="AL99" s="49" t="s">
        <v>1640</v>
      </c>
      <c r="AM99" s="49" t="s">
        <v>88</v>
      </c>
    </row>
    <row r="100" spans="6:39" x14ac:dyDescent="0.2">
      <c r="F100" s="48" t="s">
        <v>138</v>
      </c>
      <c r="G100" s="48" t="s">
        <v>45</v>
      </c>
      <c r="H100" s="48"/>
      <c r="I100" s="48">
        <v>0</v>
      </c>
      <c r="J100" s="48"/>
      <c r="K100" s="48" t="s">
        <v>283</v>
      </c>
      <c r="L100" s="48" t="s">
        <v>88</v>
      </c>
      <c r="M100" s="48" t="s">
        <v>283</v>
      </c>
      <c r="N100" s="48" t="s">
        <v>88</v>
      </c>
      <c r="O100" s="48" t="s">
        <v>283</v>
      </c>
      <c r="P100" s="48" t="s">
        <v>88</v>
      </c>
      <c r="Q100" s="48" t="s">
        <v>283</v>
      </c>
      <c r="R100" s="48" t="s">
        <v>88</v>
      </c>
      <c r="S100" s="48" t="s">
        <v>283</v>
      </c>
      <c r="T100" s="48" t="s">
        <v>283</v>
      </c>
      <c r="U100" s="48" t="s">
        <v>283</v>
      </c>
      <c r="V100" s="48" t="s">
        <v>283</v>
      </c>
      <c r="W100" s="48" t="s">
        <v>283</v>
      </c>
      <c r="X100" s="49">
        <v>187</v>
      </c>
      <c r="Y100" s="49">
        <v>0</v>
      </c>
      <c r="Z100" s="49"/>
      <c r="AA100" s="49" t="s">
        <v>283</v>
      </c>
      <c r="AB100" s="49" t="s">
        <v>88</v>
      </c>
      <c r="AC100" s="49" t="s">
        <v>283</v>
      </c>
      <c r="AD100" s="49" t="s">
        <v>88</v>
      </c>
      <c r="AE100" s="49" t="s">
        <v>283</v>
      </c>
      <c r="AF100" s="49" t="s">
        <v>88</v>
      </c>
      <c r="AG100" s="49" t="s">
        <v>283</v>
      </c>
      <c r="AH100" s="49" t="s">
        <v>88</v>
      </c>
      <c r="AI100" s="49" t="s">
        <v>283</v>
      </c>
      <c r="AJ100" s="49" t="s">
        <v>283</v>
      </c>
      <c r="AK100" s="49" t="s">
        <v>283</v>
      </c>
      <c r="AL100" s="49" t="s">
        <v>283</v>
      </c>
      <c r="AM100" s="49" t="s">
        <v>283</v>
      </c>
    </row>
    <row r="101" spans="6:39" x14ac:dyDescent="0.2">
      <c r="F101" s="48" t="s">
        <v>508</v>
      </c>
      <c r="G101" s="48" t="s">
        <v>509</v>
      </c>
      <c r="H101" s="48"/>
      <c r="I101" s="48">
        <v>74.552210000000002</v>
      </c>
      <c r="J101" s="48"/>
      <c r="K101" s="48">
        <v>8</v>
      </c>
      <c r="L101" s="48" t="s">
        <v>1667</v>
      </c>
      <c r="M101" s="48">
        <v>17</v>
      </c>
      <c r="N101" s="48" t="s">
        <v>1833</v>
      </c>
      <c r="O101" s="48">
        <v>1.1000000000000001</v>
      </c>
      <c r="P101" s="48" t="s">
        <v>2103</v>
      </c>
      <c r="Q101" s="48" t="s">
        <v>314</v>
      </c>
      <c r="R101" s="48" t="s">
        <v>1713</v>
      </c>
      <c r="S101" s="48" t="s">
        <v>109</v>
      </c>
      <c r="T101" s="48" t="s">
        <v>179</v>
      </c>
      <c r="U101" s="48" t="s">
        <v>92</v>
      </c>
      <c r="V101" s="48" t="s">
        <v>109</v>
      </c>
      <c r="W101" s="48" t="s">
        <v>88</v>
      </c>
      <c r="X101" s="49"/>
      <c r="Y101" s="49">
        <v>74.551660000000012</v>
      </c>
      <c r="Z101" s="49"/>
      <c r="AA101" s="49">
        <v>8</v>
      </c>
      <c r="AB101" s="49" t="s">
        <v>1667</v>
      </c>
      <c r="AC101" s="49">
        <v>17</v>
      </c>
      <c r="AD101" s="49" t="s">
        <v>1833</v>
      </c>
      <c r="AE101" s="49">
        <v>1.1000000000000001</v>
      </c>
      <c r="AF101" s="49" t="s">
        <v>1855</v>
      </c>
      <c r="AG101" s="49" t="s">
        <v>314</v>
      </c>
      <c r="AH101" s="49" t="s">
        <v>1713</v>
      </c>
      <c r="AI101" s="49" t="s">
        <v>109</v>
      </c>
      <c r="AJ101" s="49" t="s">
        <v>179</v>
      </c>
      <c r="AK101" s="49" t="s">
        <v>92</v>
      </c>
      <c r="AL101" s="49" t="s">
        <v>109</v>
      </c>
      <c r="AM101" s="49" t="s">
        <v>88</v>
      </c>
    </row>
    <row r="102" spans="6:39" x14ac:dyDescent="0.2">
      <c r="F102" s="48" t="s">
        <v>510</v>
      </c>
      <c r="G102" s="48" t="s">
        <v>511</v>
      </c>
      <c r="H102" s="48"/>
      <c r="I102" s="48">
        <v>92.958480000000009</v>
      </c>
      <c r="J102" s="48"/>
      <c r="K102" s="48">
        <v>3</v>
      </c>
      <c r="L102" s="48" t="s">
        <v>721</v>
      </c>
      <c r="M102" s="48">
        <v>3.5</v>
      </c>
      <c r="N102" s="48" t="s">
        <v>1808</v>
      </c>
      <c r="O102" s="48">
        <v>0.8</v>
      </c>
      <c r="P102" s="48" t="s">
        <v>2104</v>
      </c>
      <c r="Q102" s="48" t="s">
        <v>102</v>
      </c>
      <c r="R102" s="48" t="s">
        <v>1857</v>
      </c>
      <c r="S102" s="48" t="s">
        <v>92</v>
      </c>
      <c r="T102" s="48" t="s">
        <v>180</v>
      </c>
      <c r="U102" s="48" t="s">
        <v>92</v>
      </c>
      <c r="V102" s="48" t="s">
        <v>92</v>
      </c>
      <c r="W102" s="48" t="s">
        <v>88</v>
      </c>
      <c r="X102" s="49">
        <v>4</v>
      </c>
      <c r="Y102" s="49">
        <v>92.971260000000001</v>
      </c>
      <c r="Z102" s="49"/>
      <c r="AA102" s="49">
        <v>3</v>
      </c>
      <c r="AB102" s="49" t="s">
        <v>721</v>
      </c>
      <c r="AC102" s="49">
        <v>3.5</v>
      </c>
      <c r="AD102" s="49" t="s">
        <v>1808</v>
      </c>
      <c r="AE102" s="49">
        <v>0.8</v>
      </c>
      <c r="AF102" s="49" t="s">
        <v>1856</v>
      </c>
      <c r="AG102" s="49" t="s">
        <v>102</v>
      </c>
      <c r="AH102" s="49" t="s">
        <v>1857</v>
      </c>
      <c r="AI102" s="49" t="s">
        <v>92</v>
      </c>
      <c r="AJ102" s="49" t="s">
        <v>180</v>
      </c>
      <c r="AK102" s="49" t="s">
        <v>92</v>
      </c>
      <c r="AL102" s="49" t="s">
        <v>92</v>
      </c>
      <c r="AM102" s="49" t="s">
        <v>88</v>
      </c>
    </row>
    <row r="103" spans="6:39" x14ac:dyDescent="0.2">
      <c r="F103" s="48" t="s">
        <v>512</v>
      </c>
      <c r="G103" s="48" t="s">
        <v>513</v>
      </c>
      <c r="H103" s="48"/>
      <c r="I103" s="48">
        <v>63.845580000000005</v>
      </c>
      <c r="J103" s="48"/>
      <c r="K103" s="48">
        <v>7</v>
      </c>
      <c r="L103" s="48" t="s">
        <v>286</v>
      </c>
      <c r="M103" s="48">
        <v>26.5</v>
      </c>
      <c r="N103" s="48" t="s">
        <v>1858</v>
      </c>
      <c r="O103" s="48">
        <v>10.1</v>
      </c>
      <c r="P103" s="48" t="s">
        <v>2105</v>
      </c>
      <c r="Q103" s="48" t="s">
        <v>1530</v>
      </c>
      <c r="R103" s="48" t="s">
        <v>1832</v>
      </c>
      <c r="S103" s="48" t="s">
        <v>92</v>
      </c>
      <c r="T103" s="48" t="s">
        <v>179</v>
      </c>
      <c r="U103" s="48" t="s">
        <v>92</v>
      </c>
      <c r="V103" s="48" t="s">
        <v>90</v>
      </c>
      <c r="W103" s="48" t="s">
        <v>88</v>
      </c>
      <c r="X103" s="49">
        <v>93</v>
      </c>
      <c r="Y103" s="49">
        <v>63.859190000000005</v>
      </c>
      <c r="Z103" s="49"/>
      <c r="AA103" s="49">
        <v>7</v>
      </c>
      <c r="AB103" s="49" t="s">
        <v>286</v>
      </c>
      <c r="AC103" s="49">
        <v>26.5</v>
      </c>
      <c r="AD103" s="49" t="s">
        <v>1858</v>
      </c>
      <c r="AE103" s="49">
        <v>10.1</v>
      </c>
      <c r="AF103" s="49" t="s">
        <v>1859</v>
      </c>
      <c r="AG103" s="49" t="s">
        <v>1530</v>
      </c>
      <c r="AH103" s="49" t="s">
        <v>1832</v>
      </c>
      <c r="AI103" s="49" t="s">
        <v>92</v>
      </c>
      <c r="AJ103" s="49" t="s">
        <v>179</v>
      </c>
      <c r="AK103" s="49" t="s">
        <v>92</v>
      </c>
      <c r="AL103" s="49" t="s">
        <v>90</v>
      </c>
      <c r="AM103" s="49" t="s">
        <v>88</v>
      </c>
    </row>
    <row r="104" spans="6:39" x14ac:dyDescent="0.2">
      <c r="F104" s="48" t="s">
        <v>514</v>
      </c>
      <c r="G104" s="48" t="s">
        <v>515</v>
      </c>
      <c r="H104" s="48"/>
      <c r="I104" s="48">
        <v>44.304100000000005</v>
      </c>
      <c r="J104" s="48"/>
      <c r="K104" s="48">
        <v>6</v>
      </c>
      <c r="L104" s="48" t="s">
        <v>1643</v>
      </c>
      <c r="M104" s="48">
        <v>100</v>
      </c>
      <c r="N104" s="48" t="s">
        <v>1860</v>
      </c>
      <c r="O104" s="48">
        <v>9.1</v>
      </c>
      <c r="P104" s="48" t="s">
        <v>2106</v>
      </c>
      <c r="Q104" s="48" t="s">
        <v>92</v>
      </c>
      <c r="R104" s="48" t="s">
        <v>1792</v>
      </c>
      <c r="S104" s="48" t="s">
        <v>95</v>
      </c>
      <c r="T104" s="48" t="s">
        <v>145</v>
      </c>
      <c r="U104" s="48" t="s">
        <v>88</v>
      </c>
      <c r="V104" s="48" t="s">
        <v>159</v>
      </c>
      <c r="W104" s="48" t="s">
        <v>88</v>
      </c>
      <c r="X104" s="49">
        <v>164</v>
      </c>
      <c r="Y104" s="49">
        <v>44.400130000000004</v>
      </c>
      <c r="Z104" s="49"/>
      <c r="AA104" s="49">
        <v>6</v>
      </c>
      <c r="AB104" s="49" t="s">
        <v>1643</v>
      </c>
      <c r="AC104" s="49">
        <v>100</v>
      </c>
      <c r="AD104" s="49" t="s">
        <v>1860</v>
      </c>
      <c r="AE104" s="49">
        <v>9</v>
      </c>
      <c r="AF104" s="49" t="s">
        <v>1861</v>
      </c>
      <c r="AG104" s="49" t="s">
        <v>92</v>
      </c>
      <c r="AH104" s="49" t="s">
        <v>1792</v>
      </c>
      <c r="AI104" s="49" t="s">
        <v>95</v>
      </c>
      <c r="AJ104" s="49" t="s">
        <v>145</v>
      </c>
      <c r="AK104" s="49" t="s">
        <v>88</v>
      </c>
      <c r="AL104" s="49" t="s">
        <v>159</v>
      </c>
      <c r="AM104" s="49" t="s">
        <v>88</v>
      </c>
    </row>
    <row r="105" spans="6:39" x14ac:dyDescent="0.2">
      <c r="F105" s="48" t="s">
        <v>516</v>
      </c>
      <c r="G105" s="48" t="s">
        <v>517</v>
      </c>
      <c r="H105" s="48"/>
      <c r="I105" s="48">
        <v>64.846490000000003</v>
      </c>
      <c r="J105" s="48"/>
      <c r="K105" s="48">
        <v>6</v>
      </c>
      <c r="L105" s="48" t="s">
        <v>1643</v>
      </c>
      <c r="M105" s="48">
        <v>47</v>
      </c>
      <c r="N105" s="48" t="s">
        <v>1862</v>
      </c>
      <c r="O105" s="48">
        <v>1.8</v>
      </c>
      <c r="P105" s="48" t="s">
        <v>2107</v>
      </c>
      <c r="Q105" s="48" t="s">
        <v>269</v>
      </c>
      <c r="R105" s="48" t="s">
        <v>126</v>
      </c>
      <c r="S105" s="48" t="s">
        <v>88</v>
      </c>
      <c r="T105" s="48" t="s">
        <v>256</v>
      </c>
      <c r="U105" s="48" t="s">
        <v>145</v>
      </c>
      <c r="V105" s="48" t="s">
        <v>109</v>
      </c>
      <c r="W105" s="48" t="s">
        <v>88</v>
      </c>
      <c r="X105" s="49">
        <v>90</v>
      </c>
      <c r="Y105" s="49">
        <v>64.922280000000001</v>
      </c>
      <c r="Z105" s="49"/>
      <c r="AA105" s="49">
        <v>6</v>
      </c>
      <c r="AB105" s="49" t="s">
        <v>1643</v>
      </c>
      <c r="AC105" s="49">
        <v>47</v>
      </c>
      <c r="AD105" s="49" t="s">
        <v>1862</v>
      </c>
      <c r="AE105" s="49">
        <v>1.7</v>
      </c>
      <c r="AF105" s="49" t="s">
        <v>1863</v>
      </c>
      <c r="AG105" s="49" t="s">
        <v>269</v>
      </c>
      <c r="AH105" s="49" t="s">
        <v>126</v>
      </c>
      <c r="AI105" s="49" t="s">
        <v>88</v>
      </c>
      <c r="AJ105" s="49" t="s">
        <v>256</v>
      </c>
      <c r="AK105" s="49" t="s">
        <v>145</v>
      </c>
      <c r="AL105" s="49" t="s">
        <v>109</v>
      </c>
      <c r="AM105" s="49" t="s">
        <v>88</v>
      </c>
    </row>
    <row r="106" spans="6:39" x14ac:dyDescent="0.2">
      <c r="F106" s="48" t="s">
        <v>518</v>
      </c>
      <c r="G106" s="48" t="s">
        <v>519</v>
      </c>
      <c r="H106" s="48"/>
      <c r="I106" s="48">
        <v>79.549410000000009</v>
      </c>
      <c r="J106" s="48"/>
      <c r="K106" s="48">
        <v>6</v>
      </c>
      <c r="L106" s="48" t="s">
        <v>1643</v>
      </c>
      <c r="M106" s="48">
        <v>11.5</v>
      </c>
      <c r="N106" s="48" t="s">
        <v>1864</v>
      </c>
      <c r="O106" s="48">
        <v>3.5</v>
      </c>
      <c r="P106" s="48" t="s">
        <v>2108</v>
      </c>
      <c r="Q106" s="48" t="s">
        <v>1781</v>
      </c>
      <c r="R106" s="48" t="s">
        <v>1782</v>
      </c>
      <c r="S106" s="48" t="s">
        <v>91</v>
      </c>
      <c r="T106" s="48" t="s">
        <v>180</v>
      </c>
      <c r="U106" s="48" t="s">
        <v>92</v>
      </c>
      <c r="V106" s="48" t="s">
        <v>91</v>
      </c>
      <c r="W106" s="48" t="s">
        <v>88</v>
      </c>
      <c r="X106" s="49">
        <v>33</v>
      </c>
      <c r="Y106" s="49">
        <v>79.534540000000007</v>
      </c>
      <c r="Z106" s="49"/>
      <c r="AA106" s="49">
        <v>6</v>
      </c>
      <c r="AB106" s="49" t="s">
        <v>1643</v>
      </c>
      <c r="AC106" s="49">
        <v>11.5</v>
      </c>
      <c r="AD106" s="49" t="s">
        <v>1864</v>
      </c>
      <c r="AE106" s="49">
        <v>3.5</v>
      </c>
      <c r="AF106" s="49" t="s">
        <v>1865</v>
      </c>
      <c r="AG106" s="49" t="s">
        <v>1781</v>
      </c>
      <c r="AH106" s="49" t="s">
        <v>1782</v>
      </c>
      <c r="AI106" s="49" t="s">
        <v>91</v>
      </c>
      <c r="AJ106" s="49" t="s">
        <v>180</v>
      </c>
      <c r="AK106" s="49" t="s">
        <v>92</v>
      </c>
      <c r="AL106" s="49" t="s">
        <v>91</v>
      </c>
      <c r="AM106" s="49" t="s">
        <v>88</v>
      </c>
    </row>
    <row r="107" spans="6:39" x14ac:dyDescent="0.2">
      <c r="F107" s="48" t="s">
        <v>520</v>
      </c>
      <c r="G107" s="48" t="s">
        <v>521</v>
      </c>
      <c r="H107" s="48"/>
      <c r="I107" s="48">
        <v>39.9681</v>
      </c>
      <c r="J107" s="48"/>
      <c r="K107" s="48">
        <v>6</v>
      </c>
      <c r="L107" s="48" t="s">
        <v>1643</v>
      </c>
      <c r="M107" s="48">
        <v>57</v>
      </c>
      <c r="N107" s="48" t="s">
        <v>1866</v>
      </c>
      <c r="O107" s="48">
        <v>15.7</v>
      </c>
      <c r="P107" s="48" t="s">
        <v>88</v>
      </c>
      <c r="Q107" s="48" t="s">
        <v>154</v>
      </c>
      <c r="R107" s="48" t="s">
        <v>1719</v>
      </c>
      <c r="S107" s="48" t="s">
        <v>88</v>
      </c>
      <c r="T107" s="48" t="s">
        <v>88</v>
      </c>
      <c r="U107" s="48" t="s">
        <v>145</v>
      </c>
      <c r="V107" s="48" t="s">
        <v>180</v>
      </c>
      <c r="W107" s="48" t="s">
        <v>88</v>
      </c>
      <c r="X107" s="49">
        <v>176</v>
      </c>
      <c r="Y107" s="49">
        <v>39.9681</v>
      </c>
      <c r="Z107" s="49"/>
      <c r="AA107" s="49">
        <v>6</v>
      </c>
      <c r="AB107" s="49" t="s">
        <v>1643</v>
      </c>
      <c r="AC107" s="49">
        <v>57</v>
      </c>
      <c r="AD107" s="49" t="s">
        <v>1866</v>
      </c>
      <c r="AE107" s="49">
        <v>15.7</v>
      </c>
      <c r="AF107" s="49" t="s">
        <v>88</v>
      </c>
      <c r="AG107" s="49" t="s">
        <v>154</v>
      </c>
      <c r="AH107" s="49" t="s">
        <v>1719</v>
      </c>
      <c r="AI107" s="49" t="s">
        <v>88</v>
      </c>
      <c r="AJ107" s="49" t="s">
        <v>88</v>
      </c>
      <c r="AK107" s="49" t="s">
        <v>145</v>
      </c>
      <c r="AL107" s="49" t="s">
        <v>180</v>
      </c>
      <c r="AM107" s="49" t="s">
        <v>88</v>
      </c>
    </row>
    <row r="108" spans="6:39" x14ac:dyDescent="0.2">
      <c r="F108" s="48" t="s">
        <v>522</v>
      </c>
      <c r="G108" s="48" t="s">
        <v>523</v>
      </c>
      <c r="H108" s="48"/>
      <c r="I108" s="48">
        <v>51.507830000000006</v>
      </c>
      <c r="J108" s="48"/>
      <c r="K108" s="48">
        <v>5</v>
      </c>
      <c r="L108" s="48" t="s">
        <v>263</v>
      </c>
      <c r="M108" s="48">
        <v>29</v>
      </c>
      <c r="N108" s="48" t="s">
        <v>1717</v>
      </c>
      <c r="O108" s="48">
        <v>11.1</v>
      </c>
      <c r="P108" s="48" t="s">
        <v>2109</v>
      </c>
      <c r="Q108" s="48" t="s">
        <v>92</v>
      </c>
      <c r="R108" s="48" t="s">
        <v>1792</v>
      </c>
      <c r="S108" s="48" t="s">
        <v>130</v>
      </c>
      <c r="T108" s="48" t="s">
        <v>256</v>
      </c>
      <c r="U108" s="48" t="s">
        <v>88</v>
      </c>
      <c r="V108" s="48" t="s">
        <v>180</v>
      </c>
      <c r="W108" s="48" t="s">
        <v>88</v>
      </c>
      <c r="X108" s="49">
        <v>140</v>
      </c>
      <c r="Y108" s="49">
        <v>51.554270000000002</v>
      </c>
      <c r="Z108" s="49"/>
      <c r="AA108" s="49">
        <v>5</v>
      </c>
      <c r="AB108" s="49" t="s">
        <v>263</v>
      </c>
      <c r="AC108" s="49">
        <v>29</v>
      </c>
      <c r="AD108" s="49" t="s">
        <v>1717</v>
      </c>
      <c r="AE108" s="49">
        <v>11.1</v>
      </c>
      <c r="AF108" s="49" t="s">
        <v>1868</v>
      </c>
      <c r="AG108" s="49" t="s">
        <v>92</v>
      </c>
      <c r="AH108" s="49" t="s">
        <v>1792</v>
      </c>
      <c r="AI108" s="49" t="s">
        <v>130</v>
      </c>
      <c r="AJ108" s="49" t="s">
        <v>256</v>
      </c>
      <c r="AK108" s="49" t="s">
        <v>88</v>
      </c>
      <c r="AL108" s="49" t="s">
        <v>180</v>
      </c>
      <c r="AM108" s="49" t="s">
        <v>88</v>
      </c>
    </row>
    <row r="109" spans="6:39" x14ac:dyDescent="0.2">
      <c r="F109" s="48" t="s">
        <v>524</v>
      </c>
      <c r="G109" s="48" t="s">
        <v>525</v>
      </c>
      <c r="H109" s="48"/>
      <c r="I109" s="48">
        <v>48.685010000000005</v>
      </c>
      <c r="J109" s="48"/>
      <c r="K109" s="48">
        <v>7</v>
      </c>
      <c r="L109" s="48" t="s">
        <v>286</v>
      </c>
      <c r="M109" s="48">
        <v>15</v>
      </c>
      <c r="N109" s="48" t="s">
        <v>1729</v>
      </c>
      <c r="O109" s="48">
        <v>13.5</v>
      </c>
      <c r="P109" s="48" t="s">
        <v>2110</v>
      </c>
      <c r="Q109" s="48" t="s">
        <v>300</v>
      </c>
      <c r="R109" s="48" t="s">
        <v>1667</v>
      </c>
      <c r="S109" s="48" t="s">
        <v>90</v>
      </c>
      <c r="T109" s="48" t="s">
        <v>179</v>
      </c>
      <c r="U109" s="48" t="s">
        <v>88</v>
      </c>
      <c r="V109" s="48" t="s">
        <v>159</v>
      </c>
      <c r="W109" s="48" t="s">
        <v>88</v>
      </c>
      <c r="X109" s="49">
        <v>152</v>
      </c>
      <c r="Y109" s="49">
        <v>48.455850000000005</v>
      </c>
      <c r="Z109" s="49"/>
      <c r="AA109" s="49">
        <v>7</v>
      </c>
      <c r="AB109" s="49" t="s">
        <v>286</v>
      </c>
      <c r="AC109" s="49">
        <v>17</v>
      </c>
      <c r="AD109" s="49" t="s">
        <v>1833</v>
      </c>
      <c r="AE109" s="49">
        <v>13.5</v>
      </c>
      <c r="AF109" s="49" t="s">
        <v>1869</v>
      </c>
      <c r="AG109" s="49" t="s">
        <v>300</v>
      </c>
      <c r="AH109" s="49" t="s">
        <v>1667</v>
      </c>
      <c r="AI109" s="49" t="s">
        <v>90</v>
      </c>
      <c r="AJ109" s="49" t="s">
        <v>179</v>
      </c>
      <c r="AK109" s="49" t="s">
        <v>88</v>
      </c>
      <c r="AL109" s="49" t="s">
        <v>159</v>
      </c>
      <c r="AM109" s="49" t="s">
        <v>88</v>
      </c>
    </row>
    <row r="110" spans="6:39" x14ac:dyDescent="0.2">
      <c r="F110" s="48" t="s">
        <v>526</v>
      </c>
      <c r="G110" s="48" t="s">
        <v>527</v>
      </c>
      <c r="H110" s="48"/>
      <c r="I110" s="48">
        <v>0</v>
      </c>
      <c r="J110" s="48"/>
      <c r="K110" s="48" t="s">
        <v>283</v>
      </c>
      <c r="L110" s="48" t="s">
        <v>88</v>
      </c>
      <c r="M110" s="48" t="s">
        <v>283</v>
      </c>
      <c r="N110" s="48" t="s">
        <v>88</v>
      </c>
      <c r="O110" s="48" t="s">
        <v>283</v>
      </c>
      <c r="P110" s="48" t="s">
        <v>88</v>
      </c>
      <c r="Q110" s="48" t="s">
        <v>283</v>
      </c>
      <c r="R110" s="48" t="s">
        <v>88</v>
      </c>
      <c r="S110" s="48" t="s">
        <v>283</v>
      </c>
      <c r="T110" s="48" t="s">
        <v>283</v>
      </c>
      <c r="U110" s="48" t="s">
        <v>283</v>
      </c>
      <c r="V110" s="48" t="s">
        <v>283</v>
      </c>
      <c r="W110" s="48" t="s">
        <v>283</v>
      </c>
      <c r="X110" s="49">
        <v>187</v>
      </c>
      <c r="Y110" s="49">
        <v>0</v>
      </c>
      <c r="Z110" s="49"/>
      <c r="AA110" s="49" t="s">
        <v>283</v>
      </c>
      <c r="AB110" s="49" t="s">
        <v>88</v>
      </c>
      <c r="AC110" s="49" t="s">
        <v>283</v>
      </c>
      <c r="AD110" s="49" t="s">
        <v>88</v>
      </c>
      <c r="AE110" s="49" t="s">
        <v>283</v>
      </c>
      <c r="AF110" s="49" t="s">
        <v>88</v>
      </c>
      <c r="AG110" s="49" t="s">
        <v>283</v>
      </c>
      <c r="AH110" s="49" t="s">
        <v>88</v>
      </c>
      <c r="AI110" s="49" t="s">
        <v>283</v>
      </c>
      <c r="AJ110" s="49" t="s">
        <v>283</v>
      </c>
      <c r="AK110" s="49" t="s">
        <v>283</v>
      </c>
      <c r="AL110" s="49" t="s">
        <v>283</v>
      </c>
      <c r="AM110" s="49" t="s">
        <v>283</v>
      </c>
    </row>
    <row r="111" spans="6:39" x14ac:dyDescent="0.2">
      <c r="F111" s="48" t="s">
        <v>144</v>
      </c>
      <c r="G111" s="48" t="s">
        <v>34</v>
      </c>
      <c r="H111" s="48"/>
      <c r="I111" s="48">
        <v>61.322310000000002</v>
      </c>
      <c r="J111" s="48"/>
      <c r="K111" s="48">
        <v>4</v>
      </c>
      <c r="L111" s="48" t="s">
        <v>734</v>
      </c>
      <c r="M111" s="48">
        <v>49</v>
      </c>
      <c r="N111" s="48" t="s">
        <v>1676</v>
      </c>
      <c r="O111" s="48">
        <v>4.5</v>
      </c>
      <c r="P111" s="48" t="s">
        <v>2111</v>
      </c>
      <c r="Q111" s="48" t="s">
        <v>91</v>
      </c>
      <c r="R111" s="48" t="s">
        <v>1646</v>
      </c>
      <c r="S111" s="48" t="s">
        <v>130</v>
      </c>
      <c r="T111" s="48" t="s">
        <v>130</v>
      </c>
      <c r="U111" s="48" t="s">
        <v>88</v>
      </c>
      <c r="V111" s="48" t="s">
        <v>145</v>
      </c>
      <c r="W111" s="48" t="s">
        <v>1710</v>
      </c>
      <c r="X111" s="49">
        <v>103</v>
      </c>
      <c r="Y111" s="49">
        <v>61.394060000000003</v>
      </c>
      <c r="Z111" s="49"/>
      <c r="AA111" s="49">
        <v>4</v>
      </c>
      <c r="AB111" s="49" t="s">
        <v>734</v>
      </c>
      <c r="AC111" s="49">
        <v>49</v>
      </c>
      <c r="AD111" s="49" t="s">
        <v>1676</v>
      </c>
      <c r="AE111" s="49">
        <v>4.5</v>
      </c>
      <c r="AF111" s="49" t="s">
        <v>1870</v>
      </c>
      <c r="AG111" s="49" t="s">
        <v>91</v>
      </c>
      <c r="AH111" s="49" t="s">
        <v>1646</v>
      </c>
      <c r="AI111" s="49" t="s">
        <v>130</v>
      </c>
      <c r="AJ111" s="49" t="s">
        <v>130</v>
      </c>
      <c r="AK111" s="49" t="s">
        <v>88</v>
      </c>
      <c r="AL111" s="49" t="s">
        <v>145</v>
      </c>
      <c r="AM111" s="49" t="s">
        <v>1710</v>
      </c>
    </row>
    <row r="112" spans="6:39" x14ac:dyDescent="0.2">
      <c r="F112" s="48" t="s">
        <v>528</v>
      </c>
      <c r="G112" s="48" t="s">
        <v>529</v>
      </c>
      <c r="H112" s="48"/>
      <c r="I112" s="48">
        <v>81.657420000000002</v>
      </c>
      <c r="J112" s="48"/>
      <c r="K112" s="48">
        <v>5</v>
      </c>
      <c r="L112" s="48" t="s">
        <v>263</v>
      </c>
      <c r="M112" s="48">
        <v>17</v>
      </c>
      <c r="N112" s="48" t="s">
        <v>1833</v>
      </c>
      <c r="O112" s="48">
        <v>0.6</v>
      </c>
      <c r="P112" s="48" t="s">
        <v>2112</v>
      </c>
      <c r="Q112" s="48" t="s">
        <v>314</v>
      </c>
      <c r="R112" s="48" t="s">
        <v>1713</v>
      </c>
      <c r="S112" s="48" t="s">
        <v>91</v>
      </c>
      <c r="T112" s="48" t="s">
        <v>299</v>
      </c>
      <c r="U112" s="48" t="s">
        <v>145</v>
      </c>
      <c r="V112" s="48" t="s">
        <v>109</v>
      </c>
      <c r="W112" s="48" t="s">
        <v>88</v>
      </c>
      <c r="X112" s="49">
        <v>23</v>
      </c>
      <c r="Y112" s="49">
        <v>82.512280000000004</v>
      </c>
      <c r="Z112" s="49"/>
      <c r="AA112" s="49">
        <v>5</v>
      </c>
      <c r="AB112" s="49" t="s">
        <v>263</v>
      </c>
      <c r="AC112" s="49">
        <v>17</v>
      </c>
      <c r="AD112" s="49" t="s">
        <v>1833</v>
      </c>
      <c r="AE112" s="49">
        <v>0.6</v>
      </c>
      <c r="AF112" s="49" t="s">
        <v>1871</v>
      </c>
      <c r="AG112" s="49" t="s">
        <v>1654</v>
      </c>
      <c r="AH112" s="49" t="s">
        <v>734</v>
      </c>
      <c r="AI112" s="49" t="s">
        <v>91</v>
      </c>
      <c r="AJ112" s="49" t="s">
        <v>90</v>
      </c>
      <c r="AK112" s="49" t="s">
        <v>145</v>
      </c>
      <c r="AL112" s="49" t="s">
        <v>299</v>
      </c>
      <c r="AM112" s="49" t="s">
        <v>88</v>
      </c>
    </row>
    <row r="113" spans="6:39" x14ac:dyDescent="0.2">
      <c r="F113" s="48" t="s">
        <v>530</v>
      </c>
      <c r="G113" s="48" t="s">
        <v>531</v>
      </c>
      <c r="H113" s="48"/>
      <c r="I113" s="48">
        <v>60.421560000000007</v>
      </c>
      <c r="J113" s="48"/>
      <c r="K113" s="48">
        <v>7.66</v>
      </c>
      <c r="L113" s="48" t="s">
        <v>1872</v>
      </c>
      <c r="M113" s="48">
        <v>38.770000000000003</v>
      </c>
      <c r="N113" s="48" t="s">
        <v>1873</v>
      </c>
      <c r="O113" s="48">
        <v>5.8</v>
      </c>
      <c r="P113" s="48" t="s">
        <v>2113</v>
      </c>
      <c r="Q113" s="48" t="s">
        <v>1875</v>
      </c>
      <c r="R113" s="48" t="s">
        <v>1876</v>
      </c>
      <c r="S113" s="48" t="s">
        <v>109</v>
      </c>
      <c r="T113" s="48" t="s">
        <v>1877</v>
      </c>
      <c r="U113" s="48" t="s">
        <v>1878</v>
      </c>
      <c r="V113" s="48" t="s">
        <v>109</v>
      </c>
      <c r="W113" s="48" t="s">
        <v>88</v>
      </c>
      <c r="X113" s="49">
        <v>105</v>
      </c>
      <c r="Y113" s="49">
        <v>60.245460000000008</v>
      </c>
      <c r="Z113" s="49"/>
      <c r="AA113" s="49">
        <v>7.66</v>
      </c>
      <c r="AB113" s="49" t="s">
        <v>1872</v>
      </c>
      <c r="AC113" s="49">
        <v>38.770000000000003</v>
      </c>
      <c r="AD113" s="49" t="s">
        <v>1873</v>
      </c>
      <c r="AE113" s="49">
        <v>5.9</v>
      </c>
      <c r="AF113" s="49" t="s">
        <v>1874</v>
      </c>
      <c r="AG113" s="49" t="s">
        <v>1875</v>
      </c>
      <c r="AH113" s="49" t="s">
        <v>1876</v>
      </c>
      <c r="AI113" s="49" t="s">
        <v>109</v>
      </c>
      <c r="AJ113" s="49" t="s">
        <v>1877</v>
      </c>
      <c r="AK113" s="49" t="s">
        <v>1878</v>
      </c>
      <c r="AL113" s="49" t="s">
        <v>109</v>
      </c>
      <c r="AM113" s="49" t="s">
        <v>88</v>
      </c>
    </row>
    <row r="114" spans="6:39" x14ac:dyDescent="0.2">
      <c r="F114" s="48" t="s">
        <v>532</v>
      </c>
      <c r="G114" s="48" t="s">
        <v>533</v>
      </c>
      <c r="H114" s="48"/>
      <c r="I114" s="48">
        <v>0</v>
      </c>
      <c r="J114" s="48"/>
      <c r="K114" s="48" t="s">
        <v>283</v>
      </c>
      <c r="L114" s="48" t="s">
        <v>88</v>
      </c>
      <c r="M114" s="48" t="s">
        <v>283</v>
      </c>
      <c r="N114" s="48" t="s">
        <v>88</v>
      </c>
      <c r="O114" s="48" t="s">
        <v>283</v>
      </c>
      <c r="P114" s="48" t="s">
        <v>88</v>
      </c>
      <c r="Q114" s="48" t="s">
        <v>283</v>
      </c>
      <c r="R114" s="48" t="s">
        <v>88</v>
      </c>
      <c r="S114" s="48" t="s">
        <v>283</v>
      </c>
      <c r="T114" s="48" t="s">
        <v>283</v>
      </c>
      <c r="U114" s="48" t="s">
        <v>283</v>
      </c>
      <c r="V114" s="48" t="s">
        <v>283</v>
      </c>
      <c r="W114" s="48" t="s">
        <v>283</v>
      </c>
      <c r="X114" s="49">
        <v>187</v>
      </c>
      <c r="Y114" s="49">
        <v>0</v>
      </c>
      <c r="Z114" s="49"/>
      <c r="AA114" s="49" t="s">
        <v>283</v>
      </c>
      <c r="AB114" s="49" t="s">
        <v>88</v>
      </c>
      <c r="AC114" s="49" t="s">
        <v>283</v>
      </c>
      <c r="AD114" s="49" t="s">
        <v>88</v>
      </c>
      <c r="AE114" s="49" t="s">
        <v>283</v>
      </c>
      <c r="AF114" s="49" t="s">
        <v>88</v>
      </c>
      <c r="AG114" s="49" t="s">
        <v>283</v>
      </c>
      <c r="AH114" s="49" t="s">
        <v>88</v>
      </c>
      <c r="AI114" s="49" t="s">
        <v>283</v>
      </c>
      <c r="AJ114" s="49" t="s">
        <v>283</v>
      </c>
      <c r="AK114" s="49" t="s">
        <v>283</v>
      </c>
      <c r="AL114" s="49" t="s">
        <v>283</v>
      </c>
      <c r="AM114" s="49" t="s">
        <v>283</v>
      </c>
    </row>
    <row r="115" spans="6:39" x14ac:dyDescent="0.2">
      <c r="F115" s="48" t="s">
        <v>534</v>
      </c>
      <c r="G115" s="48" t="s">
        <v>535</v>
      </c>
      <c r="H115" s="48"/>
      <c r="I115" s="48">
        <v>82.62809</v>
      </c>
      <c r="J115" s="48"/>
      <c r="K115" s="48">
        <v>5</v>
      </c>
      <c r="L115" s="48" t="s">
        <v>263</v>
      </c>
      <c r="M115" s="48">
        <v>5.5</v>
      </c>
      <c r="N115" s="48" t="s">
        <v>1839</v>
      </c>
      <c r="O115" s="48">
        <v>1.1000000000000001</v>
      </c>
      <c r="P115" s="48" t="s">
        <v>2114</v>
      </c>
      <c r="Q115" s="48" t="s">
        <v>276</v>
      </c>
      <c r="R115" s="48" t="s">
        <v>1678</v>
      </c>
      <c r="S115" s="48" t="s">
        <v>92</v>
      </c>
      <c r="T115" s="48" t="s">
        <v>180</v>
      </c>
      <c r="U115" s="48" t="s">
        <v>145</v>
      </c>
      <c r="V115" s="48" t="s">
        <v>299</v>
      </c>
      <c r="W115" s="48" t="s">
        <v>88</v>
      </c>
      <c r="X115" s="49">
        <v>22</v>
      </c>
      <c r="Y115" s="49">
        <v>82.797230000000013</v>
      </c>
      <c r="Z115" s="49"/>
      <c r="AA115" s="49">
        <v>5</v>
      </c>
      <c r="AB115" s="49" t="s">
        <v>263</v>
      </c>
      <c r="AC115" s="49">
        <v>5.5</v>
      </c>
      <c r="AD115" s="49" t="s">
        <v>1839</v>
      </c>
      <c r="AE115" s="49">
        <v>1</v>
      </c>
      <c r="AF115" s="49" t="s">
        <v>1879</v>
      </c>
      <c r="AG115" s="49" t="s">
        <v>276</v>
      </c>
      <c r="AH115" s="49" t="s">
        <v>1678</v>
      </c>
      <c r="AI115" s="49" t="s">
        <v>92</v>
      </c>
      <c r="AJ115" s="49" t="s">
        <v>180</v>
      </c>
      <c r="AK115" s="49" t="s">
        <v>145</v>
      </c>
      <c r="AL115" s="49" t="s">
        <v>299</v>
      </c>
      <c r="AM115" s="49" t="s">
        <v>88</v>
      </c>
    </row>
    <row r="116" spans="6:39" x14ac:dyDescent="0.2">
      <c r="F116" s="48" t="s">
        <v>536</v>
      </c>
      <c r="G116" s="48" t="s">
        <v>537</v>
      </c>
      <c r="H116" s="48"/>
      <c r="I116" s="48">
        <v>74.144130000000004</v>
      </c>
      <c r="J116" s="48"/>
      <c r="K116" s="48">
        <v>5</v>
      </c>
      <c r="L116" s="48" t="s">
        <v>263</v>
      </c>
      <c r="M116" s="48">
        <v>10.5</v>
      </c>
      <c r="N116" s="48" t="s">
        <v>1880</v>
      </c>
      <c r="O116" s="48">
        <v>2.1</v>
      </c>
      <c r="P116" s="48" t="s">
        <v>2115</v>
      </c>
      <c r="Q116" s="48" t="s">
        <v>1756</v>
      </c>
      <c r="R116" s="48" t="s">
        <v>1757</v>
      </c>
      <c r="S116" s="48" t="s">
        <v>145</v>
      </c>
      <c r="T116" s="48" t="s">
        <v>1640</v>
      </c>
      <c r="U116" s="48" t="s">
        <v>88</v>
      </c>
      <c r="V116" s="48" t="s">
        <v>92</v>
      </c>
      <c r="W116" s="48" t="s">
        <v>88</v>
      </c>
      <c r="X116" s="49">
        <v>50</v>
      </c>
      <c r="Y116" s="49">
        <v>74.162030000000001</v>
      </c>
      <c r="Z116" s="49"/>
      <c r="AA116" s="49">
        <v>5</v>
      </c>
      <c r="AB116" s="49" t="s">
        <v>263</v>
      </c>
      <c r="AC116" s="49">
        <v>10.5</v>
      </c>
      <c r="AD116" s="49" t="s">
        <v>1880</v>
      </c>
      <c r="AE116" s="49">
        <v>2.1</v>
      </c>
      <c r="AF116" s="49" t="s">
        <v>1881</v>
      </c>
      <c r="AG116" s="49" t="s">
        <v>1756</v>
      </c>
      <c r="AH116" s="49" t="s">
        <v>1757</v>
      </c>
      <c r="AI116" s="49" t="s">
        <v>145</v>
      </c>
      <c r="AJ116" s="49" t="s">
        <v>1640</v>
      </c>
      <c r="AK116" s="49" t="s">
        <v>88</v>
      </c>
      <c r="AL116" s="49" t="s">
        <v>92</v>
      </c>
      <c r="AM116" s="49" t="s">
        <v>88</v>
      </c>
    </row>
    <row r="117" spans="6:39" x14ac:dyDescent="0.2">
      <c r="F117" s="48" t="s">
        <v>538</v>
      </c>
      <c r="G117" s="48" t="s">
        <v>539</v>
      </c>
      <c r="H117" s="48"/>
      <c r="I117" s="48">
        <v>65.775590000000008</v>
      </c>
      <c r="J117" s="48"/>
      <c r="K117" s="48">
        <v>6</v>
      </c>
      <c r="L117" s="48" t="s">
        <v>1643</v>
      </c>
      <c r="M117" s="48">
        <v>69</v>
      </c>
      <c r="N117" s="48" t="s">
        <v>1777</v>
      </c>
      <c r="O117" s="48">
        <v>3.2</v>
      </c>
      <c r="P117" s="48" t="s">
        <v>2116</v>
      </c>
      <c r="Q117" s="48" t="s">
        <v>786</v>
      </c>
      <c r="R117" s="48" t="s">
        <v>1643</v>
      </c>
      <c r="S117" s="48" t="s">
        <v>91</v>
      </c>
      <c r="T117" s="48" t="s">
        <v>159</v>
      </c>
      <c r="U117" s="48" t="s">
        <v>145</v>
      </c>
      <c r="V117" s="48" t="s">
        <v>179</v>
      </c>
      <c r="W117" s="48" t="s">
        <v>88</v>
      </c>
      <c r="X117" s="49">
        <v>83</v>
      </c>
      <c r="Y117" s="49">
        <v>65.788679999999999</v>
      </c>
      <c r="Z117" s="49"/>
      <c r="AA117" s="49">
        <v>6</v>
      </c>
      <c r="AB117" s="49" t="s">
        <v>1643</v>
      </c>
      <c r="AC117" s="49">
        <v>69</v>
      </c>
      <c r="AD117" s="49" t="s">
        <v>1777</v>
      </c>
      <c r="AE117" s="49">
        <v>3.1</v>
      </c>
      <c r="AF117" s="49" t="s">
        <v>1882</v>
      </c>
      <c r="AG117" s="49" t="s">
        <v>786</v>
      </c>
      <c r="AH117" s="49" t="s">
        <v>1643</v>
      </c>
      <c r="AI117" s="49" t="s">
        <v>91</v>
      </c>
      <c r="AJ117" s="49" t="s">
        <v>159</v>
      </c>
      <c r="AK117" s="49" t="s">
        <v>145</v>
      </c>
      <c r="AL117" s="49" t="s">
        <v>179</v>
      </c>
      <c r="AM117" s="49" t="s">
        <v>88</v>
      </c>
    </row>
    <row r="118" spans="6:39" x14ac:dyDescent="0.2">
      <c r="F118" s="48" t="s">
        <v>148</v>
      </c>
      <c r="G118" s="48" t="s">
        <v>12</v>
      </c>
      <c r="H118" s="48"/>
      <c r="I118" s="48">
        <v>66.613550000000004</v>
      </c>
      <c r="J118" s="48"/>
      <c r="K118" s="48">
        <v>6</v>
      </c>
      <c r="L118" s="48" t="s">
        <v>1643</v>
      </c>
      <c r="M118" s="48">
        <v>20.5</v>
      </c>
      <c r="N118" s="48" t="s">
        <v>1658</v>
      </c>
      <c r="O118" s="48">
        <v>6.4</v>
      </c>
      <c r="P118" s="48" t="s">
        <v>2117</v>
      </c>
      <c r="Q118" s="48" t="s">
        <v>84</v>
      </c>
      <c r="R118" s="48" t="s">
        <v>257</v>
      </c>
      <c r="S118" s="48" t="s">
        <v>91</v>
      </c>
      <c r="T118" s="48" t="s">
        <v>159</v>
      </c>
      <c r="U118" s="48" t="s">
        <v>130</v>
      </c>
      <c r="V118" s="48" t="s">
        <v>90</v>
      </c>
      <c r="W118" s="48" t="s">
        <v>88</v>
      </c>
      <c r="X118" s="49">
        <v>81</v>
      </c>
      <c r="Y118" s="49">
        <v>65.843789999999998</v>
      </c>
      <c r="Z118" s="49"/>
      <c r="AA118" s="49">
        <v>6</v>
      </c>
      <c r="AB118" s="49" t="s">
        <v>1643</v>
      </c>
      <c r="AC118" s="49">
        <v>20</v>
      </c>
      <c r="AD118" s="49" t="s">
        <v>1883</v>
      </c>
      <c r="AE118" s="49">
        <v>6.4</v>
      </c>
      <c r="AF118" s="49" t="s">
        <v>1884</v>
      </c>
      <c r="AG118" s="49" t="s">
        <v>160</v>
      </c>
      <c r="AH118" s="49" t="s">
        <v>1700</v>
      </c>
      <c r="AI118" s="49" t="s">
        <v>91</v>
      </c>
      <c r="AJ118" s="49" t="s">
        <v>1640</v>
      </c>
      <c r="AK118" s="49" t="s">
        <v>130</v>
      </c>
      <c r="AL118" s="49" t="s">
        <v>299</v>
      </c>
      <c r="AM118" s="49" t="s">
        <v>88</v>
      </c>
    </row>
    <row r="119" spans="6:39" x14ac:dyDescent="0.2">
      <c r="F119" s="48" t="s">
        <v>540</v>
      </c>
      <c r="G119" s="48" t="s">
        <v>541</v>
      </c>
      <c r="H119" s="48"/>
      <c r="I119" s="48">
        <v>52.944640000000007</v>
      </c>
      <c r="J119" s="48"/>
      <c r="K119" s="48">
        <v>8</v>
      </c>
      <c r="L119" s="48" t="s">
        <v>1667</v>
      </c>
      <c r="M119" s="48">
        <v>43</v>
      </c>
      <c r="N119" s="48" t="s">
        <v>1852</v>
      </c>
      <c r="O119" s="48">
        <v>5.2</v>
      </c>
      <c r="P119" s="48" t="s">
        <v>2118</v>
      </c>
      <c r="Q119" s="48" t="s">
        <v>285</v>
      </c>
      <c r="R119" s="48" t="s">
        <v>307</v>
      </c>
      <c r="S119" s="48" t="s">
        <v>130</v>
      </c>
      <c r="T119" s="48" t="s">
        <v>256</v>
      </c>
      <c r="U119" s="48" t="s">
        <v>88</v>
      </c>
      <c r="V119" s="48" t="s">
        <v>145</v>
      </c>
      <c r="W119" s="48" t="s">
        <v>88</v>
      </c>
      <c r="X119" s="49">
        <v>136</v>
      </c>
      <c r="Y119" s="49">
        <v>53.377040000000001</v>
      </c>
      <c r="Z119" s="49"/>
      <c r="AA119" s="49">
        <v>8</v>
      </c>
      <c r="AB119" s="49" t="s">
        <v>1667</v>
      </c>
      <c r="AC119" s="49">
        <v>43</v>
      </c>
      <c r="AD119" s="49" t="s">
        <v>1852</v>
      </c>
      <c r="AE119" s="49">
        <v>5</v>
      </c>
      <c r="AF119" s="49" t="s">
        <v>1885</v>
      </c>
      <c r="AG119" s="49" t="s">
        <v>285</v>
      </c>
      <c r="AH119" s="49" t="s">
        <v>307</v>
      </c>
      <c r="AI119" s="49" t="s">
        <v>130</v>
      </c>
      <c r="AJ119" s="49" t="s">
        <v>256</v>
      </c>
      <c r="AK119" s="49" t="s">
        <v>88</v>
      </c>
      <c r="AL119" s="49" t="s">
        <v>145</v>
      </c>
      <c r="AM119" s="49" t="s">
        <v>88</v>
      </c>
    </row>
    <row r="120" spans="6:39" x14ac:dyDescent="0.2">
      <c r="F120" s="48" t="s">
        <v>542</v>
      </c>
      <c r="G120" s="48" t="s">
        <v>543</v>
      </c>
      <c r="H120" s="48"/>
      <c r="I120" s="48">
        <v>52.809510000000003</v>
      </c>
      <c r="J120" s="48"/>
      <c r="K120" s="48">
        <v>6</v>
      </c>
      <c r="L120" s="48" t="s">
        <v>1643</v>
      </c>
      <c r="M120" s="48">
        <v>85</v>
      </c>
      <c r="N120" s="48" t="s">
        <v>2119</v>
      </c>
      <c r="O120" s="48">
        <v>4.3</v>
      </c>
      <c r="P120" s="48" t="s">
        <v>2120</v>
      </c>
      <c r="Q120" s="48" t="s">
        <v>265</v>
      </c>
      <c r="R120" s="48" t="s">
        <v>1669</v>
      </c>
      <c r="S120" s="48" t="s">
        <v>88</v>
      </c>
      <c r="T120" s="48" t="s">
        <v>159</v>
      </c>
      <c r="U120" s="48" t="s">
        <v>88</v>
      </c>
      <c r="V120" s="48" t="s">
        <v>179</v>
      </c>
      <c r="W120" s="48" t="s">
        <v>88</v>
      </c>
      <c r="X120" s="49">
        <v>125</v>
      </c>
      <c r="Y120" s="49">
        <v>56.468690000000002</v>
      </c>
      <c r="Z120" s="49"/>
      <c r="AA120" s="49">
        <v>6</v>
      </c>
      <c r="AB120" s="49" t="s">
        <v>1643</v>
      </c>
      <c r="AC120" s="49">
        <v>65</v>
      </c>
      <c r="AD120" s="49" t="s">
        <v>1886</v>
      </c>
      <c r="AE120" s="49">
        <v>4.3</v>
      </c>
      <c r="AF120" s="49" t="s">
        <v>1887</v>
      </c>
      <c r="AG120" s="49" t="s">
        <v>92</v>
      </c>
      <c r="AH120" s="49" t="s">
        <v>1792</v>
      </c>
      <c r="AI120" s="49" t="s">
        <v>88</v>
      </c>
      <c r="AJ120" s="49" t="s">
        <v>180</v>
      </c>
      <c r="AK120" s="49" t="s">
        <v>88</v>
      </c>
      <c r="AL120" s="49" t="s">
        <v>179</v>
      </c>
      <c r="AM120" s="49" t="s">
        <v>88</v>
      </c>
    </row>
    <row r="121" spans="6:39" x14ac:dyDescent="0.2">
      <c r="F121" s="48" t="s">
        <v>544</v>
      </c>
      <c r="G121" s="48" t="s">
        <v>545</v>
      </c>
      <c r="H121" s="48"/>
      <c r="I121" s="48">
        <v>41.021190000000004</v>
      </c>
      <c r="J121" s="48"/>
      <c r="K121" s="48">
        <v>8</v>
      </c>
      <c r="L121" s="48" t="s">
        <v>1667</v>
      </c>
      <c r="M121" s="48">
        <v>44</v>
      </c>
      <c r="N121" s="48" t="s">
        <v>1796</v>
      </c>
      <c r="O121" s="48">
        <v>13.8</v>
      </c>
      <c r="P121" s="48" t="s">
        <v>2121</v>
      </c>
      <c r="Q121" s="48" t="s">
        <v>269</v>
      </c>
      <c r="R121" s="48" t="s">
        <v>126</v>
      </c>
      <c r="S121" s="48" t="s">
        <v>130</v>
      </c>
      <c r="T121" s="48" t="s">
        <v>145</v>
      </c>
      <c r="U121" s="48" t="s">
        <v>88</v>
      </c>
      <c r="V121" s="48" t="s">
        <v>180</v>
      </c>
      <c r="W121" s="48" t="s">
        <v>88</v>
      </c>
      <c r="X121" s="49">
        <v>173</v>
      </c>
      <c r="Y121" s="49">
        <v>40.641070000000006</v>
      </c>
      <c r="Z121" s="49"/>
      <c r="AA121" s="49">
        <v>8</v>
      </c>
      <c r="AB121" s="49" t="s">
        <v>1667</v>
      </c>
      <c r="AC121" s="49">
        <v>44</v>
      </c>
      <c r="AD121" s="49" t="s">
        <v>1796</v>
      </c>
      <c r="AE121" s="49">
        <v>13.8</v>
      </c>
      <c r="AF121" s="49" t="s">
        <v>1888</v>
      </c>
      <c r="AG121" s="49" t="s">
        <v>139</v>
      </c>
      <c r="AH121" s="49" t="s">
        <v>272</v>
      </c>
      <c r="AI121" s="49" t="s">
        <v>130</v>
      </c>
      <c r="AJ121" s="49" t="s">
        <v>179</v>
      </c>
      <c r="AK121" s="49" t="s">
        <v>88</v>
      </c>
      <c r="AL121" s="49" t="s">
        <v>180</v>
      </c>
      <c r="AM121" s="49" t="s">
        <v>88</v>
      </c>
    </row>
    <row r="122" spans="6:39" x14ac:dyDescent="0.2">
      <c r="F122" s="48" t="s">
        <v>546</v>
      </c>
      <c r="G122" s="48" t="s">
        <v>547</v>
      </c>
      <c r="H122" s="48"/>
      <c r="I122" s="48">
        <v>64.71144000000001</v>
      </c>
      <c r="J122" s="48"/>
      <c r="K122" s="48">
        <v>4</v>
      </c>
      <c r="L122" s="48" t="s">
        <v>734</v>
      </c>
      <c r="M122" s="48">
        <v>6</v>
      </c>
      <c r="N122" s="48" t="s">
        <v>1889</v>
      </c>
      <c r="O122" s="48">
        <v>4.8</v>
      </c>
      <c r="P122" s="48" t="s">
        <v>2122</v>
      </c>
      <c r="Q122" s="48" t="s">
        <v>299</v>
      </c>
      <c r="R122" s="48" t="s">
        <v>1776</v>
      </c>
      <c r="S122" s="48" t="s">
        <v>95</v>
      </c>
      <c r="T122" s="48" t="s">
        <v>130</v>
      </c>
      <c r="U122" s="48" t="s">
        <v>88</v>
      </c>
      <c r="V122" s="48" t="s">
        <v>1640</v>
      </c>
      <c r="W122" s="48" t="s">
        <v>88</v>
      </c>
      <c r="X122" s="49">
        <v>97</v>
      </c>
      <c r="Y122" s="49">
        <v>63.552680000000002</v>
      </c>
      <c r="Z122" s="49"/>
      <c r="AA122" s="49">
        <v>4</v>
      </c>
      <c r="AB122" s="49" t="s">
        <v>734</v>
      </c>
      <c r="AC122" s="49">
        <v>6</v>
      </c>
      <c r="AD122" s="49" t="s">
        <v>1889</v>
      </c>
      <c r="AE122" s="49">
        <v>5.8</v>
      </c>
      <c r="AF122" s="49" t="s">
        <v>1890</v>
      </c>
      <c r="AG122" s="49" t="s">
        <v>90</v>
      </c>
      <c r="AH122" s="49" t="s">
        <v>129</v>
      </c>
      <c r="AI122" s="49" t="s">
        <v>95</v>
      </c>
      <c r="AJ122" s="49" t="s">
        <v>1640</v>
      </c>
      <c r="AK122" s="49" t="s">
        <v>88</v>
      </c>
      <c r="AL122" s="49" t="s">
        <v>1640</v>
      </c>
      <c r="AM122" s="49" t="s">
        <v>88</v>
      </c>
    </row>
    <row r="123" spans="6:39" x14ac:dyDescent="0.2">
      <c r="F123" s="48" t="s">
        <v>548</v>
      </c>
      <c r="G123" s="48" t="s">
        <v>549</v>
      </c>
      <c r="H123" s="48"/>
      <c r="I123" s="48">
        <v>80.052620000000005</v>
      </c>
      <c r="J123" s="48"/>
      <c r="K123" s="48">
        <v>5</v>
      </c>
      <c r="L123" s="48" t="s">
        <v>263</v>
      </c>
      <c r="M123" s="48">
        <v>2.5</v>
      </c>
      <c r="N123" s="48" t="s">
        <v>1891</v>
      </c>
      <c r="O123" s="48">
        <v>6.1</v>
      </c>
      <c r="P123" s="48" t="s">
        <v>2123</v>
      </c>
      <c r="Q123" s="48" t="s">
        <v>102</v>
      </c>
      <c r="R123" s="48" t="s">
        <v>1857</v>
      </c>
      <c r="S123" s="48" t="s">
        <v>91</v>
      </c>
      <c r="T123" s="48" t="s">
        <v>90</v>
      </c>
      <c r="U123" s="48" t="s">
        <v>92</v>
      </c>
      <c r="V123" s="48" t="s">
        <v>285</v>
      </c>
      <c r="W123" s="48" t="s">
        <v>88</v>
      </c>
      <c r="X123" s="49">
        <v>30</v>
      </c>
      <c r="Y123" s="49">
        <v>80.063820000000007</v>
      </c>
      <c r="Z123" s="49"/>
      <c r="AA123" s="49">
        <v>5</v>
      </c>
      <c r="AB123" s="49" t="s">
        <v>263</v>
      </c>
      <c r="AC123" s="49">
        <v>2.5</v>
      </c>
      <c r="AD123" s="49" t="s">
        <v>1891</v>
      </c>
      <c r="AE123" s="49">
        <v>6.1</v>
      </c>
      <c r="AF123" s="49" t="s">
        <v>1892</v>
      </c>
      <c r="AG123" s="49" t="s">
        <v>102</v>
      </c>
      <c r="AH123" s="49" t="s">
        <v>1857</v>
      </c>
      <c r="AI123" s="49" t="s">
        <v>91</v>
      </c>
      <c r="AJ123" s="49" t="s">
        <v>90</v>
      </c>
      <c r="AK123" s="49" t="s">
        <v>92</v>
      </c>
      <c r="AL123" s="49" t="s">
        <v>285</v>
      </c>
      <c r="AM123" s="49" t="s">
        <v>88</v>
      </c>
    </row>
    <row r="124" spans="6:39" x14ac:dyDescent="0.2">
      <c r="F124" s="48" t="s">
        <v>550</v>
      </c>
      <c r="G124" s="48" t="s">
        <v>551</v>
      </c>
      <c r="H124" s="48"/>
      <c r="I124" s="48">
        <v>94.590860000000006</v>
      </c>
      <c r="J124" s="48"/>
      <c r="K124" s="48">
        <v>2</v>
      </c>
      <c r="L124" s="48" t="s">
        <v>1664</v>
      </c>
      <c r="M124" s="48">
        <v>3.5</v>
      </c>
      <c r="N124" s="48" t="s">
        <v>1808</v>
      </c>
      <c r="O124" s="48">
        <v>0.1</v>
      </c>
      <c r="P124" s="48" t="s">
        <v>2124</v>
      </c>
      <c r="Q124" s="48" t="s">
        <v>1781</v>
      </c>
      <c r="R124" s="48" t="s">
        <v>1782</v>
      </c>
      <c r="S124" s="48" t="s">
        <v>92</v>
      </c>
      <c r="T124" s="48" t="s">
        <v>180</v>
      </c>
      <c r="U124" s="48" t="s">
        <v>92</v>
      </c>
      <c r="V124" s="48" t="s">
        <v>90</v>
      </c>
      <c r="W124" s="48" t="s">
        <v>88</v>
      </c>
      <c r="X124" s="49">
        <v>2</v>
      </c>
      <c r="Y124" s="49">
        <v>94.591070000000002</v>
      </c>
      <c r="Z124" s="49"/>
      <c r="AA124" s="49">
        <v>2</v>
      </c>
      <c r="AB124" s="49" t="s">
        <v>1664</v>
      </c>
      <c r="AC124" s="49">
        <v>3.5</v>
      </c>
      <c r="AD124" s="49" t="s">
        <v>1808</v>
      </c>
      <c r="AE124" s="49">
        <v>0.1</v>
      </c>
      <c r="AF124" s="49" t="s">
        <v>1893</v>
      </c>
      <c r="AG124" s="49" t="s">
        <v>1781</v>
      </c>
      <c r="AH124" s="49" t="s">
        <v>1782</v>
      </c>
      <c r="AI124" s="49" t="s">
        <v>92</v>
      </c>
      <c r="AJ124" s="49" t="s">
        <v>180</v>
      </c>
      <c r="AK124" s="49" t="s">
        <v>92</v>
      </c>
      <c r="AL124" s="49" t="s">
        <v>90</v>
      </c>
      <c r="AM124" s="49" t="s">
        <v>88</v>
      </c>
    </row>
    <row r="125" spans="6:39" x14ac:dyDescent="0.2">
      <c r="F125" s="48" t="s">
        <v>552</v>
      </c>
      <c r="G125" s="48" t="s">
        <v>553</v>
      </c>
      <c r="H125" s="48"/>
      <c r="I125" s="48">
        <v>47.189560000000007</v>
      </c>
      <c r="J125" s="48"/>
      <c r="K125" s="48">
        <v>9</v>
      </c>
      <c r="L125" s="48" t="s">
        <v>272</v>
      </c>
      <c r="M125" s="48">
        <v>56</v>
      </c>
      <c r="N125" s="48" t="s">
        <v>1894</v>
      </c>
      <c r="O125" s="48">
        <v>6</v>
      </c>
      <c r="P125" s="48" t="s">
        <v>2125</v>
      </c>
      <c r="Q125" s="48" t="s">
        <v>265</v>
      </c>
      <c r="R125" s="48" t="s">
        <v>1669</v>
      </c>
      <c r="S125" s="48" t="s">
        <v>88</v>
      </c>
      <c r="T125" s="48" t="s">
        <v>159</v>
      </c>
      <c r="U125" s="48" t="s">
        <v>88</v>
      </c>
      <c r="V125" s="48" t="s">
        <v>179</v>
      </c>
      <c r="W125" s="48" t="s">
        <v>88</v>
      </c>
      <c r="X125" s="49">
        <v>160</v>
      </c>
      <c r="Y125" s="49">
        <v>46.353670000000001</v>
      </c>
      <c r="Z125" s="49"/>
      <c r="AA125" s="49">
        <v>9</v>
      </c>
      <c r="AB125" s="49" t="s">
        <v>272</v>
      </c>
      <c r="AC125" s="49">
        <v>56</v>
      </c>
      <c r="AD125" s="49" t="s">
        <v>1894</v>
      </c>
      <c r="AE125" s="49">
        <v>6</v>
      </c>
      <c r="AF125" s="49" t="s">
        <v>1895</v>
      </c>
      <c r="AG125" s="49" t="s">
        <v>299</v>
      </c>
      <c r="AH125" s="49" t="s">
        <v>1776</v>
      </c>
      <c r="AI125" s="49" t="s">
        <v>88</v>
      </c>
      <c r="AJ125" s="49" t="s">
        <v>130</v>
      </c>
      <c r="AK125" s="49" t="s">
        <v>88</v>
      </c>
      <c r="AL125" s="49" t="s">
        <v>179</v>
      </c>
      <c r="AM125" s="49" t="s">
        <v>88</v>
      </c>
    </row>
    <row r="126" spans="6:39" x14ac:dyDescent="0.2">
      <c r="F126" s="48" t="s">
        <v>554</v>
      </c>
      <c r="G126" s="48" t="s">
        <v>555</v>
      </c>
      <c r="H126" s="48"/>
      <c r="I126" s="48">
        <v>58.056610000000006</v>
      </c>
      <c r="J126" s="48"/>
      <c r="K126" s="48">
        <v>4</v>
      </c>
      <c r="L126" s="48" t="s">
        <v>734</v>
      </c>
      <c r="M126" s="48">
        <v>13</v>
      </c>
      <c r="N126" s="48" t="s">
        <v>1830</v>
      </c>
      <c r="O126" s="48">
        <v>7.6</v>
      </c>
      <c r="P126" s="48" t="s">
        <v>2126</v>
      </c>
      <c r="Q126" s="48" t="s">
        <v>145</v>
      </c>
      <c r="R126" s="48" t="s">
        <v>1765</v>
      </c>
      <c r="S126" s="48" t="s">
        <v>88</v>
      </c>
      <c r="T126" s="48" t="s">
        <v>256</v>
      </c>
      <c r="U126" s="48" t="s">
        <v>88</v>
      </c>
      <c r="V126" s="48" t="s">
        <v>1640</v>
      </c>
      <c r="W126" s="48" t="s">
        <v>88</v>
      </c>
      <c r="X126" s="49">
        <v>115</v>
      </c>
      <c r="Y126" s="49">
        <v>58.336720000000007</v>
      </c>
      <c r="Z126" s="49"/>
      <c r="AA126" s="49">
        <v>4</v>
      </c>
      <c r="AB126" s="49" t="s">
        <v>734</v>
      </c>
      <c r="AC126" s="49">
        <v>13</v>
      </c>
      <c r="AD126" s="49" t="s">
        <v>1830</v>
      </c>
      <c r="AE126" s="49">
        <v>7.4</v>
      </c>
      <c r="AF126" s="49" t="s">
        <v>1896</v>
      </c>
      <c r="AG126" s="49" t="s">
        <v>145</v>
      </c>
      <c r="AH126" s="49" t="s">
        <v>1765</v>
      </c>
      <c r="AI126" s="49" t="s">
        <v>88</v>
      </c>
      <c r="AJ126" s="49" t="s">
        <v>256</v>
      </c>
      <c r="AK126" s="49" t="s">
        <v>88</v>
      </c>
      <c r="AL126" s="49" t="s">
        <v>1640</v>
      </c>
      <c r="AM126" s="49" t="s">
        <v>88</v>
      </c>
    </row>
    <row r="127" spans="6:39" x14ac:dyDescent="0.2">
      <c r="F127" s="48" t="s">
        <v>556</v>
      </c>
      <c r="G127" s="48" t="s">
        <v>557</v>
      </c>
      <c r="H127" s="48"/>
      <c r="I127" s="48">
        <v>27.514680000000002</v>
      </c>
      <c r="J127" s="48"/>
      <c r="K127" s="48">
        <v>11.77</v>
      </c>
      <c r="L127" s="48" t="s">
        <v>1897</v>
      </c>
      <c r="M127" s="48">
        <v>91.66</v>
      </c>
      <c r="N127" s="48" t="s">
        <v>1898</v>
      </c>
      <c r="O127" s="48">
        <v>11.3</v>
      </c>
      <c r="P127" s="48" t="s">
        <v>2127</v>
      </c>
      <c r="Q127" s="48" t="s">
        <v>2128</v>
      </c>
      <c r="R127" s="48" t="s">
        <v>2129</v>
      </c>
      <c r="S127" s="48" t="s">
        <v>1097</v>
      </c>
      <c r="T127" s="48" t="s">
        <v>2130</v>
      </c>
      <c r="U127" s="48" t="s">
        <v>88</v>
      </c>
      <c r="V127" s="48" t="s">
        <v>1640</v>
      </c>
      <c r="W127" s="48" t="s">
        <v>88</v>
      </c>
      <c r="X127" s="49">
        <v>183</v>
      </c>
      <c r="Y127" s="49">
        <v>29.549620000000001</v>
      </c>
      <c r="Z127" s="49"/>
      <c r="AA127" s="49">
        <v>11.77</v>
      </c>
      <c r="AB127" s="49" t="s">
        <v>1897</v>
      </c>
      <c r="AC127" s="49">
        <v>91.66</v>
      </c>
      <c r="AD127" s="49" t="s">
        <v>1898</v>
      </c>
      <c r="AE127" s="49">
        <v>11.3</v>
      </c>
      <c r="AF127" s="49" t="s">
        <v>1899</v>
      </c>
      <c r="AG127" s="49" t="s">
        <v>1900</v>
      </c>
      <c r="AH127" s="49" t="s">
        <v>1901</v>
      </c>
      <c r="AI127" s="49" t="s">
        <v>1902</v>
      </c>
      <c r="AJ127" s="49" t="s">
        <v>1903</v>
      </c>
      <c r="AK127" s="49" t="s">
        <v>88</v>
      </c>
      <c r="AL127" s="49" t="s">
        <v>1640</v>
      </c>
      <c r="AM127" s="49" t="s">
        <v>88</v>
      </c>
    </row>
    <row r="128" spans="6:39" x14ac:dyDescent="0.2">
      <c r="F128" s="48" t="s">
        <v>558</v>
      </c>
      <c r="G128" s="48" t="s">
        <v>559</v>
      </c>
      <c r="H128" s="48"/>
      <c r="I128" s="48">
        <v>74.495020000000011</v>
      </c>
      <c r="J128" s="48"/>
      <c r="K128" s="48">
        <v>7</v>
      </c>
      <c r="L128" s="48" t="s">
        <v>286</v>
      </c>
      <c r="M128" s="48">
        <v>30</v>
      </c>
      <c r="N128" s="48" t="s">
        <v>1731</v>
      </c>
      <c r="O128" s="48">
        <v>3.2</v>
      </c>
      <c r="P128" s="48" t="s">
        <v>2131</v>
      </c>
      <c r="Q128" s="48" t="s">
        <v>307</v>
      </c>
      <c r="R128" s="48" t="s">
        <v>721</v>
      </c>
      <c r="S128" s="48" t="s">
        <v>92</v>
      </c>
      <c r="T128" s="48" t="s">
        <v>145</v>
      </c>
      <c r="U128" s="48" t="s">
        <v>90</v>
      </c>
      <c r="V128" s="48" t="s">
        <v>91</v>
      </c>
      <c r="W128" s="48" t="s">
        <v>88</v>
      </c>
      <c r="X128" s="49">
        <v>48</v>
      </c>
      <c r="Y128" s="49">
        <v>74.517680000000013</v>
      </c>
      <c r="Z128" s="49"/>
      <c r="AA128" s="49">
        <v>7</v>
      </c>
      <c r="AB128" s="49" t="s">
        <v>286</v>
      </c>
      <c r="AC128" s="49">
        <v>30</v>
      </c>
      <c r="AD128" s="49" t="s">
        <v>1731</v>
      </c>
      <c r="AE128" s="49">
        <v>3.2</v>
      </c>
      <c r="AF128" s="49" t="s">
        <v>1904</v>
      </c>
      <c r="AG128" s="49" t="s">
        <v>307</v>
      </c>
      <c r="AH128" s="49" t="s">
        <v>721</v>
      </c>
      <c r="AI128" s="49" t="s">
        <v>92</v>
      </c>
      <c r="AJ128" s="49" t="s">
        <v>145</v>
      </c>
      <c r="AK128" s="49" t="s">
        <v>90</v>
      </c>
      <c r="AL128" s="49" t="s">
        <v>91</v>
      </c>
      <c r="AM128" s="49" t="s">
        <v>88</v>
      </c>
    </row>
    <row r="129" spans="6:39" x14ac:dyDescent="0.2">
      <c r="F129" s="48" t="s">
        <v>560</v>
      </c>
      <c r="G129" s="48" t="s">
        <v>561</v>
      </c>
      <c r="H129" s="48"/>
      <c r="I129" s="48">
        <v>87.258080000000007</v>
      </c>
      <c r="J129" s="48"/>
      <c r="K129" s="48">
        <v>1</v>
      </c>
      <c r="L129" s="48" t="s">
        <v>291</v>
      </c>
      <c r="M129" s="48">
        <v>3</v>
      </c>
      <c r="N129" s="48" t="s">
        <v>1905</v>
      </c>
      <c r="O129" s="48">
        <v>2.5</v>
      </c>
      <c r="P129" s="48" t="s">
        <v>2132</v>
      </c>
      <c r="Q129" s="48" t="s">
        <v>129</v>
      </c>
      <c r="R129" s="48" t="s">
        <v>263</v>
      </c>
      <c r="S129" s="48" t="s">
        <v>91</v>
      </c>
      <c r="T129" s="48" t="s">
        <v>179</v>
      </c>
      <c r="U129" s="48" t="s">
        <v>145</v>
      </c>
      <c r="V129" s="48" t="s">
        <v>299</v>
      </c>
      <c r="W129" s="48" t="s">
        <v>88</v>
      </c>
      <c r="X129" s="49">
        <v>15</v>
      </c>
      <c r="Y129" s="49">
        <v>87.258240000000001</v>
      </c>
      <c r="Z129" s="49"/>
      <c r="AA129" s="49">
        <v>1</v>
      </c>
      <c r="AB129" s="49" t="s">
        <v>291</v>
      </c>
      <c r="AC129" s="49">
        <v>3</v>
      </c>
      <c r="AD129" s="49" t="s">
        <v>1905</v>
      </c>
      <c r="AE129" s="49">
        <v>2.5</v>
      </c>
      <c r="AF129" s="49" t="s">
        <v>1906</v>
      </c>
      <c r="AG129" s="49" t="s">
        <v>129</v>
      </c>
      <c r="AH129" s="49" t="s">
        <v>263</v>
      </c>
      <c r="AI129" s="49" t="s">
        <v>91</v>
      </c>
      <c r="AJ129" s="49" t="s">
        <v>179</v>
      </c>
      <c r="AK129" s="49" t="s">
        <v>145</v>
      </c>
      <c r="AL129" s="49" t="s">
        <v>299</v>
      </c>
      <c r="AM129" s="49" t="s">
        <v>88</v>
      </c>
    </row>
    <row r="130" spans="6:39" x14ac:dyDescent="0.2">
      <c r="F130" s="48" t="s">
        <v>151</v>
      </c>
      <c r="G130" s="48" t="s">
        <v>16</v>
      </c>
      <c r="H130" s="48"/>
      <c r="I130" s="48">
        <v>71.055320000000009</v>
      </c>
      <c r="J130" s="48"/>
      <c r="K130" s="48">
        <v>3</v>
      </c>
      <c r="L130" s="48" t="s">
        <v>721</v>
      </c>
      <c r="M130" s="48">
        <v>30</v>
      </c>
      <c r="N130" s="48" t="s">
        <v>1731</v>
      </c>
      <c r="O130" s="48">
        <v>6</v>
      </c>
      <c r="P130" s="48" t="s">
        <v>2133</v>
      </c>
      <c r="Q130" s="48" t="s">
        <v>893</v>
      </c>
      <c r="R130" s="48" t="s">
        <v>1639</v>
      </c>
      <c r="S130" s="48" t="s">
        <v>109</v>
      </c>
      <c r="T130" s="48" t="s">
        <v>130</v>
      </c>
      <c r="U130" s="48" t="s">
        <v>145</v>
      </c>
      <c r="V130" s="48" t="s">
        <v>299</v>
      </c>
      <c r="W130" s="48" t="s">
        <v>88</v>
      </c>
      <c r="X130" s="49">
        <v>52</v>
      </c>
      <c r="Y130" s="49">
        <v>73.034490000000005</v>
      </c>
      <c r="Z130" s="49"/>
      <c r="AA130" s="49">
        <v>3</v>
      </c>
      <c r="AB130" s="49" t="s">
        <v>721</v>
      </c>
      <c r="AC130" s="49">
        <v>18</v>
      </c>
      <c r="AD130" s="49" t="s">
        <v>1907</v>
      </c>
      <c r="AE130" s="49">
        <v>6</v>
      </c>
      <c r="AF130" s="49" t="s">
        <v>1908</v>
      </c>
      <c r="AG130" s="49" t="s">
        <v>160</v>
      </c>
      <c r="AH130" s="49" t="s">
        <v>1700</v>
      </c>
      <c r="AI130" s="49" t="s">
        <v>109</v>
      </c>
      <c r="AJ130" s="49" t="s">
        <v>1640</v>
      </c>
      <c r="AK130" s="49" t="s">
        <v>145</v>
      </c>
      <c r="AL130" s="49" t="s">
        <v>299</v>
      </c>
      <c r="AM130" s="49" t="s">
        <v>88</v>
      </c>
    </row>
    <row r="131" spans="6:39" x14ac:dyDescent="0.2">
      <c r="F131" s="48" t="s">
        <v>562</v>
      </c>
      <c r="G131" s="48" t="s">
        <v>563</v>
      </c>
      <c r="H131" s="48"/>
      <c r="I131" s="48">
        <v>42.765020000000007</v>
      </c>
      <c r="J131" s="48"/>
      <c r="K131" s="48">
        <v>8.65</v>
      </c>
      <c r="L131" s="48" t="s">
        <v>2134</v>
      </c>
      <c r="M131" s="48">
        <v>144.6</v>
      </c>
      <c r="N131" s="48" t="s">
        <v>2135</v>
      </c>
      <c r="O131" s="48">
        <v>4.2</v>
      </c>
      <c r="P131" s="48" t="s">
        <v>2136</v>
      </c>
      <c r="Q131" s="48" t="s">
        <v>2137</v>
      </c>
      <c r="R131" s="48" t="s">
        <v>1478</v>
      </c>
      <c r="S131" s="48" t="s">
        <v>310</v>
      </c>
      <c r="T131" s="48" t="s">
        <v>1159</v>
      </c>
      <c r="U131" s="48" t="s">
        <v>88</v>
      </c>
      <c r="V131" s="48" t="s">
        <v>179</v>
      </c>
      <c r="W131" s="48" t="s">
        <v>88</v>
      </c>
      <c r="X131" s="49">
        <v>151</v>
      </c>
      <c r="Y131" s="49">
        <v>48.555990000000001</v>
      </c>
      <c r="Z131" s="49"/>
      <c r="AA131" s="49">
        <v>8.3000000000000007</v>
      </c>
      <c r="AB131" s="49" t="s">
        <v>1909</v>
      </c>
      <c r="AC131" s="49">
        <v>104.72499999999999</v>
      </c>
      <c r="AD131" s="49" t="s">
        <v>1910</v>
      </c>
      <c r="AE131" s="49">
        <v>4.2</v>
      </c>
      <c r="AF131" s="49" t="s">
        <v>1911</v>
      </c>
      <c r="AG131" s="49" t="s">
        <v>322</v>
      </c>
      <c r="AH131" s="49" t="s">
        <v>1912</v>
      </c>
      <c r="AI131" s="49" t="s">
        <v>310</v>
      </c>
      <c r="AJ131" s="49" t="s">
        <v>1240</v>
      </c>
      <c r="AK131" s="49" t="s">
        <v>88</v>
      </c>
      <c r="AL131" s="49" t="s">
        <v>179</v>
      </c>
      <c r="AM131" s="49" t="s">
        <v>88</v>
      </c>
    </row>
    <row r="132" spans="6:39" x14ac:dyDescent="0.2">
      <c r="F132" s="48" t="s">
        <v>564</v>
      </c>
      <c r="G132" s="48" t="s">
        <v>565</v>
      </c>
      <c r="H132" s="48"/>
      <c r="I132" s="48">
        <v>74.738350000000011</v>
      </c>
      <c r="J132" s="48"/>
      <c r="K132" s="48">
        <v>5</v>
      </c>
      <c r="L132" s="48" t="s">
        <v>263</v>
      </c>
      <c r="M132" s="48">
        <v>14</v>
      </c>
      <c r="N132" s="48" t="s">
        <v>1913</v>
      </c>
      <c r="O132" s="48">
        <v>0.2</v>
      </c>
      <c r="P132" s="48" t="s">
        <v>2138</v>
      </c>
      <c r="Q132" s="48" t="s">
        <v>82</v>
      </c>
      <c r="R132" s="48" t="s">
        <v>134</v>
      </c>
      <c r="S132" s="48" t="s">
        <v>159</v>
      </c>
      <c r="T132" s="48" t="s">
        <v>130</v>
      </c>
      <c r="U132" s="48" t="s">
        <v>130</v>
      </c>
      <c r="V132" s="48" t="s">
        <v>109</v>
      </c>
      <c r="W132" s="48" t="s">
        <v>88</v>
      </c>
      <c r="X132" s="49">
        <v>47</v>
      </c>
      <c r="Y132" s="49">
        <v>74.826270000000008</v>
      </c>
      <c r="Z132" s="49"/>
      <c r="AA132" s="49">
        <v>5</v>
      </c>
      <c r="AB132" s="49" t="s">
        <v>263</v>
      </c>
      <c r="AC132" s="49">
        <v>14</v>
      </c>
      <c r="AD132" s="49" t="s">
        <v>1913</v>
      </c>
      <c r="AE132" s="49">
        <v>0.2</v>
      </c>
      <c r="AF132" s="49" t="s">
        <v>1914</v>
      </c>
      <c r="AG132" s="49" t="s">
        <v>82</v>
      </c>
      <c r="AH132" s="49" t="s">
        <v>134</v>
      </c>
      <c r="AI132" s="49" t="s">
        <v>159</v>
      </c>
      <c r="AJ132" s="49" t="s">
        <v>130</v>
      </c>
      <c r="AK132" s="49" t="s">
        <v>130</v>
      </c>
      <c r="AL132" s="49" t="s">
        <v>109</v>
      </c>
      <c r="AM132" s="49" t="s">
        <v>88</v>
      </c>
    </row>
    <row r="133" spans="6:39" x14ac:dyDescent="0.2">
      <c r="F133" s="48" t="s">
        <v>566</v>
      </c>
      <c r="G133" s="48" t="s">
        <v>567</v>
      </c>
      <c r="H133" s="48"/>
      <c r="I133" s="48">
        <v>65.176150000000007</v>
      </c>
      <c r="J133" s="48"/>
      <c r="K133" s="48">
        <v>7</v>
      </c>
      <c r="L133" s="48" t="s">
        <v>286</v>
      </c>
      <c r="M133" s="48">
        <v>22.5</v>
      </c>
      <c r="N133" s="48" t="s">
        <v>1915</v>
      </c>
      <c r="O133" s="48">
        <v>2.4</v>
      </c>
      <c r="P133" s="48" t="s">
        <v>2139</v>
      </c>
      <c r="Q133" s="48" t="s">
        <v>110</v>
      </c>
      <c r="R133" s="48" t="s">
        <v>1681</v>
      </c>
      <c r="S133" s="48" t="s">
        <v>159</v>
      </c>
      <c r="T133" s="48" t="s">
        <v>159</v>
      </c>
      <c r="U133" s="48" t="s">
        <v>88</v>
      </c>
      <c r="V133" s="48" t="s">
        <v>109</v>
      </c>
      <c r="W133" s="48" t="s">
        <v>88</v>
      </c>
      <c r="X133" s="49">
        <v>87</v>
      </c>
      <c r="Y133" s="49">
        <v>65.181170000000009</v>
      </c>
      <c r="Z133" s="49"/>
      <c r="AA133" s="49">
        <v>7</v>
      </c>
      <c r="AB133" s="49" t="s">
        <v>286</v>
      </c>
      <c r="AC133" s="49">
        <v>22.5</v>
      </c>
      <c r="AD133" s="49" t="s">
        <v>1915</v>
      </c>
      <c r="AE133" s="49">
        <v>2.2999999999999998</v>
      </c>
      <c r="AF133" s="49" t="s">
        <v>1916</v>
      </c>
      <c r="AG133" s="49" t="s">
        <v>110</v>
      </c>
      <c r="AH133" s="49" t="s">
        <v>1681</v>
      </c>
      <c r="AI133" s="49" t="s">
        <v>159</v>
      </c>
      <c r="AJ133" s="49" t="s">
        <v>159</v>
      </c>
      <c r="AK133" s="49" t="s">
        <v>88</v>
      </c>
      <c r="AL133" s="49" t="s">
        <v>109</v>
      </c>
      <c r="AM133" s="49" t="s">
        <v>88</v>
      </c>
    </row>
    <row r="134" spans="6:39" x14ac:dyDescent="0.2">
      <c r="F134" s="48" t="s">
        <v>568</v>
      </c>
      <c r="G134" s="48" t="s">
        <v>569</v>
      </c>
      <c r="H134" s="48"/>
      <c r="I134" s="48">
        <v>56.210150000000006</v>
      </c>
      <c r="J134" s="48"/>
      <c r="K134" s="48">
        <v>4</v>
      </c>
      <c r="L134" s="48" t="s">
        <v>734</v>
      </c>
      <c r="M134" s="48">
        <v>72</v>
      </c>
      <c r="N134" s="48" t="s">
        <v>1785</v>
      </c>
      <c r="O134" s="48">
        <v>5.2</v>
      </c>
      <c r="P134" s="48" t="s">
        <v>2140</v>
      </c>
      <c r="Q134" s="48" t="s">
        <v>299</v>
      </c>
      <c r="R134" s="48" t="s">
        <v>1776</v>
      </c>
      <c r="S134" s="48" t="s">
        <v>95</v>
      </c>
      <c r="T134" s="48" t="s">
        <v>1640</v>
      </c>
      <c r="U134" s="48" t="s">
        <v>88</v>
      </c>
      <c r="V134" s="48" t="s">
        <v>130</v>
      </c>
      <c r="W134" s="48" t="s">
        <v>88</v>
      </c>
      <c r="X134" s="49">
        <v>127</v>
      </c>
      <c r="Y134" s="49">
        <v>56.237760000000002</v>
      </c>
      <c r="Z134" s="49"/>
      <c r="AA134" s="49">
        <v>4</v>
      </c>
      <c r="AB134" s="49" t="s">
        <v>734</v>
      </c>
      <c r="AC134" s="49">
        <v>72</v>
      </c>
      <c r="AD134" s="49" t="s">
        <v>1785</v>
      </c>
      <c r="AE134" s="49">
        <v>5.2</v>
      </c>
      <c r="AF134" s="49" t="s">
        <v>1917</v>
      </c>
      <c r="AG134" s="49" t="s">
        <v>299</v>
      </c>
      <c r="AH134" s="49" t="s">
        <v>1776</v>
      </c>
      <c r="AI134" s="49" t="s">
        <v>95</v>
      </c>
      <c r="AJ134" s="49" t="s">
        <v>1640</v>
      </c>
      <c r="AK134" s="49" t="s">
        <v>88</v>
      </c>
      <c r="AL134" s="49" t="s">
        <v>130</v>
      </c>
      <c r="AM134" s="49" t="s">
        <v>88</v>
      </c>
    </row>
    <row r="135" spans="6:39" x14ac:dyDescent="0.2">
      <c r="F135" s="48" t="s">
        <v>570</v>
      </c>
      <c r="G135" s="48" t="s">
        <v>571</v>
      </c>
      <c r="H135" s="48"/>
      <c r="I135" s="48">
        <v>66.121729999999999</v>
      </c>
      <c r="J135" s="48"/>
      <c r="K135" s="48">
        <v>6</v>
      </c>
      <c r="L135" s="48" t="s">
        <v>1643</v>
      </c>
      <c r="M135" s="48">
        <v>46</v>
      </c>
      <c r="N135" s="48" t="s">
        <v>1800</v>
      </c>
      <c r="O135" s="48">
        <v>1.8</v>
      </c>
      <c r="P135" s="48" t="s">
        <v>2141</v>
      </c>
      <c r="Q135" s="48" t="s">
        <v>82</v>
      </c>
      <c r="R135" s="48" t="s">
        <v>134</v>
      </c>
      <c r="S135" s="48" t="s">
        <v>159</v>
      </c>
      <c r="T135" s="48" t="s">
        <v>95</v>
      </c>
      <c r="U135" s="48" t="s">
        <v>130</v>
      </c>
      <c r="V135" s="48" t="s">
        <v>90</v>
      </c>
      <c r="W135" s="48" t="s">
        <v>88</v>
      </c>
      <c r="X135" s="49">
        <v>80</v>
      </c>
      <c r="Y135" s="49">
        <v>66.147649999999999</v>
      </c>
      <c r="Z135" s="49"/>
      <c r="AA135" s="49">
        <v>6</v>
      </c>
      <c r="AB135" s="49" t="s">
        <v>1643</v>
      </c>
      <c r="AC135" s="49">
        <v>46</v>
      </c>
      <c r="AD135" s="49" t="s">
        <v>1800</v>
      </c>
      <c r="AE135" s="49">
        <v>1.8</v>
      </c>
      <c r="AF135" s="49" t="s">
        <v>1919</v>
      </c>
      <c r="AG135" s="49" t="s">
        <v>82</v>
      </c>
      <c r="AH135" s="49" t="s">
        <v>134</v>
      </c>
      <c r="AI135" s="49" t="s">
        <v>159</v>
      </c>
      <c r="AJ135" s="49" t="s">
        <v>95</v>
      </c>
      <c r="AK135" s="49" t="s">
        <v>130</v>
      </c>
      <c r="AL135" s="49" t="s">
        <v>90</v>
      </c>
      <c r="AM135" s="49" t="s">
        <v>88</v>
      </c>
    </row>
    <row r="136" spans="6:39" x14ac:dyDescent="0.2">
      <c r="F136" s="48" t="s">
        <v>572</v>
      </c>
      <c r="G136" s="48" t="s">
        <v>573</v>
      </c>
      <c r="H136" s="48"/>
      <c r="I136" s="48">
        <v>71.702240000000003</v>
      </c>
      <c r="J136" s="48"/>
      <c r="K136" s="48">
        <v>6</v>
      </c>
      <c r="L136" s="48" t="s">
        <v>1643</v>
      </c>
      <c r="M136" s="48">
        <v>9.5</v>
      </c>
      <c r="N136" s="48" t="s">
        <v>1920</v>
      </c>
      <c r="O136" s="48">
        <v>3.9</v>
      </c>
      <c r="P136" s="48" t="s">
        <v>2142</v>
      </c>
      <c r="Q136" s="48" t="s">
        <v>786</v>
      </c>
      <c r="R136" s="48" t="s">
        <v>1643</v>
      </c>
      <c r="S136" s="48" t="s">
        <v>91</v>
      </c>
      <c r="T136" s="48" t="s">
        <v>299</v>
      </c>
      <c r="U136" s="48" t="s">
        <v>88</v>
      </c>
      <c r="V136" s="48" t="s">
        <v>109</v>
      </c>
      <c r="W136" s="48" t="s">
        <v>88</v>
      </c>
      <c r="X136" s="49">
        <v>55</v>
      </c>
      <c r="Y136" s="49">
        <v>72.110210000000009</v>
      </c>
      <c r="Z136" s="49"/>
      <c r="AA136" s="49">
        <v>6</v>
      </c>
      <c r="AB136" s="49" t="s">
        <v>1643</v>
      </c>
      <c r="AC136" s="49">
        <v>9.5</v>
      </c>
      <c r="AD136" s="49" t="s">
        <v>1920</v>
      </c>
      <c r="AE136" s="49">
        <v>3.9</v>
      </c>
      <c r="AF136" s="49" t="s">
        <v>1921</v>
      </c>
      <c r="AG136" s="49" t="s">
        <v>84</v>
      </c>
      <c r="AH136" s="49" t="s">
        <v>257</v>
      </c>
      <c r="AI136" s="49" t="s">
        <v>91</v>
      </c>
      <c r="AJ136" s="49" t="s">
        <v>90</v>
      </c>
      <c r="AK136" s="49" t="s">
        <v>88</v>
      </c>
      <c r="AL136" s="49" t="s">
        <v>109</v>
      </c>
      <c r="AM136" s="49" t="s">
        <v>88</v>
      </c>
    </row>
    <row r="137" spans="6:39" x14ac:dyDescent="0.2">
      <c r="F137" s="48" t="s">
        <v>574</v>
      </c>
      <c r="G137" s="48" t="s">
        <v>575</v>
      </c>
      <c r="H137" s="48"/>
      <c r="I137" s="48">
        <v>57.556870000000004</v>
      </c>
      <c r="J137" s="48"/>
      <c r="K137" s="48">
        <v>9</v>
      </c>
      <c r="L137" s="48" t="s">
        <v>272</v>
      </c>
      <c r="M137" s="48">
        <v>35</v>
      </c>
      <c r="N137" s="48" t="s">
        <v>1689</v>
      </c>
      <c r="O137" s="48">
        <v>4.3</v>
      </c>
      <c r="P137" s="48" t="s">
        <v>2143</v>
      </c>
      <c r="Q137" s="48" t="s">
        <v>300</v>
      </c>
      <c r="R137" s="48" t="s">
        <v>1667</v>
      </c>
      <c r="S137" s="48" t="s">
        <v>130</v>
      </c>
      <c r="T137" s="48" t="s">
        <v>159</v>
      </c>
      <c r="U137" s="48" t="s">
        <v>145</v>
      </c>
      <c r="V137" s="48" t="s">
        <v>180</v>
      </c>
      <c r="W137" s="48" t="s">
        <v>1710</v>
      </c>
      <c r="X137" s="49">
        <v>120</v>
      </c>
      <c r="Y137" s="49">
        <v>57.566560000000003</v>
      </c>
      <c r="Z137" s="49"/>
      <c r="AA137" s="49">
        <v>9</v>
      </c>
      <c r="AB137" s="49" t="s">
        <v>272</v>
      </c>
      <c r="AC137" s="49">
        <v>35</v>
      </c>
      <c r="AD137" s="49" t="s">
        <v>1689</v>
      </c>
      <c r="AE137" s="49">
        <v>4.3</v>
      </c>
      <c r="AF137" s="49" t="s">
        <v>1922</v>
      </c>
      <c r="AG137" s="49" t="s">
        <v>300</v>
      </c>
      <c r="AH137" s="49" t="s">
        <v>1667</v>
      </c>
      <c r="AI137" s="49" t="s">
        <v>130</v>
      </c>
      <c r="AJ137" s="49" t="s">
        <v>159</v>
      </c>
      <c r="AK137" s="49" t="s">
        <v>145</v>
      </c>
      <c r="AL137" s="49" t="s">
        <v>180</v>
      </c>
      <c r="AM137" s="49" t="s">
        <v>1710</v>
      </c>
    </row>
    <row r="138" spans="6:39" x14ac:dyDescent="0.2">
      <c r="F138" s="48" t="s">
        <v>576</v>
      </c>
      <c r="G138" s="48" t="s">
        <v>577</v>
      </c>
      <c r="H138" s="48"/>
      <c r="I138" s="48">
        <v>70.465130000000002</v>
      </c>
      <c r="J138" s="48"/>
      <c r="K138" s="48">
        <v>6</v>
      </c>
      <c r="L138" s="48" t="s">
        <v>1643</v>
      </c>
      <c r="M138" s="48">
        <v>80</v>
      </c>
      <c r="N138" s="48" t="s">
        <v>2144</v>
      </c>
      <c r="O138" s="48">
        <v>0.3</v>
      </c>
      <c r="P138" s="48" t="s">
        <v>2145</v>
      </c>
      <c r="Q138" s="48" t="s">
        <v>128</v>
      </c>
      <c r="R138" s="48" t="s">
        <v>1649</v>
      </c>
      <c r="S138" s="48" t="s">
        <v>91</v>
      </c>
      <c r="T138" s="48" t="s">
        <v>1640</v>
      </c>
      <c r="U138" s="48" t="s">
        <v>145</v>
      </c>
      <c r="V138" s="48" t="s">
        <v>299</v>
      </c>
      <c r="W138" s="48" t="s">
        <v>88</v>
      </c>
      <c r="X138" s="49">
        <v>92</v>
      </c>
      <c r="Y138" s="49">
        <v>63.894070000000006</v>
      </c>
      <c r="Z138" s="49"/>
      <c r="AA138" s="49">
        <v>6</v>
      </c>
      <c r="AB138" s="49" t="s">
        <v>1643</v>
      </c>
      <c r="AC138" s="49">
        <v>135</v>
      </c>
      <c r="AD138" s="49" t="s">
        <v>1923</v>
      </c>
      <c r="AE138" s="49">
        <v>0.3</v>
      </c>
      <c r="AF138" s="49" t="s">
        <v>1924</v>
      </c>
      <c r="AG138" s="49" t="s">
        <v>128</v>
      </c>
      <c r="AH138" s="49" t="s">
        <v>1649</v>
      </c>
      <c r="AI138" s="49" t="s">
        <v>91</v>
      </c>
      <c r="AJ138" s="49" t="s">
        <v>1640</v>
      </c>
      <c r="AK138" s="49" t="s">
        <v>145</v>
      </c>
      <c r="AL138" s="49" t="s">
        <v>299</v>
      </c>
      <c r="AM138" s="49" t="s">
        <v>88</v>
      </c>
    </row>
    <row r="139" spans="6:39" x14ac:dyDescent="0.2">
      <c r="F139" s="48" t="s">
        <v>578</v>
      </c>
      <c r="G139" s="48" t="s">
        <v>579</v>
      </c>
      <c r="H139" s="48"/>
      <c r="I139" s="48">
        <v>78.378020000000006</v>
      </c>
      <c r="J139" s="48"/>
      <c r="K139" s="48">
        <v>1</v>
      </c>
      <c r="L139" s="48" t="s">
        <v>291</v>
      </c>
      <c r="M139" s="48">
        <v>10</v>
      </c>
      <c r="N139" s="48" t="s">
        <v>1925</v>
      </c>
      <c r="O139" s="48">
        <v>7.3</v>
      </c>
      <c r="P139" s="48" t="s">
        <v>2146</v>
      </c>
      <c r="Q139" s="48" t="s">
        <v>129</v>
      </c>
      <c r="R139" s="48" t="s">
        <v>263</v>
      </c>
      <c r="S139" s="48" t="s">
        <v>90</v>
      </c>
      <c r="T139" s="48" t="s">
        <v>180</v>
      </c>
      <c r="U139" s="48" t="s">
        <v>145</v>
      </c>
      <c r="V139" s="48" t="s">
        <v>299</v>
      </c>
      <c r="W139" s="48" t="s">
        <v>88</v>
      </c>
      <c r="X139" s="49">
        <v>35</v>
      </c>
      <c r="Y139" s="49">
        <v>78.379830000000013</v>
      </c>
      <c r="Z139" s="49"/>
      <c r="AA139" s="49">
        <v>1</v>
      </c>
      <c r="AB139" s="49" t="s">
        <v>291</v>
      </c>
      <c r="AC139" s="49">
        <v>10</v>
      </c>
      <c r="AD139" s="49" t="s">
        <v>1925</v>
      </c>
      <c r="AE139" s="49">
        <v>7.3</v>
      </c>
      <c r="AF139" s="49" t="s">
        <v>1926</v>
      </c>
      <c r="AG139" s="49" t="s">
        <v>129</v>
      </c>
      <c r="AH139" s="49" t="s">
        <v>263</v>
      </c>
      <c r="AI139" s="49" t="s">
        <v>90</v>
      </c>
      <c r="AJ139" s="49" t="s">
        <v>180</v>
      </c>
      <c r="AK139" s="49" t="s">
        <v>145</v>
      </c>
      <c r="AL139" s="49" t="s">
        <v>299</v>
      </c>
      <c r="AM139" s="49" t="s">
        <v>88</v>
      </c>
    </row>
    <row r="140" spans="6:39" x14ac:dyDescent="0.2">
      <c r="F140" s="48" t="s">
        <v>580</v>
      </c>
      <c r="G140" s="48" t="s">
        <v>581</v>
      </c>
      <c r="H140" s="48"/>
      <c r="I140" s="48">
        <v>46.135020000000004</v>
      </c>
      <c r="J140" s="48"/>
      <c r="K140" s="48">
        <v>8</v>
      </c>
      <c r="L140" s="48" t="s">
        <v>1667</v>
      </c>
      <c r="M140" s="48">
        <v>191</v>
      </c>
      <c r="N140" s="48" t="s">
        <v>2147</v>
      </c>
      <c r="O140" s="48">
        <v>1.7</v>
      </c>
      <c r="P140" s="48" t="s">
        <v>2148</v>
      </c>
      <c r="Q140" s="48" t="s">
        <v>297</v>
      </c>
      <c r="R140" s="48" t="s">
        <v>1342</v>
      </c>
      <c r="S140" s="48" t="s">
        <v>91</v>
      </c>
      <c r="T140" s="48" t="s">
        <v>159</v>
      </c>
      <c r="U140" s="48" t="s">
        <v>88</v>
      </c>
      <c r="V140" s="48" t="s">
        <v>179</v>
      </c>
      <c r="W140" s="48" t="s">
        <v>88</v>
      </c>
      <c r="X140" s="49">
        <v>161</v>
      </c>
      <c r="Y140" s="49">
        <v>46.312640000000002</v>
      </c>
      <c r="Z140" s="49"/>
      <c r="AA140" s="49">
        <v>8</v>
      </c>
      <c r="AB140" s="49" t="s">
        <v>1667</v>
      </c>
      <c r="AC140" s="49">
        <v>190</v>
      </c>
      <c r="AD140" s="49" t="s">
        <v>1644</v>
      </c>
      <c r="AE140" s="49">
        <v>1.6</v>
      </c>
      <c r="AF140" s="49" t="s">
        <v>1928</v>
      </c>
      <c r="AG140" s="49" t="s">
        <v>297</v>
      </c>
      <c r="AH140" s="49" t="s">
        <v>1342</v>
      </c>
      <c r="AI140" s="49" t="s">
        <v>91</v>
      </c>
      <c r="AJ140" s="49" t="s">
        <v>159</v>
      </c>
      <c r="AK140" s="49" t="s">
        <v>88</v>
      </c>
      <c r="AL140" s="49" t="s">
        <v>179</v>
      </c>
      <c r="AM140" s="49" t="s">
        <v>88</v>
      </c>
    </row>
    <row r="141" spans="6:39" x14ac:dyDescent="0.2">
      <c r="F141" s="48" t="s">
        <v>153</v>
      </c>
      <c r="G141" s="48" t="s">
        <v>20</v>
      </c>
      <c r="H141" s="48"/>
      <c r="I141" s="48">
        <v>84.096540000000005</v>
      </c>
      <c r="J141" s="48"/>
      <c r="K141" s="48">
        <v>6</v>
      </c>
      <c r="L141" s="48" t="s">
        <v>1643</v>
      </c>
      <c r="M141" s="48">
        <v>12</v>
      </c>
      <c r="N141" s="48" t="s">
        <v>2149</v>
      </c>
      <c r="O141" s="48">
        <v>0.3</v>
      </c>
      <c r="P141" s="48" t="s">
        <v>2150</v>
      </c>
      <c r="Q141" s="48" t="s">
        <v>1530</v>
      </c>
      <c r="R141" s="48" t="s">
        <v>1832</v>
      </c>
      <c r="S141" s="48" t="s">
        <v>92</v>
      </c>
      <c r="T141" s="48" t="s">
        <v>179</v>
      </c>
      <c r="U141" s="48" t="s">
        <v>92</v>
      </c>
      <c r="V141" s="48" t="s">
        <v>90</v>
      </c>
      <c r="W141" s="48" t="s">
        <v>88</v>
      </c>
      <c r="X141" s="49">
        <v>1</v>
      </c>
      <c r="Y141" s="49">
        <v>96.245940000000004</v>
      </c>
      <c r="Z141" s="49"/>
      <c r="AA141" s="49">
        <v>1</v>
      </c>
      <c r="AB141" s="49" t="s">
        <v>291</v>
      </c>
      <c r="AC141" s="49">
        <v>1</v>
      </c>
      <c r="AD141" s="49" t="s">
        <v>291</v>
      </c>
      <c r="AE141" s="49">
        <v>0.3</v>
      </c>
      <c r="AF141" s="49" t="s">
        <v>1929</v>
      </c>
      <c r="AG141" s="49" t="s">
        <v>116</v>
      </c>
      <c r="AH141" s="49" t="s">
        <v>1807</v>
      </c>
      <c r="AI141" s="49" t="s">
        <v>92</v>
      </c>
      <c r="AJ141" s="49" t="s">
        <v>179</v>
      </c>
      <c r="AK141" s="49" t="s">
        <v>92</v>
      </c>
      <c r="AL141" s="49" t="s">
        <v>265</v>
      </c>
      <c r="AM141" s="49" t="s">
        <v>88</v>
      </c>
    </row>
    <row r="142" spans="6:39" x14ac:dyDescent="0.2">
      <c r="F142" s="48" t="s">
        <v>582</v>
      </c>
      <c r="G142" s="48" t="s">
        <v>583</v>
      </c>
      <c r="H142" s="48"/>
      <c r="I142" s="48">
        <v>74.958390000000009</v>
      </c>
      <c r="J142" s="48"/>
      <c r="K142" s="48">
        <v>6</v>
      </c>
      <c r="L142" s="48" t="s">
        <v>1643</v>
      </c>
      <c r="M142" s="48">
        <v>14.5</v>
      </c>
      <c r="N142" s="48" t="s">
        <v>1930</v>
      </c>
      <c r="O142" s="48">
        <v>1.3</v>
      </c>
      <c r="P142" s="48" t="s">
        <v>2151</v>
      </c>
      <c r="Q142" s="48" t="s">
        <v>160</v>
      </c>
      <c r="R142" s="48" t="s">
        <v>1700</v>
      </c>
      <c r="S142" s="48" t="s">
        <v>109</v>
      </c>
      <c r="T142" s="48" t="s">
        <v>90</v>
      </c>
      <c r="U142" s="48" t="s">
        <v>88</v>
      </c>
      <c r="V142" s="48" t="s">
        <v>90</v>
      </c>
      <c r="W142" s="48" t="s">
        <v>88</v>
      </c>
      <c r="X142" s="49">
        <v>46</v>
      </c>
      <c r="Y142" s="49">
        <v>75.034880000000001</v>
      </c>
      <c r="Z142" s="49"/>
      <c r="AA142" s="49">
        <v>6</v>
      </c>
      <c r="AB142" s="49" t="s">
        <v>1643</v>
      </c>
      <c r="AC142" s="49">
        <v>14.5</v>
      </c>
      <c r="AD142" s="49" t="s">
        <v>1930</v>
      </c>
      <c r="AE142" s="49">
        <v>1.3</v>
      </c>
      <c r="AF142" s="49" t="s">
        <v>1931</v>
      </c>
      <c r="AG142" s="49" t="s">
        <v>160</v>
      </c>
      <c r="AH142" s="49" t="s">
        <v>1700</v>
      </c>
      <c r="AI142" s="49" t="s">
        <v>109</v>
      </c>
      <c r="AJ142" s="49" t="s">
        <v>90</v>
      </c>
      <c r="AK142" s="49" t="s">
        <v>88</v>
      </c>
      <c r="AL142" s="49" t="s">
        <v>90</v>
      </c>
      <c r="AM142" s="49" t="s">
        <v>88</v>
      </c>
    </row>
    <row r="143" spans="6:39" x14ac:dyDescent="0.2">
      <c r="F143" s="48" t="s">
        <v>584</v>
      </c>
      <c r="G143" s="48" t="s">
        <v>585</v>
      </c>
      <c r="H143" s="48"/>
      <c r="I143" s="48">
        <v>88.61836000000001</v>
      </c>
      <c r="J143" s="48"/>
      <c r="K143" s="48">
        <v>4</v>
      </c>
      <c r="L143" s="48" t="s">
        <v>734</v>
      </c>
      <c r="M143" s="48">
        <v>14</v>
      </c>
      <c r="N143" s="48" t="s">
        <v>1913</v>
      </c>
      <c r="O143" s="48">
        <v>0.1</v>
      </c>
      <c r="P143" s="48" t="s">
        <v>2152</v>
      </c>
      <c r="Q143" s="48" t="s">
        <v>116</v>
      </c>
      <c r="R143" s="48" t="s">
        <v>1807</v>
      </c>
      <c r="S143" s="48" t="s">
        <v>92</v>
      </c>
      <c r="T143" s="48" t="s">
        <v>90</v>
      </c>
      <c r="U143" s="48" t="s">
        <v>145</v>
      </c>
      <c r="V143" s="48" t="s">
        <v>92</v>
      </c>
      <c r="W143" s="48" t="s">
        <v>88</v>
      </c>
      <c r="X143" s="49">
        <v>12</v>
      </c>
      <c r="Y143" s="49">
        <v>88.646190000000004</v>
      </c>
      <c r="Z143" s="49"/>
      <c r="AA143" s="49">
        <v>4</v>
      </c>
      <c r="AB143" s="49" t="s">
        <v>734</v>
      </c>
      <c r="AC143" s="49">
        <v>14</v>
      </c>
      <c r="AD143" s="49" t="s">
        <v>1913</v>
      </c>
      <c r="AE143" s="49">
        <v>0.1</v>
      </c>
      <c r="AF143" s="49" t="s">
        <v>1932</v>
      </c>
      <c r="AG143" s="49" t="s">
        <v>116</v>
      </c>
      <c r="AH143" s="49" t="s">
        <v>1807</v>
      </c>
      <c r="AI143" s="49" t="s">
        <v>92</v>
      </c>
      <c r="AJ143" s="49" t="s">
        <v>90</v>
      </c>
      <c r="AK143" s="49" t="s">
        <v>145</v>
      </c>
      <c r="AL143" s="49" t="s">
        <v>92</v>
      </c>
      <c r="AM143" s="49" t="s">
        <v>88</v>
      </c>
    </row>
    <row r="144" spans="6:39" x14ac:dyDescent="0.2">
      <c r="F144" s="48" t="s">
        <v>586</v>
      </c>
      <c r="G144" s="48" t="s">
        <v>587</v>
      </c>
      <c r="H144" s="48"/>
      <c r="I144" s="48">
        <v>93.701130000000006</v>
      </c>
      <c r="J144" s="48"/>
      <c r="K144" s="48">
        <v>3</v>
      </c>
      <c r="L144" s="48" t="s">
        <v>721</v>
      </c>
      <c r="M144" s="48">
        <v>7</v>
      </c>
      <c r="N144" s="48" t="s">
        <v>1933</v>
      </c>
      <c r="O144" s="48">
        <v>0.1</v>
      </c>
      <c r="P144" s="48" t="s">
        <v>2153</v>
      </c>
      <c r="Q144" s="48" t="s">
        <v>102</v>
      </c>
      <c r="R144" s="48" t="s">
        <v>1857</v>
      </c>
      <c r="S144" s="48" t="s">
        <v>92</v>
      </c>
      <c r="T144" s="48" t="s">
        <v>180</v>
      </c>
      <c r="U144" s="48" t="s">
        <v>92</v>
      </c>
      <c r="V144" s="48" t="s">
        <v>92</v>
      </c>
      <c r="W144" s="48" t="s">
        <v>88</v>
      </c>
      <c r="X144" s="49">
        <v>3</v>
      </c>
      <c r="Y144" s="49">
        <v>93.71135000000001</v>
      </c>
      <c r="Z144" s="49"/>
      <c r="AA144" s="49">
        <v>3</v>
      </c>
      <c r="AB144" s="49" t="s">
        <v>721</v>
      </c>
      <c r="AC144" s="49">
        <v>7</v>
      </c>
      <c r="AD144" s="49" t="s">
        <v>1933</v>
      </c>
      <c r="AE144" s="49">
        <v>0.1</v>
      </c>
      <c r="AF144" s="49" t="s">
        <v>1934</v>
      </c>
      <c r="AG144" s="49" t="s">
        <v>102</v>
      </c>
      <c r="AH144" s="49" t="s">
        <v>1857</v>
      </c>
      <c r="AI144" s="49" t="s">
        <v>92</v>
      </c>
      <c r="AJ144" s="49" t="s">
        <v>180</v>
      </c>
      <c r="AK144" s="49" t="s">
        <v>92</v>
      </c>
      <c r="AL144" s="49" t="s">
        <v>92</v>
      </c>
      <c r="AM144" s="49" t="s">
        <v>88</v>
      </c>
    </row>
    <row r="145" spans="6:39" x14ac:dyDescent="0.2">
      <c r="F145" s="48" t="s">
        <v>588</v>
      </c>
      <c r="G145" s="48" t="s">
        <v>589</v>
      </c>
      <c r="H145" s="48"/>
      <c r="I145" s="48">
        <v>69.090070000000011</v>
      </c>
      <c r="J145" s="48"/>
      <c r="K145" s="48">
        <v>5</v>
      </c>
      <c r="L145" s="48" t="s">
        <v>263</v>
      </c>
      <c r="M145" s="48">
        <v>15</v>
      </c>
      <c r="N145" s="48" t="s">
        <v>1729</v>
      </c>
      <c r="O145" s="48">
        <v>3.8</v>
      </c>
      <c r="P145" s="48" t="s">
        <v>2154</v>
      </c>
      <c r="Q145" s="48" t="s">
        <v>300</v>
      </c>
      <c r="R145" s="48" t="s">
        <v>1667</v>
      </c>
      <c r="S145" s="48" t="s">
        <v>90</v>
      </c>
      <c r="T145" s="48" t="s">
        <v>256</v>
      </c>
      <c r="U145" s="48" t="s">
        <v>88</v>
      </c>
      <c r="V145" s="48" t="s">
        <v>109</v>
      </c>
      <c r="W145" s="48" t="s">
        <v>88</v>
      </c>
      <c r="X145" s="49">
        <v>68</v>
      </c>
      <c r="Y145" s="49">
        <v>69.077430000000007</v>
      </c>
      <c r="Z145" s="49"/>
      <c r="AA145" s="49">
        <v>5</v>
      </c>
      <c r="AB145" s="49" t="s">
        <v>263</v>
      </c>
      <c r="AC145" s="49">
        <v>15</v>
      </c>
      <c r="AD145" s="49" t="s">
        <v>1729</v>
      </c>
      <c r="AE145" s="49">
        <v>3.8</v>
      </c>
      <c r="AF145" s="49" t="s">
        <v>1935</v>
      </c>
      <c r="AG145" s="49" t="s">
        <v>300</v>
      </c>
      <c r="AH145" s="49" t="s">
        <v>1667</v>
      </c>
      <c r="AI145" s="49" t="s">
        <v>90</v>
      </c>
      <c r="AJ145" s="49" t="s">
        <v>256</v>
      </c>
      <c r="AK145" s="49" t="s">
        <v>88</v>
      </c>
      <c r="AL145" s="49" t="s">
        <v>109</v>
      </c>
      <c r="AM145" s="49" t="s">
        <v>88</v>
      </c>
    </row>
    <row r="146" spans="6:39" x14ac:dyDescent="0.2">
      <c r="F146" s="48" t="s">
        <v>590</v>
      </c>
      <c r="G146" s="48" t="s">
        <v>591</v>
      </c>
      <c r="H146" s="48"/>
      <c r="I146" s="48">
        <v>61.516110000000005</v>
      </c>
      <c r="J146" s="48"/>
      <c r="K146" s="48">
        <v>9</v>
      </c>
      <c r="L146" s="48" t="s">
        <v>272</v>
      </c>
      <c r="M146" s="48">
        <v>42.5</v>
      </c>
      <c r="N146" s="48" t="s">
        <v>1936</v>
      </c>
      <c r="O146" s="48">
        <v>6.6</v>
      </c>
      <c r="P146" s="48" t="s">
        <v>2155</v>
      </c>
      <c r="Q146" s="48" t="s">
        <v>140</v>
      </c>
      <c r="R146" s="48" t="s">
        <v>1660</v>
      </c>
      <c r="S146" s="48" t="s">
        <v>109</v>
      </c>
      <c r="T146" s="48" t="s">
        <v>145</v>
      </c>
      <c r="U146" s="48" t="s">
        <v>92</v>
      </c>
      <c r="V146" s="48" t="s">
        <v>90</v>
      </c>
      <c r="W146" s="48" t="s">
        <v>88</v>
      </c>
      <c r="X146" s="49">
        <v>102</v>
      </c>
      <c r="Y146" s="49">
        <v>61.522510000000004</v>
      </c>
      <c r="Z146" s="49"/>
      <c r="AA146" s="49">
        <v>9</v>
      </c>
      <c r="AB146" s="49" t="s">
        <v>272</v>
      </c>
      <c r="AC146" s="49">
        <v>42.5</v>
      </c>
      <c r="AD146" s="49" t="s">
        <v>1936</v>
      </c>
      <c r="AE146" s="49">
        <v>6.6</v>
      </c>
      <c r="AF146" s="49" t="s">
        <v>1937</v>
      </c>
      <c r="AG146" s="49" t="s">
        <v>140</v>
      </c>
      <c r="AH146" s="49" t="s">
        <v>1660</v>
      </c>
      <c r="AI146" s="49" t="s">
        <v>109</v>
      </c>
      <c r="AJ146" s="49" t="s">
        <v>145</v>
      </c>
      <c r="AK146" s="49" t="s">
        <v>92</v>
      </c>
      <c r="AL146" s="49" t="s">
        <v>90</v>
      </c>
      <c r="AM146" s="49" t="s">
        <v>88</v>
      </c>
    </row>
    <row r="147" spans="6:39" x14ac:dyDescent="0.2">
      <c r="F147" s="48" t="s">
        <v>592</v>
      </c>
      <c r="G147" s="48" t="s">
        <v>593</v>
      </c>
      <c r="H147" s="48"/>
      <c r="I147" s="48">
        <v>41.081030000000005</v>
      </c>
      <c r="J147" s="48"/>
      <c r="K147" s="48">
        <v>8</v>
      </c>
      <c r="L147" s="48" t="s">
        <v>1667</v>
      </c>
      <c r="M147" s="48">
        <v>52</v>
      </c>
      <c r="N147" s="48" t="s">
        <v>1774</v>
      </c>
      <c r="O147" s="48">
        <v>10.199999999999999</v>
      </c>
      <c r="P147" s="48" t="s">
        <v>2156</v>
      </c>
      <c r="Q147" s="48" t="s">
        <v>180</v>
      </c>
      <c r="R147" s="48" t="s">
        <v>133</v>
      </c>
      <c r="S147" s="48" t="s">
        <v>88</v>
      </c>
      <c r="T147" s="48" t="s">
        <v>256</v>
      </c>
      <c r="U147" s="48" t="s">
        <v>88</v>
      </c>
      <c r="V147" s="48" t="s">
        <v>159</v>
      </c>
      <c r="W147" s="48" t="s">
        <v>88</v>
      </c>
      <c r="X147" s="49">
        <v>172</v>
      </c>
      <c r="Y147" s="49">
        <v>41.079040000000006</v>
      </c>
      <c r="Z147" s="49"/>
      <c r="AA147" s="49">
        <v>8</v>
      </c>
      <c r="AB147" s="49" t="s">
        <v>1667</v>
      </c>
      <c r="AC147" s="49">
        <v>52</v>
      </c>
      <c r="AD147" s="49" t="s">
        <v>1774</v>
      </c>
      <c r="AE147" s="49">
        <v>10.199999999999999</v>
      </c>
      <c r="AF147" s="49" t="s">
        <v>1938</v>
      </c>
      <c r="AG147" s="49" t="s">
        <v>180</v>
      </c>
      <c r="AH147" s="49" t="s">
        <v>133</v>
      </c>
      <c r="AI147" s="49" t="s">
        <v>88</v>
      </c>
      <c r="AJ147" s="49" t="s">
        <v>256</v>
      </c>
      <c r="AK147" s="49" t="s">
        <v>88</v>
      </c>
      <c r="AL147" s="49" t="s">
        <v>159</v>
      </c>
      <c r="AM147" s="49" t="s">
        <v>88</v>
      </c>
    </row>
    <row r="148" spans="6:39" x14ac:dyDescent="0.2">
      <c r="F148" s="48" t="s">
        <v>158</v>
      </c>
      <c r="G148" s="48" t="s">
        <v>14</v>
      </c>
      <c r="H148" s="48"/>
      <c r="I148" s="48">
        <v>84.106860000000012</v>
      </c>
      <c r="J148" s="48"/>
      <c r="K148" s="48">
        <v>2</v>
      </c>
      <c r="L148" s="48" t="s">
        <v>1664</v>
      </c>
      <c r="M148" s="48">
        <v>1.5</v>
      </c>
      <c r="N148" s="48" t="s">
        <v>1939</v>
      </c>
      <c r="O148" s="48">
        <v>0</v>
      </c>
      <c r="P148" s="48" t="s">
        <v>291</v>
      </c>
      <c r="Q148" s="48" t="s">
        <v>297</v>
      </c>
      <c r="R148" s="48" t="s">
        <v>1342</v>
      </c>
      <c r="S148" s="48" t="s">
        <v>109</v>
      </c>
      <c r="T148" s="48" t="s">
        <v>130</v>
      </c>
      <c r="U148" s="48" t="s">
        <v>88</v>
      </c>
      <c r="V148" s="48" t="s">
        <v>265</v>
      </c>
      <c r="W148" s="48" t="s">
        <v>88</v>
      </c>
      <c r="X148" s="49">
        <v>19</v>
      </c>
      <c r="Y148" s="49">
        <v>84.523520000000005</v>
      </c>
      <c r="Z148" s="49"/>
      <c r="AA148" s="49">
        <v>2</v>
      </c>
      <c r="AB148" s="49" t="s">
        <v>1664</v>
      </c>
      <c r="AC148" s="49">
        <v>1.5</v>
      </c>
      <c r="AD148" s="49" t="s">
        <v>1939</v>
      </c>
      <c r="AE148" s="49">
        <v>0</v>
      </c>
      <c r="AF148" s="49" t="s">
        <v>291</v>
      </c>
      <c r="AG148" s="49" t="s">
        <v>105</v>
      </c>
      <c r="AH148" s="49" t="s">
        <v>1722</v>
      </c>
      <c r="AI148" s="49" t="s">
        <v>109</v>
      </c>
      <c r="AJ148" s="49" t="s">
        <v>1640</v>
      </c>
      <c r="AK148" s="49" t="s">
        <v>88</v>
      </c>
      <c r="AL148" s="49" t="s">
        <v>265</v>
      </c>
      <c r="AM148" s="49" t="s">
        <v>88</v>
      </c>
    </row>
    <row r="149" spans="6:39" x14ac:dyDescent="0.2">
      <c r="F149" s="48" t="s">
        <v>594</v>
      </c>
      <c r="G149" s="48" t="s">
        <v>595</v>
      </c>
      <c r="H149" s="48"/>
      <c r="I149" s="48">
        <v>57.470240000000004</v>
      </c>
      <c r="J149" s="48"/>
      <c r="K149" s="48">
        <v>5</v>
      </c>
      <c r="L149" s="48" t="s">
        <v>263</v>
      </c>
      <c r="M149" s="48">
        <v>41</v>
      </c>
      <c r="N149" s="48" t="s">
        <v>1940</v>
      </c>
      <c r="O149" s="48">
        <v>7.6</v>
      </c>
      <c r="P149" s="48" t="s">
        <v>2157</v>
      </c>
      <c r="Q149" s="48" t="s">
        <v>139</v>
      </c>
      <c r="R149" s="48" t="s">
        <v>272</v>
      </c>
      <c r="S149" s="48" t="s">
        <v>88</v>
      </c>
      <c r="T149" s="48" t="s">
        <v>145</v>
      </c>
      <c r="U149" s="48" t="s">
        <v>88</v>
      </c>
      <c r="V149" s="48" t="s">
        <v>90</v>
      </c>
      <c r="W149" s="48" t="s">
        <v>88</v>
      </c>
      <c r="X149" s="49">
        <v>116</v>
      </c>
      <c r="Y149" s="49">
        <v>58.321510000000004</v>
      </c>
      <c r="Z149" s="49"/>
      <c r="AA149" s="49">
        <v>5</v>
      </c>
      <c r="AB149" s="49" t="s">
        <v>263</v>
      </c>
      <c r="AC149" s="49">
        <v>41</v>
      </c>
      <c r="AD149" s="49" t="s">
        <v>1940</v>
      </c>
      <c r="AE149" s="49">
        <v>7.1</v>
      </c>
      <c r="AF149" s="49" t="s">
        <v>1941</v>
      </c>
      <c r="AG149" s="49" t="s">
        <v>139</v>
      </c>
      <c r="AH149" s="49" t="s">
        <v>272</v>
      </c>
      <c r="AI149" s="49" t="s">
        <v>88</v>
      </c>
      <c r="AJ149" s="49" t="s">
        <v>145</v>
      </c>
      <c r="AK149" s="49" t="s">
        <v>88</v>
      </c>
      <c r="AL149" s="49" t="s">
        <v>90</v>
      </c>
      <c r="AM149" s="49" t="s">
        <v>88</v>
      </c>
    </row>
    <row r="150" spans="6:39" x14ac:dyDescent="0.2">
      <c r="F150" s="48" t="s">
        <v>596</v>
      </c>
      <c r="G150" s="48" t="s">
        <v>597</v>
      </c>
      <c r="H150" s="48"/>
      <c r="I150" s="48">
        <v>71.191670000000002</v>
      </c>
      <c r="J150" s="48"/>
      <c r="K150" s="48">
        <v>6</v>
      </c>
      <c r="L150" s="48" t="s">
        <v>1643</v>
      </c>
      <c r="M150" s="48">
        <v>34</v>
      </c>
      <c r="N150" s="48" t="s">
        <v>2158</v>
      </c>
      <c r="O150" s="48">
        <v>2.7</v>
      </c>
      <c r="P150" s="48" t="s">
        <v>2159</v>
      </c>
      <c r="Q150" s="48" t="s">
        <v>84</v>
      </c>
      <c r="R150" s="48" t="s">
        <v>257</v>
      </c>
      <c r="S150" s="48" t="s">
        <v>109</v>
      </c>
      <c r="T150" s="48" t="s">
        <v>145</v>
      </c>
      <c r="U150" s="48" t="s">
        <v>145</v>
      </c>
      <c r="V150" s="48" t="s">
        <v>109</v>
      </c>
      <c r="W150" s="48" t="s">
        <v>88</v>
      </c>
      <c r="X150" s="49">
        <v>58</v>
      </c>
      <c r="Y150" s="49">
        <v>71.761500000000012</v>
      </c>
      <c r="Z150" s="49"/>
      <c r="AA150" s="49">
        <v>6</v>
      </c>
      <c r="AB150" s="49" t="s">
        <v>1643</v>
      </c>
      <c r="AC150" s="49">
        <v>33</v>
      </c>
      <c r="AD150" s="49" t="s">
        <v>1742</v>
      </c>
      <c r="AE150" s="49">
        <v>2.6</v>
      </c>
      <c r="AF150" s="49" t="s">
        <v>1942</v>
      </c>
      <c r="AG150" s="49" t="s">
        <v>1843</v>
      </c>
      <c r="AH150" s="49" t="s">
        <v>1844</v>
      </c>
      <c r="AI150" s="49" t="s">
        <v>109</v>
      </c>
      <c r="AJ150" s="49" t="s">
        <v>180</v>
      </c>
      <c r="AK150" s="49" t="s">
        <v>145</v>
      </c>
      <c r="AL150" s="49" t="s">
        <v>109</v>
      </c>
      <c r="AM150" s="49" t="s">
        <v>88</v>
      </c>
    </row>
    <row r="151" spans="6:39" x14ac:dyDescent="0.2">
      <c r="F151" s="48" t="s">
        <v>598</v>
      </c>
      <c r="G151" s="48" t="s">
        <v>599</v>
      </c>
      <c r="H151" s="48"/>
      <c r="I151" s="48">
        <v>70.75218000000001</v>
      </c>
      <c r="J151" s="48"/>
      <c r="K151" s="48">
        <v>4</v>
      </c>
      <c r="L151" s="48" t="s">
        <v>734</v>
      </c>
      <c r="M151" s="48">
        <v>33</v>
      </c>
      <c r="N151" s="48" t="s">
        <v>1742</v>
      </c>
      <c r="O151" s="48">
        <v>7</v>
      </c>
      <c r="P151" s="48" t="s">
        <v>2160</v>
      </c>
      <c r="Q151" s="48" t="s">
        <v>1770</v>
      </c>
      <c r="R151" s="48" t="s">
        <v>164</v>
      </c>
      <c r="S151" s="48" t="s">
        <v>90</v>
      </c>
      <c r="T151" s="48" t="s">
        <v>109</v>
      </c>
      <c r="U151" s="48" t="s">
        <v>145</v>
      </c>
      <c r="V151" s="48" t="s">
        <v>90</v>
      </c>
      <c r="W151" s="48" t="s">
        <v>88</v>
      </c>
      <c r="X151" s="49">
        <v>65</v>
      </c>
      <c r="Y151" s="49">
        <v>70.752520000000004</v>
      </c>
      <c r="Z151" s="49"/>
      <c r="AA151" s="49">
        <v>4</v>
      </c>
      <c r="AB151" s="49" t="s">
        <v>734</v>
      </c>
      <c r="AC151" s="49">
        <v>33</v>
      </c>
      <c r="AD151" s="49" t="s">
        <v>1742</v>
      </c>
      <c r="AE151" s="49">
        <v>7</v>
      </c>
      <c r="AF151" s="49" t="s">
        <v>1943</v>
      </c>
      <c r="AG151" s="49" t="s">
        <v>1770</v>
      </c>
      <c r="AH151" s="49" t="s">
        <v>164</v>
      </c>
      <c r="AI151" s="49" t="s">
        <v>90</v>
      </c>
      <c r="AJ151" s="49" t="s">
        <v>109</v>
      </c>
      <c r="AK151" s="49" t="s">
        <v>145</v>
      </c>
      <c r="AL151" s="49" t="s">
        <v>90</v>
      </c>
      <c r="AM151" s="49" t="s">
        <v>88</v>
      </c>
    </row>
    <row r="152" spans="6:39" x14ac:dyDescent="0.2">
      <c r="F152" s="48" t="s">
        <v>600</v>
      </c>
      <c r="G152" s="48" t="s">
        <v>601</v>
      </c>
      <c r="H152" s="48"/>
      <c r="I152" s="48">
        <v>43.500910000000005</v>
      </c>
      <c r="J152" s="48"/>
      <c r="K152" s="48">
        <v>7</v>
      </c>
      <c r="L152" s="48" t="s">
        <v>286</v>
      </c>
      <c r="M152" s="48">
        <v>56</v>
      </c>
      <c r="N152" s="48" t="s">
        <v>1894</v>
      </c>
      <c r="O152" s="48">
        <v>10.7</v>
      </c>
      <c r="P152" s="48" t="s">
        <v>2161</v>
      </c>
      <c r="Q152" s="48" t="s">
        <v>265</v>
      </c>
      <c r="R152" s="48" t="s">
        <v>1669</v>
      </c>
      <c r="S152" s="48" t="s">
        <v>88</v>
      </c>
      <c r="T152" s="48" t="s">
        <v>159</v>
      </c>
      <c r="U152" s="48" t="s">
        <v>88</v>
      </c>
      <c r="V152" s="48" t="s">
        <v>179</v>
      </c>
      <c r="W152" s="48" t="s">
        <v>88</v>
      </c>
      <c r="X152" s="49">
        <v>169</v>
      </c>
      <c r="Y152" s="49">
        <v>42.767330000000001</v>
      </c>
      <c r="Z152" s="49"/>
      <c r="AA152" s="49">
        <v>7</v>
      </c>
      <c r="AB152" s="49" t="s">
        <v>286</v>
      </c>
      <c r="AC152" s="49">
        <v>56</v>
      </c>
      <c r="AD152" s="49" t="s">
        <v>1894</v>
      </c>
      <c r="AE152" s="49">
        <v>10.6</v>
      </c>
      <c r="AF152" s="49" t="s">
        <v>1944</v>
      </c>
      <c r="AG152" s="49" t="s">
        <v>299</v>
      </c>
      <c r="AH152" s="49" t="s">
        <v>1776</v>
      </c>
      <c r="AI152" s="49" t="s">
        <v>88</v>
      </c>
      <c r="AJ152" s="49" t="s">
        <v>130</v>
      </c>
      <c r="AK152" s="49" t="s">
        <v>88</v>
      </c>
      <c r="AL152" s="49" t="s">
        <v>179</v>
      </c>
      <c r="AM152" s="49" t="s">
        <v>88</v>
      </c>
    </row>
    <row r="153" spans="6:39" x14ac:dyDescent="0.2">
      <c r="F153" s="48" t="s">
        <v>602</v>
      </c>
      <c r="G153" s="48" t="s">
        <v>603</v>
      </c>
      <c r="H153" s="48"/>
      <c r="I153" s="48">
        <v>83.133170000000007</v>
      </c>
      <c r="J153" s="48"/>
      <c r="K153" s="48">
        <v>6</v>
      </c>
      <c r="L153" s="48" t="s">
        <v>1643</v>
      </c>
      <c r="M153" s="48">
        <v>4.5</v>
      </c>
      <c r="N153" s="48" t="s">
        <v>1655</v>
      </c>
      <c r="O153" s="48">
        <v>2.9</v>
      </c>
      <c r="P153" s="48" t="s">
        <v>2162</v>
      </c>
      <c r="Q153" s="48" t="s">
        <v>102</v>
      </c>
      <c r="R153" s="48" t="s">
        <v>1857</v>
      </c>
      <c r="S153" s="48" t="s">
        <v>92</v>
      </c>
      <c r="T153" s="48" t="s">
        <v>299</v>
      </c>
      <c r="U153" s="48" t="s">
        <v>92</v>
      </c>
      <c r="V153" s="48" t="s">
        <v>91</v>
      </c>
      <c r="W153" s="48" t="s">
        <v>88</v>
      </c>
      <c r="X153" s="49">
        <v>21</v>
      </c>
      <c r="Y153" s="49">
        <v>83.121430000000004</v>
      </c>
      <c r="Z153" s="49"/>
      <c r="AA153" s="49">
        <v>6</v>
      </c>
      <c r="AB153" s="49" t="s">
        <v>1643</v>
      </c>
      <c r="AC153" s="49">
        <v>4.5</v>
      </c>
      <c r="AD153" s="49" t="s">
        <v>1655</v>
      </c>
      <c r="AE153" s="49">
        <v>2.9</v>
      </c>
      <c r="AF153" s="49" t="s">
        <v>1945</v>
      </c>
      <c r="AG153" s="49" t="s">
        <v>102</v>
      </c>
      <c r="AH153" s="49" t="s">
        <v>1857</v>
      </c>
      <c r="AI153" s="49" t="s">
        <v>92</v>
      </c>
      <c r="AJ153" s="49" t="s">
        <v>299</v>
      </c>
      <c r="AK153" s="49" t="s">
        <v>92</v>
      </c>
      <c r="AL153" s="49" t="s">
        <v>91</v>
      </c>
      <c r="AM153" s="49" t="s">
        <v>88</v>
      </c>
    </row>
    <row r="154" spans="6:39" x14ac:dyDescent="0.2">
      <c r="F154" s="48" t="s">
        <v>604</v>
      </c>
      <c r="G154" s="48" t="s">
        <v>605</v>
      </c>
      <c r="H154" s="48"/>
      <c r="I154" s="48">
        <v>90.213100000000011</v>
      </c>
      <c r="J154" s="48"/>
      <c r="K154" s="48">
        <v>3</v>
      </c>
      <c r="L154" s="48" t="s">
        <v>721</v>
      </c>
      <c r="M154" s="48">
        <v>16.5</v>
      </c>
      <c r="N154" s="48" t="s">
        <v>1849</v>
      </c>
      <c r="O154" s="48">
        <v>0</v>
      </c>
      <c r="P154" s="48" t="s">
        <v>2163</v>
      </c>
      <c r="Q154" s="48" t="s">
        <v>1530</v>
      </c>
      <c r="R154" s="48" t="s">
        <v>1832</v>
      </c>
      <c r="S154" s="48" t="s">
        <v>90</v>
      </c>
      <c r="T154" s="48" t="s">
        <v>299</v>
      </c>
      <c r="U154" s="48" t="s">
        <v>92</v>
      </c>
      <c r="V154" s="48" t="s">
        <v>90</v>
      </c>
      <c r="W154" s="48" t="s">
        <v>88</v>
      </c>
      <c r="X154" s="49">
        <v>8</v>
      </c>
      <c r="Y154" s="49">
        <v>90.21405</v>
      </c>
      <c r="Z154" s="49"/>
      <c r="AA154" s="49">
        <v>3</v>
      </c>
      <c r="AB154" s="49" t="s">
        <v>721</v>
      </c>
      <c r="AC154" s="49">
        <v>16.5</v>
      </c>
      <c r="AD154" s="49" t="s">
        <v>1849</v>
      </c>
      <c r="AE154" s="49">
        <v>0</v>
      </c>
      <c r="AF154" s="49" t="s">
        <v>1946</v>
      </c>
      <c r="AG154" s="49" t="s">
        <v>1530</v>
      </c>
      <c r="AH154" s="49" t="s">
        <v>1832</v>
      </c>
      <c r="AI154" s="49" t="s">
        <v>90</v>
      </c>
      <c r="AJ154" s="49" t="s">
        <v>299</v>
      </c>
      <c r="AK154" s="49" t="s">
        <v>92</v>
      </c>
      <c r="AL154" s="49" t="s">
        <v>90</v>
      </c>
      <c r="AM154" s="49" t="s">
        <v>88</v>
      </c>
    </row>
    <row r="155" spans="6:39" x14ac:dyDescent="0.2">
      <c r="F155" s="48" t="s">
        <v>606</v>
      </c>
      <c r="G155" s="48" t="s">
        <v>607</v>
      </c>
      <c r="H155" s="48"/>
      <c r="I155" s="48">
        <v>72.100290000000001</v>
      </c>
      <c r="J155" s="48"/>
      <c r="K155" s="48">
        <v>7</v>
      </c>
      <c r="L155" s="48" t="s">
        <v>286</v>
      </c>
      <c r="M155" s="48">
        <v>50.5</v>
      </c>
      <c r="N155" s="48" t="s">
        <v>1947</v>
      </c>
      <c r="O155" s="48">
        <v>2.2000000000000002</v>
      </c>
      <c r="P155" s="48" t="s">
        <v>2164</v>
      </c>
      <c r="Q155" s="48" t="s">
        <v>140</v>
      </c>
      <c r="R155" s="48" t="s">
        <v>1660</v>
      </c>
      <c r="S155" s="48" t="s">
        <v>90</v>
      </c>
      <c r="T155" s="48" t="s">
        <v>179</v>
      </c>
      <c r="U155" s="48" t="s">
        <v>92</v>
      </c>
      <c r="V155" s="48" t="s">
        <v>299</v>
      </c>
      <c r="W155" s="48" t="s">
        <v>88</v>
      </c>
      <c r="X155" s="49">
        <v>54</v>
      </c>
      <c r="Y155" s="49">
        <v>72.113560000000007</v>
      </c>
      <c r="Z155" s="49"/>
      <c r="AA155" s="49">
        <v>7</v>
      </c>
      <c r="AB155" s="49" t="s">
        <v>286</v>
      </c>
      <c r="AC155" s="49">
        <v>50.5</v>
      </c>
      <c r="AD155" s="49" t="s">
        <v>1947</v>
      </c>
      <c r="AE155" s="49">
        <v>2.2000000000000002</v>
      </c>
      <c r="AF155" s="49" t="s">
        <v>1948</v>
      </c>
      <c r="AG155" s="49" t="s">
        <v>140</v>
      </c>
      <c r="AH155" s="49" t="s">
        <v>1660</v>
      </c>
      <c r="AI155" s="49" t="s">
        <v>90</v>
      </c>
      <c r="AJ155" s="49" t="s">
        <v>179</v>
      </c>
      <c r="AK155" s="49" t="s">
        <v>92</v>
      </c>
      <c r="AL155" s="49" t="s">
        <v>299</v>
      </c>
      <c r="AM155" s="49" t="s">
        <v>88</v>
      </c>
    </row>
    <row r="156" spans="6:39" x14ac:dyDescent="0.2">
      <c r="F156" s="48" t="s">
        <v>608</v>
      </c>
      <c r="G156" s="48" t="s">
        <v>609</v>
      </c>
      <c r="H156" s="48"/>
      <c r="I156" s="48">
        <v>47.358420000000002</v>
      </c>
      <c r="J156" s="48"/>
      <c r="K156" s="48">
        <v>10</v>
      </c>
      <c r="L156" s="48" t="s">
        <v>307</v>
      </c>
      <c r="M156" s="48">
        <v>86.5</v>
      </c>
      <c r="N156" s="48" t="s">
        <v>1949</v>
      </c>
      <c r="O156" s="48">
        <v>4.7</v>
      </c>
      <c r="P156" s="48" t="s">
        <v>2165</v>
      </c>
      <c r="Q156" s="48" t="s">
        <v>110</v>
      </c>
      <c r="R156" s="48" t="s">
        <v>1681</v>
      </c>
      <c r="S156" s="48" t="s">
        <v>88</v>
      </c>
      <c r="T156" s="48" t="s">
        <v>256</v>
      </c>
      <c r="U156" s="48" t="s">
        <v>145</v>
      </c>
      <c r="V156" s="48" t="s">
        <v>299</v>
      </c>
      <c r="W156" s="48" t="s">
        <v>88</v>
      </c>
      <c r="X156" s="49">
        <v>155</v>
      </c>
      <c r="Y156" s="49">
        <v>47.367260000000002</v>
      </c>
      <c r="Z156" s="49"/>
      <c r="AA156" s="49">
        <v>10</v>
      </c>
      <c r="AB156" s="49" t="s">
        <v>307</v>
      </c>
      <c r="AC156" s="49">
        <v>86.5</v>
      </c>
      <c r="AD156" s="49" t="s">
        <v>1949</v>
      </c>
      <c r="AE156" s="49">
        <v>4.7</v>
      </c>
      <c r="AF156" s="49" t="s">
        <v>1950</v>
      </c>
      <c r="AG156" s="49" t="s">
        <v>110</v>
      </c>
      <c r="AH156" s="49" t="s">
        <v>1681</v>
      </c>
      <c r="AI156" s="49" t="s">
        <v>88</v>
      </c>
      <c r="AJ156" s="49" t="s">
        <v>256</v>
      </c>
      <c r="AK156" s="49" t="s">
        <v>145</v>
      </c>
      <c r="AL156" s="49" t="s">
        <v>299</v>
      </c>
      <c r="AM156" s="49" t="s">
        <v>88</v>
      </c>
    </row>
    <row r="157" spans="6:39" x14ac:dyDescent="0.2">
      <c r="F157" s="48" t="s">
        <v>163</v>
      </c>
      <c r="G157" s="48" t="s">
        <v>49</v>
      </c>
      <c r="H157" s="48"/>
      <c r="I157" s="48">
        <v>47.869190000000003</v>
      </c>
      <c r="J157" s="48"/>
      <c r="K157" s="48">
        <v>5</v>
      </c>
      <c r="L157" s="48" t="s">
        <v>263</v>
      </c>
      <c r="M157" s="48">
        <v>188</v>
      </c>
      <c r="N157" s="48" t="s">
        <v>1951</v>
      </c>
      <c r="O157" s="48">
        <v>1.6</v>
      </c>
      <c r="P157" s="48" t="s">
        <v>2166</v>
      </c>
      <c r="Q157" s="48" t="s">
        <v>285</v>
      </c>
      <c r="R157" s="48" t="s">
        <v>307</v>
      </c>
      <c r="S157" s="48" t="s">
        <v>130</v>
      </c>
      <c r="T157" s="48" t="s">
        <v>88</v>
      </c>
      <c r="U157" s="48" t="s">
        <v>88</v>
      </c>
      <c r="V157" s="48" t="s">
        <v>299</v>
      </c>
      <c r="W157" s="48" t="s">
        <v>88</v>
      </c>
      <c r="X157" s="49">
        <v>153</v>
      </c>
      <c r="Y157" s="49">
        <v>48.220880000000001</v>
      </c>
      <c r="Z157" s="49"/>
      <c r="AA157" s="49">
        <v>5</v>
      </c>
      <c r="AB157" s="49" t="s">
        <v>263</v>
      </c>
      <c r="AC157" s="49">
        <v>188</v>
      </c>
      <c r="AD157" s="49" t="s">
        <v>1951</v>
      </c>
      <c r="AE157" s="49">
        <v>1.4</v>
      </c>
      <c r="AF157" s="49" t="s">
        <v>1952</v>
      </c>
      <c r="AG157" s="49" t="s">
        <v>285</v>
      </c>
      <c r="AH157" s="49" t="s">
        <v>307</v>
      </c>
      <c r="AI157" s="49" t="s">
        <v>130</v>
      </c>
      <c r="AJ157" s="49" t="s">
        <v>88</v>
      </c>
      <c r="AK157" s="49" t="s">
        <v>88</v>
      </c>
      <c r="AL157" s="49" t="s">
        <v>299</v>
      </c>
      <c r="AM157" s="49" t="s">
        <v>88</v>
      </c>
    </row>
    <row r="158" spans="6:39" x14ac:dyDescent="0.2">
      <c r="F158" s="48" t="s">
        <v>610</v>
      </c>
      <c r="G158" s="48" t="s">
        <v>611</v>
      </c>
      <c r="H158" s="48"/>
      <c r="I158" s="48">
        <v>59.319170000000007</v>
      </c>
      <c r="J158" s="48"/>
      <c r="K158" s="48">
        <v>7</v>
      </c>
      <c r="L158" s="48" t="s">
        <v>286</v>
      </c>
      <c r="M158" s="48">
        <v>23</v>
      </c>
      <c r="N158" s="48" t="s">
        <v>1704</v>
      </c>
      <c r="O158" s="48">
        <v>7.8</v>
      </c>
      <c r="P158" s="48" t="s">
        <v>2167</v>
      </c>
      <c r="Q158" s="48" t="s">
        <v>133</v>
      </c>
      <c r="R158" s="48" t="s">
        <v>286</v>
      </c>
      <c r="S158" s="48" t="s">
        <v>109</v>
      </c>
      <c r="T158" s="48" t="s">
        <v>179</v>
      </c>
      <c r="U158" s="48" t="s">
        <v>130</v>
      </c>
      <c r="V158" s="48" t="s">
        <v>180</v>
      </c>
      <c r="W158" s="48" t="s">
        <v>88</v>
      </c>
      <c r="X158" s="49">
        <v>108</v>
      </c>
      <c r="Y158" s="49">
        <v>59.494380000000007</v>
      </c>
      <c r="Z158" s="49"/>
      <c r="AA158" s="49">
        <v>7</v>
      </c>
      <c r="AB158" s="49" t="s">
        <v>286</v>
      </c>
      <c r="AC158" s="49">
        <v>23</v>
      </c>
      <c r="AD158" s="49" t="s">
        <v>1704</v>
      </c>
      <c r="AE158" s="49">
        <v>8</v>
      </c>
      <c r="AF158" s="49" t="s">
        <v>1953</v>
      </c>
      <c r="AG158" s="49" t="s">
        <v>727</v>
      </c>
      <c r="AH158" s="49" t="s">
        <v>1818</v>
      </c>
      <c r="AI158" s="49" t="s">
        <v>109</v>
      </c>
      <c r="AJ158" s="49" t="s">
        <v>145</v>
      </c>
      <c r="AK158" s="49" t="s">
        <v>130</v>
      </c>
      <c r="AL158" s="49" t="s">
        <v>180</v>
      </c>
      <c r="AM158" s="49" t="s">
        <v>88</v>
      </c>
    </row>
    <row r="159" spans="6:39" x14ac:dyDescent="0.2">
      <c r="F159" s="48" t="s">
        <v>612</v>
      </c>
      <c r="G159" s="48" t="s">
        <v>613</v>
      </c>
      <c r="H159" s="48"/>
      <c r="I159" s="48">
        <v>36.727610000000006</v>
      </c>
      <c r="J159" s="48"/>
      <c r="K159" s="48">
        <v>7</v>
      </c>
      <c r="L159" s="48" t="s">
        <v>286</v>
      </c>
      <c r="M159" s="48">
        <v>48</v>
      </c>
      <c r="N159" s="48" t="s">
        <v>1798</v>
      </c>
      <c r="O159" s="48">
        <v>14.6</v>
      </c>
      <c r="P159" s="48" t="s">
        <v>2168</v>
      </c>
      <c r="Q159" s="48" t="s">
        <v>109</v>
      </c>
      <c r="R159" s="48" t="s">
        <v>759</v>
      </c>
      <c r="S159" s="48" t="s">
        <v>88</v>
      </c>
      <c r="T159" s="48" t="s">
        <v>88</v>
      </c>
      <c r="U159" s="48" t="s">
        <v>88</v>
      </c>
      <c r="V159" s="48" t="s">
        <v>109</v>
      </c>
      <c r="W159" s="48" t="s">
        <v>88</v>
      </c>
      <c r="X159" s="49">
        <v>177</v>
      </c>
      <c r="Y159" s="49">
        <v>36.783010000000004</v>
      </c>
      <c r="Z159" s="49"/>
      <c r="AA159" s="49">
        <v>7</v>
      </c>
      <c r="AB159" s="49" t="s">
        <v>286</v>
      </c>
      <c r="AC159" s="49">
        <v>48</v>
      </c>
      <c r="AD159" s="49" t="s">
        <v>1798</v>
      </c>
      <c r="AE159" s="49">
        <v>14.6</v>
      </c>
      <c r="AF159" s="49" t="s">
        <v>1954</v>
      </c>
      <c r="AG159" s="49" t="s">
        <v>109</v>
      </c>
      <c r="AH159" s="49" t="s">
        <v>759</v>
      </c>
      <c r="AI159" s="49" t="s">
        <v>88</v>
      </c>
      <c r="AJ159" s="49" t="s">
        <v>88</v>
      </c>
      <c r="AK159" s="49" t="s">
        <v>88</v>
      </c>
      <c r="AL159" s="49" t="s">
        <v>109</v>
      </c>
      <c r="AM159" s="49" t="s">
        <v>88</v>
      </c>
    </row>
    <row r="160" spans="6:39" x14ac:dyDescent="0.2">
      <c r="F160" s="48" t="s">
        <v>614</v>
      </c>
      <c r="G160" s="48" t="s">
        <v>615</v>
      </c>
      <c r="H160" s="48"/>
      <c r="I160" s="48">
        <v>71.744740000000007</v>
      </c>
      <c r="J160" s="48"/>
      <c r="K160" s="48">
        <v>6</v>
      </c>
      <c r="L160" s="48" t="s">
        <v>1643</v>
      </c>
      <c r="M160" s="48">
        <v>13</v>
      </c>
      <c r="N160" s="48" t="s">
        <v>1830</v>
      </c>
      <c r="O160" s="48">
        <v>6.1</v>
      </c>
      <c r="P160" s="48" t="s">
        <v>2169</v>
      </c>
      <c r="Q160" s="48" t="s">
        <v>1654</v>
      </c>
      <c r="R160" s="48" t="s">
        <v>734</v>
      </c>
      <c r="S160" s="48" t="s">
        <v>91</v>
      </c>
      <c r="T160" s="48" t="s">
        <v>159</v>
      </c>
      <c r="U160" s="48" t="s">
        <v>90</v>
      </c>
      <c r="V160" s="48" t="s">
        <v>265</v>
      </c>
      <c r="W160" s="48" t="s">
        <v>88</v>
      </c>
      <c r="X160" s="49">
        <v>59</v>
      </c>
      <c r="Y160" s="49">
        <v>71.747230000000002</v>
      </c>
      <c r="Z160" s="49"/>
      <c r="AA160" s="49">
        <v>6</v>
      </c>
      <c r="AB160" s="49" t="s">
        <v>1643</v>
      </c>
      <c r="AC160" s="49">
        <v>13</v>
      </c>
      <c r="AD160" s="49" t="s">
        <v>1830</v>
      </c>
      <c r="AE160" s="49">
        <v>6.1</v>
      </c>
      <c r="AF160" s="49" t="s">
        <v>1955</v>
      </c>
      <c r="AG160" s="49" t="s">
        <v>1654</v>
      </c>
      <c r="AH160" s="49" t="s">
        <v>734</v>
      </c>
      <c r="AI160" s="49" t="s">
        <v>91</v>
      </c>
      <c r="AJ160" s="49" t="s">
        <v>159</v>
      </c>
      <c r="AK160" s="49" t="s">
        <v>90</v>
      </c>
      <c r="AL160" s="49" t="s">
        <v>265</v>
      </c>
      <c r="AM160" s="49" t="s">
        <v>88</v>
      </c>
    </row>
    <row r="161" spans="6:39" x14ac:dyDescent="0.2">
      <c r="F161" s="48" t="s">
        <v>616</v>
      </c>
      <c r="G161" s="48" t="s">
        <v>617</v>
      </c>
      <c r="H161" s="48"/>
      <c r="I161" s="48">
        <v>51.866860000000003</v>
      </c>
      <c r="J161" s="48"/>
      <c r="K161" s="48">
        <v>8</v>
      </c>
      <c r="L161" s="48" t="s">
        <v>1667</v>
      </c>
      <c r="M161" s="48">
        <v>39</v>
      </c>
      <c r="N161" s="48" t="s">
        <v>1740</v>
      </c>
      <c r="O161" s="48">
        <v>5.2</v>
      </c>
      <c r="P161" s="48" t="s">
        <v>2170</v>
      </c>
      <c r="Q161" s="48" t="s">
        <v>299</v>
      </c>
      <c r="R161" s="48" t="s">
        <v>1776</v>
      </c>
      <c r="S161" s="48" t="s">
        <v>159</v>
      </c>
      <c r="T161" s="48" t="s">
        <v>256</v>
      </c>
      <c r="U161" s="48" t="s">
        <v>88</v>
      </c>
      <c r="V161" s="48" t="s">
        <v>95</v>
      </c>
      <c r="W161" s="48" t="s">
        <v>88</v>
      </c>
      <c r="X161" s="49">
        <v>138</v>
      </c>
      <c r="Y161" s="49">
        <v>51.873180000000005</v>
      </c>
      <c r="Z161" s="49"/>
      <c r="AA161" s="49">
        <v>8</v>
      </c>
      <c r="AB161" s="49" t="s">
        <v>1667</v>
      </c>
      <c r="AC161" s="49">
        <v>39</v>
      </c>
      <c r="AD161" s="49" t="s">
        <v>1740</v>
      </c>
      <c r="AE161" s="49">
        <v>5.0999999999999996</v>
      </c>
      <c r="AF161" s="49" t="s">
        <v>1956</v>
      </c>
      <c r="AG161" s="49" t="s">
        <v>299</v>
      </c>
      <c r="AH161" s="49" t="s">
        <v>1776</v>
      </c>
      <c r="AI161" s="49" t="s">
        <v>159</v>
      </c>
      <c r="AJ161" s="49" t="s">
        <v>256</v>
      </c>
      <c r="AK161" s="49" t="s">
        <v>88</v>
      </c>
      <c r="AL161" s="49" t="s">
        <v>95</v>
      </c>
      <c r="AM161" s="49" t="s">
        <v>88</v>
      </c>
    </row>
    <row r="162" spans="6:39" x14ac:dyDescent="0.2">
      <c r="F162" s="48" t="s">
        <v>618</v>
      </c>
      <c r="G162" s="48" t="s">
        <v>619</v>
      </c>
      <c r="H162" s="48"/>
      <c r="I162" s="48">
        <v>28.804880000000001</v>
      </c>
      <c r="J162" s="48"/>
      <c r="K162" s="48">
        <v>6</v>
      </c>
      <c r="L162" s="48" t="s">
        <v>1643</v>
      </c>
      <c r="M162" s="48">
        <v>224</v>
      </c>
      <c r="N162" s="48" t="s">
        <v>88</v>
      </c>
      <c r="O162" s="48">
        <v>11</v>
      </c>
      <c r="P162" s="48" t="s">
        <v>2171</v>
      </c>
      <c r="Q162" s="48" t="s">
        <v>93</v>
      </c>
      <c r="R162" s="48" t="s">
        <v>143</v>
      </c>
      <c r="S162" s="48" t="s">
        <v>95</v>
      </c>
      <c r="T162" s="48" t="s">
        <v>256</v>
      </c>
      <c r="U162" s="48" t="s">
        <v>88</v>
      </c>
      <c r="V162" s="48" t="s">
        <v>265</v>
      </c>
      <c r="W162" s="48" t="s">
        <v>88</v>
      </c>
      <c r="X162" s="49">
        <v>185</v>
      </c>
      <c r="Y162" s="49">
        <v>28.856020000000001</v>
      </c>
      <c r="Z162" s="49"/>
      <c r="AA162" s="49">
        <v>6</v>
      </c>
      <c r="AB162" s="49" t="s">
        <v>1643</v>
      </c>
      <c r="AC162" s="49">
        <v>224</v>
      </c>
      <c r="AD162" s="49" t="s">
        <v>88</v>
      </c>
      <c r="AE162" s="49">
        <v>10.9</v>
      </c>
      <c r="AF162" s="49" t="s">
        <v>1957</v>
      </c>
      <c r="AG162" s="49" t="s">
        <v>93</v>
      </c>
      <c r="AH162" s="49" t="s">
        <v>143</v>
      </c>
      <c r="AI162" s="49" t="s">
        <v>95</v>
      </c>
      <c r="AJ162" s="49" t="s">
        <v>256</v>
      </c>
      <c r="AK162" s="49" t="s">
        <v>88</v>
      </c>
      <c r="AL162" s="49" t="s">
        <v>265</v>
      </c>
      <c r="AM162" s="49" t="s">
        <v>88</v>
      </c>
    </row>
    <row r="163" spans="6:39" x14ac:dyDescent="0.2">
      <c r="F163" s="48" t="s">
        <v>620</v>
      </c>
      <c r="G163" s="48" t="s">
        <v>621</v>
      </c>
      <c r="H163" s="48"/>
      <c r="I163" s="48">
        <v>59.896480000000004</v>
      </c>
      <c r="J163" s="48"/>
      <c r="K163" s="48">
        <v>9</v>
      </c>
      <c r="L163" s="48" t="s">
        <v>272</v>
      </c>
      <c r="M163" s="48">
        <v>17</v>
      </c>
      <c r="N163" s="48" t="s">
        <v>1833</v>
      </c>
      <c r="O163" s="48">
        <v>7.2</v>
      </c>
      <c r="P163" s="48" t="s">
        <v>2172</v>
      </c>
      <c r="Q163" s="48" t="s">
        <v>1843</v>
      </c>
      <c r="R163" s="48" t="s">
        <v>1844</v>
      </c>
      <c r="S163" s="48" t="s">
        <v>130</v>
      </c>
      <c r="T163" s="48" t="s">
        <v>130</v>
      </c>
      <c r="U163" s="48" t="s">
        <v>92</v>
      </c>
      <c r="V163" s="48" t="s">
        <v>265</v>
      </c>
      <c r="W163" s="48" t="s">
        <v>88</v>
      </c>
      <c r="X163" s="49">
        <v>107</v>
      </c>
      <c r="Y163" s="49">
        <v>59.834780000000002</v>
      </c>
      <c r="Z163" s="49"/>
      <c r="AA163" s="49">
        <v>9</v>
      </c>
      <c r="AB163" s="49" t="s">
        <v>272</v>
      </c>
      <c r="AC163" s="49">
        <v>17</v>
      </c>
      <c r="AD163" s="49" t="s">
        <v>1833</v>
      </c>
      <c r="AE163" s="49">
        <v>7.2</v>
      </c>
      <c r="AF163" s="49" t="s">
        <v>1958</v>
      </c>
      <c r="AG163" s="49" t="s">
        <v>1843</v>
      </c>
      <c r="AH163" s="49" t="s">
        <v>1844</v>
      </c>
      <c r="AI163" s="49" t="s">
        <v>130</v>
      </c>
      <c r="AJ163" s="49" t="s">
        <v>130</v>
      </c>
      <c r="AK163" s="49" t="s">
        <v>92</v>
      </c>
      <c r="AL163" s="49" t="s">
        <v>265</v>
      </c>
      <c r="AM163" s="49" t="s">
        <v>88</v>
      </c>
    </row>
    <row r="164" spans="6:39" x14ac:dyDescent="0.2">
      <c r="F164" s="48" t="s">
        <v>622</v>
      </c>
      <c r="G164" s="48" t="s">
        <v>623</v>
      </c>
      <c r="H164" s="48"/>
      <c r="I164" s="48">
        <v>43.102030000000006</v>
      </c>
      <c r="J164" s="48"/>
      <c r="K164" s="48">
        <v>7</v>
      </c>
      <c r="L164" s="48" t="s">
        <v>286</v>
      </c>
      <c r="M164" s="48">
        <v>47</v>
      </c>
      <c r="N164" s="48" t="s">
        <v>1862</v>
      </c>
      <c r="O164" s="48">
        <v>11.8</v>
      </c>
      <c r="P164" s="48" t="s">
        <v>2173</v>
      </c>
      <c r="Q164" s="48" t="s">
        <v>91</v>
      </c>
      <c r="R164" s="48" t="s">
        <v>1646</v>
      </c>
      <c r="S164" s="48" t="s">
        <v>88</v>
      </c>
      <c r="T164" s="48" t="s">
        <v>256</v>
      </c>
      <c r="U164" s="48" t="s">
        <v>88</v>
      </c>
      <c r="V164" s="48" t="s">
        <v>299</v>
      </c>
      <c r="W164" s="48" t="s">
        <v>88</v>
      </c>
      <c r="X164" s="49">
        <v>168</v>
      </c>
      <c r="Y164" s="49">
        <v>43.115680000000005</v>
      </c>
      <c r="Z164" s="49"/>
      <c r="AA164" s="49">
        <v>7</v>
      </c>
      <c r="AB164" s="49" t="s">
        <v>286</v>
      </c>
      <c r="AC164" s="49">
        <v>47</v>
      </c>
      <c r="AD164" s="49" t="s">
        <v>1862</v>
      </c>
      <c r="AE164" s="49">
        <v>11.8</v>
      </c>
      <c r="AF164" s="49" t="s">
        <v>1959</v>
      </c>
      <c r="AG164" s="49" t="s">
        <v>91</v>
      </c>
      <c r="AH164" s="49" t="s">
        <v>1646</v>
      </c>
      <c r="AI164" s="49" t="s">
        <v>88</v>
      </c>
      <c r="AJ164" s="49" t="s">
        <v>256</v>
      </c>
      <c r="AK164" s="49" t="s">
        <v>88</v>
      </c>
      <c r="AL164" s="49" t="s">
        <v>299</v>
      </c>
      <c r="AM164" s="49" t="s">
        <v>88</v>
      </c>
    </row>
    <row r="165" spans="6:39" x14ac:dyDescent="0.2">
      <c r="F165" s="48" t="s">
        <v>167</v>
      </c>
      <c r="G165" s="48" t="s">
        <v>40</v>
      </c>
      <c r="H165" s="48"/>
      <c r="I165" s="48">
        <v>63.672440000000002</v>
      </c>
      <c r="J165" s="48"/>
      <c r="K165" s="48">
        <v>6</v>
      </c>
      <c r="L165" s="48" t="s">
        <v>1643</v>
      </c>
      <c r="M165" s="48">
        <v>11</v>
      </c>
      <c r="N165" s="48" t="s">
        <v>1738</v>
      </c>
      <c r="O165" s="48">
        <v>2.6</v>
      </c>
      <c r="P165" s="48" t="s">
        <v>2174</v>
      </c>
      <c r="Q165" s="48" t="s">
        <v>299</v>
      </c>
      <c r="R165" s="48" t="s">
        <v>1776</v>
      </c>
      <c r="S165" s="48" t="s">
        <v>159</v>
      </c>
      <c r="T165" s="48" t="s">
        <v>88</v>
      </c>
      <c r="U165" s="48" t="s">
        <v>88</v>
      </c>
      <c r="V165" s="48" t="s">
        <v>1640</v>
      </c>
      <c r="W165" s="48" t="s">
        <v>88</v>
      </c>
      <c r="X165" s="49">
        <v>95</v>
      </c>
      <c r="Y165" s="49">
        <v>63.693690000000004</v>
      </c>
      <c r="Z165" s="49"/>
      <c r="AA165" s="49">
        <v>6</v>
      </c>
      <c r="AB165" s="49" t="s">
        <v>1643</v>
      </c>
      <c r="AC165" s="49">
        <v>11</v>
      </c>
      <c r="AD165" s="49" t="s">
        <v>1738</v>
      </c>
      <c r="AE165" s="49">
        <v>2.6</v>
      </c>
      <c r="AF165" s="49" t="s">
        <v>1960</v>
      </c>
      <c r="AG165" s="49" t="s">
        <v>299</v>
      </c>
      <c r="AH165" s="49" t="s">
        <v>1776</v>
      </c>
      <c r="AI165" s="49" t="s">
        <v>159</v>
      </c>
      <c r="AJ165" s="49" t="s">
        <v>88</v>
      </c>
      <c r="AK165" s="49" t="s">
        <v>88</v>
      </c>
      <c r="AL165" s="49" t="s">
        <v>1640</v>
      </c>
      <c r="AM165" s="49" t="s">
        <v>88</v>
      </c>
    </row>
    <row r="166" spans="6:39" x14ac:dyDescent="0.2">
      <c r="F166" s="48" t="s">
        <v>624</v>
      </c>
      <c r="G166" s="48" t="s">
        <v>625</v>
      </c>
      <c r="H166" s="48"/>
      <c r="I166" s="48">
        <v>45.948560000000001</v>
      </c>
      <c r="J166" s="48"/>
      <c r="K166" s="48">
        <v>6</v>
      </c>
      <c r="L166" s="48" t="s">
        <v>1643</v>
      </c>
      <c r="M166" s="48">
        <v>46</v>
      </c>
      <c r="N166" s="48" t="s">
        <v>1800</v>
      </c>
      <c r="O166" s="48">
        <v>14.2</v>
      </c>
      <c r="P166" s="48" t="s">
        <v>2175</v>
      </c>
      <c r="Q166" s="48" t="s">
        <v>300</v>
      </c>
      <c r="R166" s="48" t="s">
        <v>1667</v>
      </c>
      <c r="S166" s="48" t="s">
        <v>109</v>
      </c>
      <c r="T166" s="48" t="s">
        <v>179</v>
      </c>
      <c r="U166" s="48" t="s">
        <v>88</v>
      </c>
      <c r="V166" s="48" t="s">
        <v>145</v>
      </c>
      <c r="W166" s="48" t="s">
        <v>88</v>
      </c>
      <c r="X166" s="49">
        <v>157</v>
      </c>
      <c r="Y166" s="49">
        <v>46.781720000000007</v>
      </c>
      <c r="Z166" s="49"/>
      <c r="AA166" s="49">
        <v>6</v>
      </c>
      <c r="AB166" s="49" t="s">
        <v>1643</v>
      </c>
      <c r="AC166" s="49">
        <v>46</v>
      </c>
      <c r="AD166" s="49" t="s">
        <v>1800</v>
      </c>
      <c r="AE166" s="49">
        <v>14.2</v>
      </c>
      <c r="AF166" s="49" t="s">
        <v>1961</v>
      </c>
      <c r="AG166" s="49" t="s">
        <v>297</v>
      </c>
      <c r="AH166" s="49" t="s">
        <v>1342</v>
      </c>
      <c r="AI166" s="49" t="s">
        <v>109</v>
      </c>
      <c r="AJ166" s="49" t="s">
        <v>180</v>
      </c>
      <c r="AK166" s="49" t="s">
        <v>88</v>
      </c>
      <c r="AL166" s="49" t="s">
        <v>145</v>
      </c>
      <c r="AM166" s="49" t="s">
        <v>88</v>
      </c>
    </row>
    <row r="167" spans="6:39" x14ac:dyDescent="0.2">
      <c r="F167" s="48" t="s">
        <v>626</v>
      </c>
      <c r="G167" s="48" t="s">
        <v>627</v>
      </c>
      <c r="H167" s="48"/>
      <c r="I167" s="48">
        <v>90.526370000000014</v>
      </c>
      <c r="J167" s="48"/>
      <c r="K167" s="48">
        <v>1</v>
      </c>
      <c r="L167" s="48" t="s">
        <v>291</v>
      </c>
      <c r="M167" s="48">
        <v>7</v>
      </c>
      <c r="N167" s="48" t="s">
        <v>1933</v>
      </c>
      <c r="O167" s="48">
        <v>4.3</v>
      </c>
      <c r="P167" s="48" t="s">
        <v>2176</v>
      </c>
      <c r="Q167" s="48" t="s">
        <v>1846</v>
      </c>
      <c r="R167" s="48" t="s">
        <v>2177</v>
      </c>
      <c r="S167" s="48" t="s">
        <v>92</v>
      </c>
      <c r="T167" s="48" t="s">
        <v>109</v>
      </c>
      <c r="U167" s="48" t="s">
        <v>92</v>
      </c>
      <c r="V167" s="48" t="s">
        <v>91</v>
      </c>
      <c r="W167" s="48" t="s">
        <v>88</v>
      </c>
      <c r="X167" s="49">
        <v>9</v>
      </c>
      <c r="Y167" s="49">
        <v>90.109880000000004</v>
      </c>
      <c r="Z167" s="49"/>
      <c r="AA167" s="49">
        <v>1</v>
      </c>
      <c r="AB167" s="49" t="s">
        <v>291</v>
      </c>
      <c r="AC167" s="49">
        <v>7</v>
      </c>
      <c r="AD167" s="49" t="s">
        <v>1933</v>
      </c>
      <c r="AE167" s="49">
        <v>4.3</v>
      </c>
      <c r="AF167" s="49" t="s">
        <v>1962</v>
      </c>
      <c r="AG167" s="49" t="s">
        <v>1745</v>
      </c>
      <c r="AH167" s="49" t="s">
        <v>1664</v>
      </c>
      <c r="AI167" s="49" t="s">
        <v>92</v>
      </c>
      <c r="AJ167" s="49" t="s">
        <v>180</v>
      </c>
      <c r="AK167" s="49" t="s">
        <v>92</v>
      </c>
      <c r="AL167" s="49" t="s">
        <v>91</v>
      </c>
      <c r="AM167" s="49" t="s">
        <v>88</v>
      </c>
    </row>
    <row r="168" spans="6:39" x14ac:dyDescent="0.2">
      <c r="F168" s="48" t="s">
        <v>628</v>
      </c>
      <c r="G168" s="48" t="s">
        <v>629</v>
      </c>
      <c r="H168" s="48"/>
      <c r="I168" s="48">
        <v>86.116160000000008</v>
      </c>
      <c r="J168" s="48"/>
      <c r="K168" s="48">
        <v>4</v>
      </c>
      <c r="L168" s="48" t="s">
        <v>734</v>
      </c>
      <c r="M168" s="48">
        <v>16</v>
      </c>
      <c r="N168" s="48" t="s">
        <v>1827</v>
      </c>
      <c r="O168" s="48">
        <v>0.3</v>
      </c>
      <c r="P168" s="48" t="s">
        <v>2178</v>
      </c>
      <c r="Q168" s="48" t="s">
        <v>1674</v>
      </c>
      <c r="R168" s="48" t="s">
        <v>1675</v>
      </c>
      <c r="S168" s="48" t="s">
        <v>91</v>
      </c>
      <c r="T168" s="48" t="s">
        <v>1640</v>
      </c>
      <c r="U168" s="48" t="s">
        <v>92</v>
      </c>
      <c r="V168" s="48" t="s">
        <v>90</v>
      </c>
      <c r="W168" s="48" t="s">
        <v>88</v>
      </c>
      <c r="X168" s="49">
        <v>18</v>
      </c>
      <c r="Y168" s="49">
        <v>86.116260000000011</v>
      </c>
      <c r="Z168" s="49"/>
      <c r="AA168" s="49">
        <v>4</v>
      </c>
      <c r="AB168" s="49" t="s">
        <v>734</v>
      </c>
      <c r="AC168" s="49">
        <v>16</v>
      </c>
      <c r="AD168" s="49" t="s">
        <v>1827</v>
      </c>
      <c r="AE168" s="49">
        <v>0.3</v>
      </c>
      <c r="AF168" s="49" t="s">
        <v>1963</v>
      </c>
      <c r="AG168" s="49" t="s">
        <v>1674</v>
      </c>
      <c r="AH168" s="49" t="s">
        <v>1675</v>
      </c>
      <c r="AI168" s="49" t="s">
        <v>91</v>
      </c>
      <c r="AJ168" s="49" t="s">
        <v>1640</v>
      </c>
      <c r="AK168" s="49" t="s">
        <v>92</v>
      </c>
      <c r="AL168" s="49" t="s">
        <v>90</v>
      </c>
      <c r="AM168" s="49" t="s">
        <v>88</v>
      </c>
    </row>
    <row r="169" spans="6:39" x14ac:dyDescent="0.2">
      <c r="F169" s="48" t="s">
        <v>171</v>
      </c>
      <c r="G169" s="48" t="s">
        <v>199</v>
      </c>
      <c r="H169" s="48"/>
      <c r="I169" s="48">
        <v>45.211320000000001</v>
      </c>
      <c r="J169" s="48"/>
      <c r="K169" s="48">
        <v>4</v>
      </c>
      <c r="L169" s="48" t="s">
        <v>734</v>
      </c>
      <c r="M169" s="48">
        <v>48</v>
      </c>
      <c r="N169" s="48" t="s">
        <v>1798</v>
      </c>
      <c r="O169" s="48">
        <v>28</v>
      </c>
      <c r="P169" s="48" t="s">
        <v>88</v>
      </c>
      <c r="Q169" s="48" t="s">
        <v>154</v>
      </c>
      <c r="R169" s="48" t="s">
        <v>1719</v>
      </c>
      <c r="S169" s="48" t="s">
        <v>130</v>
      </c>
      <c r="T169" s="48" t="s">
        <v>1640</v>
      </c>
      <c r="U169" s="48" t="s">
        <v>88</v>
      </c>
      <c r="V169" s="48" t="s">
        <v>145</v>
      </c>
      <c r="W169" s="48" t="s">
        <v>88</v>
      </c>
      <c r="X169" s="49">
        <v>162</v>
      </c>
      <c r="Y169" s="49">
        <v>45.211320000000001</v>
      </c>
      <c r="Z169" s="49"/>
      <c r="AA169" s="49">
        <v>4</v>
      </c>
      <c r="AB169" s="49" t="s">
        <v>734</v>
      </c>
      <c r="AC169" s="49">
        <v>48</v>
      </c>
      <c r="AD169" s="49" t="s">
        <v>1798</v>
      </c>
      <c r="AE169" s="49">
        <v>28</v>
      </c>
      <c r="AF169" s="49" t="s">
        <v>88</v>
      </c>
      <c r="AG169" s="49" t="s">
        <v>154</v>
      </c>
      <c r="AH169" s="49" t="s">
        <v>1719</v>
      </c>
      <c r="AI169" s="49" t="s">
        <v>130</v>
      </c>
      <c r="AJ169" s="49" t="s">
        <v>1640</v>
      </c>
      <c r="AK169" s="49" t="s">
        <v>88</v>
      </c>
      <c r="AL169" s="49" t="s">
        <v>145</v>
      </c>
      <c r="AM169" s="49" t="s">
        <v>88</v>
      </c>
    </row>
    <row r="170" spans="6:39" x14ac:dyDescent="0.2">
      <c r="F170" s="48" t="s">
        <v>630</v>
      </c>
      <c r="G170" s="48" t="s">
        <v>631</v>
      </c>
      <c r="H170" s="48"/>
      <c r="I170" s="48">
        <v>83.89058</v>
      </c>
      <c r="J170" s="48"/>
      <c r="K170" s="48">
        <v>3</v>
      </c>
      <c r="L170" s="48" t="s">
        <v>721</v>
      </c>
      <c r="M170" s="48">
        <v>4</v>
      </c>
      <c r="N170" s="48" t="s">
        <v>1711</v>
      </c>
      <c r="O170" s="48">
        <v>6.2</v>
      </c>
      <c r="P170" s="48" t="s">
        <v>2179</v>
      </c>
      <c r="Q170" s="48" t="s">
        <v>102</v>
      </c>
      <c r="R170" s="48" t="s">
        <v>1857</v>
      </c>
      <c r="S170" s="48" t="s">
        <v>92</v>
      </c>
      <c r="T170" s="48" t="s">
        <v>180</v>
      </c>
      <c r="U170" s="48" t="s">
        <v>92</v>
      </c>
      <c r="V170" s="48" t="s">
        <v>92</v>
      </c>
      <c r="W170" s="48" t="s">
        <v>88</v>
      </c>
      <c r="X170" s="49">
        <v>20</v>
      </c>
      <c r="Y170" s="49">
        <v>83.890600000000006</v>
      </c>
      <c r="Z170" s="49"/>
      <c r="AA170" s="49">
        <v>3</v>
      </c>
      <c r="AB170" s="49" t="s">
        <v>721</v>
      </c>
      <c r="AC170" s="49">
        <v>4</v>
      </c>
      <c r="AD170" s="49" t="s">
        <v>1711</v>
      </c>
      <c r="AE170" s="49">
        <v>6.2</v>
      </c>
      <c r="AF170" s="49" t="s">
        <v>1964</v>
      </c>
      <c r="AG170" s="49" t="s">
        <v>102</v>
      </c>
      <c r="AH170" s="49" t="s">
        <v>1857</v>
      </c>
      <c r="AI170" s="49" t="s">
        <v>92</v>
      </c>
      <c r="AJ170" s="49" t="s">
        <v>180</v>
      </c>
      <c r="AK170" s="49" t="s">
        <v>92</v>
      </c>
      <c r="AL170" s="49" t="s">
        <v>92</v>
      </c>
      <c r="AM170" s="49" t="s">
        <v>88</v>
      </c>
    </row>
    <row r="171" spans="6:39" x14ac:dyDescent="0.2">
      <c r="F171" s="48" t="s">
        <v>632</v>
      </c>
      <c r="G171" s="48" t="s">
        <v>633</v>
      </c>
      <c r="H171" s="48"/>
      <c r="I171" s="48">
        <v>66.321310000000011</v>
      </c>
      <c r="J171" s="48"/>
      <c r="K171" s="48">
        <v>4</v>
      </c>
      <c r="L171" s="48" t="s">
        <v>734</v>
      </c>
      <c r="M171" s="48">
        <v>33</v>
      </c>
      <c r="N171" s="48" t="s">
        <v>1742</v>
      </c>
      <c r="O171" s="48">
        <v>2.9</v>
      </c>
      <c r="P171" s="48" t="s">
        <v>2180</v>
      </c>
      <c r="Q171" s="48" t="s">
        <v>285</v>
      </c>
      <c r="R171" s="48" t="s">
        <v>307</v>
      </c>
      <c r="S171" s="48" t="s">
        <v>88</v>
      </c>
      <c r="T171" s="48" t="s">
        <v>95</v>
      </c>
      <c r="U171" s="48" t="s">
        <v>88</v>
      </c>
      <c r="V171" s="48" t="s">
        <v>265</v>
      </c>
      <c r="W171" s="48" t="s">
        <v>88</v>
      </c>
      <c r="X171" s="49">
        <v>77</v>
      </c>
      <c r="Y171" s="49">
        <v>66.441060000000007</v>
      </c>
      <c r="Z171" s="49"/>
      <c r="AA171" s="49">
        <v>4</v>
      </c>
      <c r="AB171" s="49" t="s">
        <v>734</v>
      </c>
      <c r="AC171" s="49">
        <v>33</v>
      </c>
      <c r="AD171" s="49" t="s">
        <v>1742</v>
      </c>
      <c r="AE171" s="49">
        <v>2.8</v>
      </c>
      <c r="AF171" s="49" t="s">
        <v>1965</v>
      </c>
      <c r="AG171" s="49" t="s">
        <v>285</v>
      </c>
      <c r="AH171" s="49" t="s">
        <v>307</v>
      </c>
      <c r="AI171" s="49" t="s">
        <v>88</v>
      </c>
      <c r="AJ171" s="49" t="s">
        <v>95</v>
      </c>
      <c r="AK171" s="49" t="s">
        <v>88</v>
      </c>
      <c r="AL171" s="49" t="s">
        <v>265</v>
      </c>
      <c r="AM171" s="49" t="s">
        <v>88</v>
      </c>
    </row>
    <row r="172" spans="6:39" x14ac:dyDescent="0.2">
      <c r="F172" s="48" t="s">
        <v>634</v>
      </c>
      <c r="G172" s="48" t="s">
        <v>635</v>
      </c>
      <c r="H172" s="48"/>
      <c r="I172" s="48">
        <v>50.139700000000005</v>
      </c>
      <c r="J172" s="48"/>
      <c r="K172" s="48">
        <v>8</v>
      </c>
      <c r="L172" s="48" t="s">
        <v>1667</v>
      </c>
      <c r="M172" s="48">
        <v>67</v>
      </c>
      <c r="N172" s="48" t="s">
        <v>1702</v>
      </c>
      <c r="O172" s="48">
        <v>5.2</v>
      </c>
      <c r="P172" s="48" t="s">
        <v>2181</v>
      </c>
      <c r="Q172" s="48" t="s">
        <v>285</v>
      </c>
      <c r="R172" s="48" t="s">
        <v>307</v>
      </c>
      <c r="S172" s="48" t="s">
        <v>88</v>
      </c>
      <c r="T172" s="48" t="s">
        <v>1640</v>
      </c>
      <c r="U172" s="48" t="s">
        <v>88</v>
      </c>
      <c r="V172" s="48" t="s">
        <v>109</v>
      </c>
      <c r="W172" s="48" t="s">
        <v>88</v>
      </c>
      <c r="X172" s="49">
        <v>146</v>
      </c>
      <c r="Y172" s="49">
        <v>50.147750000000002</v>
      </c>
      <c r="Z172" s="49"/>
      <c r="AA172" s="49">
        <v>8</v>
      </c>
      <c r="AB172" s="49" t="s">
        <v>1667</v>
      </c>
      <c r="AC172" s="49">
        <v>67</v>
      </c>
      <c r="AD172" s="49" t="s">
        <v>1702</v>
      </c>
      <c r="AE172" s="49">
        <v>5.2</v>
      </c>
      <c r="AF172" s="49" t="s">
        <v>1966</v>
      </c>
      <c r="AG172" s="49" t="s">
        <v>285</v>
      </c>
      <c r="AH172" s="49" t="s">
        <v>307</v>
      </c>
      <c r="AI172" s="49" t="s">
        <v>88</v>
      </c>
      <c r="AJ172" s="49" t="s">
        <v>1640</v>
      </c>
      <c r="AK172" s="49" t="s">
        <v>88</v>
      </c>
      <c r="AL172" s="49" t="s">
        <v>109</v>
      </c>
      <c r="AM172" s="49" t="s">
        <v>88</v>
      </c>
    </row>
    <row r="173" spans="6:39" x14ac:dyDescent="0.2">
      <c r="F173" s="48" t="s">
        <v>636</v>
      </c>
      <c r="G173" s="48" t="s">
        <v>637</v>
      </c>
      <c r="H173" s="48"/>
      <c r="I173" s="48">
        <v>69.470640000000003</v>
      </c>
      <c r="J173" s="48"/>
      <c r="K173" s="48">
        <v>5</v>
      </c>
      <c r="L173" s="48" t="s">
        <v>263</v>
      </c>
      <c r="M173" s="48">
        <v>9</v>
      </c>
      <c r="N173" s="48" t="s">
        <v>1724</v>
      </c>
      <c r="O173" s="48">
        <v>7.2</v>
      </c>
      <c r="P173" s="48" t="s">
        <v>2182</v>
      </c>
      <c r="Q173" s="48" t="s">
        <v>128</v>
      </c>
      <c r="R173" s="48" t="s">
        <v>1649</v>
      </c>
      <c r="S173" s="48" t="s">
        <v>145</v>
      </c>
      <c r="T173" s="48" t="s">
        <v>180</v>
      </c>
      <c r="U173" s="48" t="s">
        <v>145</v>
      </c>
      <c r="V173" s="48" t="s">
        <v>265</v>
      </c>
      <c r="W173" s="48" t="s">
        <v>88</v>
      </c>
      <c r="X173" s="49">
        <v>67</v>
      </c>
      <c r="Y173" s="49">
        <v>69.545360000000002</v>
      </c>
      <c r="Z173" s="49"/>
      <c r="AA173" s="49">
        <v>5</v>
      </c>
      <c r="AB173" s="49" t="s">
        <v>263</v>
      </c>
      <c r="AC173" s="49">
        <v>9</v>
      </c>
      <c r="AD173" s="49" t="s">
        <v>1724</v>
      </c>
      <c r="AE173" s="49">
        <v>7.2</v>
      </c>
      <c r="AF173" s="49" t="s">
        <v>1967</v>
      </c>
      <c r="AG173" s="49" t="s">
        <v>128</v>
      </c>
      <c r="AH173" s="49" t="s">
        <v>1649</v>
      </c>
      <c r="AI173" s="49" t="s">
        <v>145</v>
      </c>
      <c r="AJ173" s="49" t="s">
        <v>180</v>
      </c>
      <c r="AK173" s="49" t="s">
        <v>145</v>
      </c>
      <c r="AL173" s="49" t="s">
        <v>265</v>
      </c>
      <c r="AM173" s="49" t="s">
        <v>88</v>
      </c>
    </row>
    <row r="174" spans="6:39" x14ac:dyDescent="0.2">
      <c r="F174" s="48" t="s">
        <v>638</v>
      </c>
      <c r="G174" s="48" t="s">
        <v>639</v>
      </c>
      <c r="H174" s="48"/>
      <c r="I174" s="48">
        <v>0</v>
      </c>
      <c r="J174" s="48"/>
      <c r="K174" s="48" t="s">
        <v>283</v>
      </c>
      <c r="L174" s="48" t="s">
        <v>88</v>
      </c>
      <c r="M174" s="48" t="s">
        <v>283</v>
      </c>
      <c r="N174" s="48" t="s">
        <v>88</v>
      </c>
      <c r="O174" s="48" t="s">
        <v>283</v>
      </c>
      <c r="P174" s="48" t="s">
        <v>88</v>
      </c>
      <c r="Q174" s="48" t="s">
        <v>283</v>
      </c>
      <c r="R174" s="48" t="s">
        <v>88</v>
      </c>
      <c r="S174" s="48" t="s">
        <v>283</v>
      </c>
      <c r="T174" s="48" t="s">
        <v>283</v>
      </c>
      <c r="U174" s="48" t="s">
        <v>283</v>
      </c>
      <c r="V174" s="48" t="s">
        <v>283</v>
      </c>
      <c r="W174" s="48" t="s">
        <v>283</v>
      </c>
      <c r="X174" s="49">
        <v>187</v>
      </c>
      <c r="Y174" s="49">
        <v>0</v>
      </c>
      <c r="Z174" s="49"/>
      <c r="AA174" s="49" t="s">
        <v>283</v>
      </c>
      <c r="AB174" s="49" t="s">
        <v>88</v>
      </c>
      <c r="AC174" s="49" t="s">
        <v>283</v>
      </c>
      <c r="AD174" s="49" t="s">
        <v>88</v>
      </c>
      <c r="AE174" s="49" t="s">
        <v>283</v>
      </c>
      <c r="AF174" s="49" t="s">
        <v>88</v>
      </c>
      <c r="AG174" s="49" t="s">
        <v>283</v>
      </c>
      <c r="AH174" s="49" t="s">
        <v>88</v>
      </c>
      <c r="AI174" s="49" t="s">
        <v>283</v>
      </c>
      <c r="AJ174" s="49" t="s">
        <v>283</v>
      </c>
      <c r="AK174" s="49" t="s">
        <v>283</v>
      </c>
      <c r="AL174" s="49" t="s">
        <v>283</v>
      </c>
      <c r="AM174" s="49" t="s">
        <v>283</v>
      </c>
    </row>
    <row r="175" spans="6:39" x14ac:dyDescent="0.2">
      <c r="F175" s="48" t="s">
        <v>640</v>
      </c>
      <c r="G175" s="48" t="s">
        <v>641</v>
      </c>
      <c r="H175" s="48"/>
      <c r="I175" s="48">
        <v>54.842020000000005</v>
      </c>
      <c r="J175" s="48"/>
      <c r="K175" s="48">
        <v>5</v>
      </c>
      <c r="L175" s="48" t="s">
        <v>263</v>
      </c>
      <c r="M175" s="48">
        <v>84</v>
      </c>
      <c r="N175" s="48" t="s">
        <v>2183</v>
      </c>
      <c r="O175" s="48">
        <v>5.9</v>
      </c>
      <c r="P175" s="48" t="s">
        <v>2184</v>
      </c>
      <c r="Q175" s="48" t="s">
        <v>155</v>
      </c>
      <c r="R175" s="48" t="s">
        <v>1788</v>
      </c>
      <c r="S175" s="48" t="s">
        <v>95</v>
      </c>
      <c r="T175" s="48" t="s">
        <v>145</v>
      </c>
      <c r="U175" s="48" t="s">
        <v>88</v>
      </c>
      <c r="V175" s="48" t="s">
        <v>180</v>
      </c>
      <c r="W175" s="48" t="s">
        <v>88</v>
      </c>
      <c r="X175" s="49">
        <v>56</v>
      </c>
      <c r="Y175" s="49">
        <v>72.01934</v>
      </c>
      <c r="Z175" s="49"/>
      <c r="AA175" s="49">
        <v>3</v>
      </c>
      <c r="AB175" s="49" t="s">
        <v>721</v>
      </c>
      <c r="AC175" s="49">
        <v>35</v>
      </c>
      <c r="AD175" s="49" t="s">
        <v>1689</v>
      </c>
      <c r="AE175" s="49">
        <v>1.6</v>
      </c>
      <c r="AF175" s="49" t="s">
        <v>1968</v>
      </c>
      <c r="AG175" s="49" t="s">
        <v>155</v>
      </c>
      <c r="AH175" s="49" t="s">
        <v>1788</v>
      </c>
      <c r="AI175" s="49" t="s">
        <v>95</v>
      </c>
      <c r="AJ175" s="49" t="s">
        <v>145</v>
      </c>
      <c r="AK175" s="49" t="s">
        <v>88</v>
      </c>
      <c r="AL175" s="49" t="s">
        <v>180</v>
      </c>
      <c r="AM175" s="49" t="s">
        <v>88</v>
      </c>
    </row>
    <row r="176" spans="6:39" x14ac:dyDescent="0.2">
      <c r="F176" s="48" t="s">
        <v>642</v>
      </c>
      <c r="G176" s="48" t="s">
        <v>643</v>
      </c>
      <c r="H176" s="48"/>
      <c r="I176" s="48">
        <v>43.389150000000001</v>
      </c>
      <c r="J176" s="48"/>
      <c r="K176" s="48">
        <v>4</v>
      </c>
      <c r="L176" s="48" t="s">
        <v>734</v>
      </c>
      <c r="M176" s="48">
        <v>112</v>
      </c>
      <c r="N176" s="48" t="s">
        <v>1969</v>
      </c>
      <c r="O176" s="48">
        <v>15.1</v>
      </c>
      <c r="P176" s="48" t="s">
        <v>88</v>
      </c>
      <c r="Q176" s="48" t="s">
        <v>727</v>
      </c>
      <c r="R176" s="48" t="s">
        <v>1818</v>
      </c>
      <c r="S176" s="48" t="s">
        <v>130</v>
      </c>
      <c r="T176" s="48" t="s">
        <v>256</v>
      </c>
      <c r="U176" s="48" t="s">
        <v>92</v>
      </c>
      <c r="V176" s="48" t="s">
        <v>90</v>
      </c>
      <c r="W176" s="48" t="s">
        <v>1970</v>
      </c>
      <c r="X176" s="49">
        <v>166</v>
      </c>
      <c r="Y176" s="49">
        <v>43.389150000000001</v>
      </c>
      <c r="Z176" s="49"/>
      <c r="AA176" s="49">
        <v>4</v>
      </c>
      <c r="AB176" s="49" t="s">
        <v>734</v>
      </c>
      <c r="AC176" s="49">
        <v>112</v>
      </c>
      <c r="AD176" s="49" t="s">
        <v>1969</v>
      </c>
      <c r="AE176" s="49">
        <v>15.1</v>
      </c>
      <c r="AF176" s="49" t="s">
        <v>88</v>
      </c>
      <c r="AG176" s="49" t="s">
        <v>727</v>
      </c>
      <c r="AH176" s="49" t="s">
        <v>1818</v>
      </c>
      <c r="AI176" s="49" t="s">
        <v>130</v>
      </c>
      <c r="AJ176" s="49" t="s">
        <v>256</v>
      </c>
      <c r="AK176" s="49" t="s">
        <v>92</v>
      </c>
      <c r="AL176" s="49" t="s">
        <v>90</v>
      </c>
      <c r="AM176" s="49" t="s">
        <v>1970</v>
      </c>
    </row>
    <row r="177" spans="6:39" x14ac:dyDescent="0.2">
      <c r="F177" s="48" t="s">
        <v>644</v>
      </c>
      <c r="G177" s="48" t="s">
        <v>645</v>
      </c>
      <c r="H177" s="48"/>
      <c r="I177" s="48">
        <v>46.655780000000007</v>
      </c>
      <c r="J177" s="48"/>
      <c r="K177" s="48">
        <v>9</v>
      </c>
      <c r="L177" s="48" t="s">
        <v>272</v>
      </c>
      <c r="M177" s="48">
        <v>77</v>
      </c>
      <c r="N177" s="48" t="s">
        <v>1685</v>
      </c>
      <c r="O177" s="48">
        <v>7.1</v>
      </c>
      <c r="P177" s="48" t="s">
        <v>2185</v>
      </c>
      <c r="Q177" s="48" t="s">
        <v>110</v>
      </c>
      <c r="R177" s="48" t="s">
        <v>1681</v>
      </c>
      <c r="S177" s="48" t="s">
        <v>145</v>
      </c>
      <c r="T177" s="48" t="s">
        <v>256</v>
      </c>
      <c r="U177" s="48" t="s">
        <v>130</v>
      </c>
      <c r="V177" s="48" t="s">
        <v>179</v>
      </c>
      <c r="W177" s="48" t="s">
        <v>88</v>
      </c>
      <c r="X177" s="49">
        <v>158</v>
      </c>
      <c r="Y177" s="49">
        <v>46.661720000000003</v>
      </c>
      <c r="Z177" s="49"/>
      <c r="AA177" s="49">
        <v>9</v>
      </c>
      <c r="AB177" s="49" t="s">
        <v>272</v>
      </c>
      <c r="AC177" s="49">
        <v>77</v>
      </c>
      <c r="AD177" s="49" t="s">
        <v>1685</v>
      </c>
      <c r="AE177" s="49">
        <v>7</v>
      </c>
      <c r="AF177" s="49" t="s">
        <v>1971</v>
      </c>
      <c r="AG177" s="49" t="s">
        <v>110</v>
      </c>
      <c r="AH177" s="49" t="s">
        <v>1681</v>
      </c>
      <c r="AI177" s="49" t="s">
        <v>145</v>
      </c>
      <c r="AJ177" s="49" t="s">
        <v>256</v>
      </c>
      <c r="AK177" s="49" t="s">
        <v>130</v>
      </c>
      <c r="AL177" s="49" t="s">
        <v>179</v>
      </c>
      <c r="AM177" s="49" t="s">
        <v>88</v>
      </c>
    </row>
    <row r="178" spans="6:39" x14ac:dyDescent="0.2">
      <c r="F178" s="48" t="s">
        <v>176</v>
      </c>
      <c r="G178" s="48" t="s">
        <v>22</v>
      </c>
      <c r="H178" s="48"/>
      <c r="I178" s="48">
        <v>62.685390000000005</v>
      </c>
      <c r="J178" s="48"/>
      <c r="K178" s="48">
        <v>5</v>
      </c>
      <c r="L178" s="48" t="s">
        <v>263</v>
      </c>
      <c r="M178" s="48">
        <v>40</v>
      </c>
      <c r="N178" s="48" t="s">
        <v>2186</v>
      </c>
      <c r="O178" s="48">
        <v>6.1</v>
      </c>
      <c r="P178" s="48" t="s">
        <v>2187</v>
      </c>
      <c r="Q178" s="48" t="s">
        <v>111</v>
      </c>
      <c r="R178" s="48" t="s">
        <v>2188</v>
      </c>
      <c r="S178" s="48" t="s">
        <v>145</v>
      </c>
      <c r="T178" s="48" t="s">
        <v>145</v>
      </c>
      <c r="U178" s="48" t="s">
        <v>88</v>
      </c>
      <c r="V178" s="48" t="s">
        <v>109</v>
      </c>
      <c r="W178" s="48" t="s">
        <v>88</v>
      </c>
      <c r="X178" s="49">
        <v>94</v>
      </c>
      <c r="Y178" s="49">
        <v>63.711190000000002</v>
      </c>
      <c r="Z178" s="49"/>
      <c r="AA178" s="49">
        <v>5</v>
      </c>
      <c r="AB178" s="49" t="s">
        <v>263</v>
      </c>
      <c r="AC178" s="49">
        <v>35</v>
      </c>
      <c r="AD178" s="49" t="s">
        <v>1689</v>
      </c>
      <c r="AE178" s="49">
        <v>6.1</v>
      </c>
      <c r="AF178" s="49" t="s">
        <v>1972</v>
      </c>
      <c r="AG178" s="49" t="s">
        <v>297</v>
      </c>
      <c r="AH178" s="49" t="s">
        <v>1342</v>
      </c>
      <c r="AI178" s="49" t="s">
        <v>145</v>
      </c>
      <c r="AJ178" s="49" t="s">
        <v>180</v>
      </c>
      <c r="AK178" s="49" t="s">
        <v>88</v>
      </c>
      <c r="AL178" s="49" t="s">
        <v>109</v>
      </c>
      <c r="AM178" s="49" t="s">
        <v>88</v>
      </c>
    </row>
    <row r="179" spans="6:39" x14ac:dyDescent="0.2">
      <c r="F179" s="48" t="s">
        <v>646</v>
      </c>
      <c r="G179" s="48" t="s">
        <v>647</v>
      </c>
      <c r="H179" s="48"/>
      <c r="I179" s="48">
        <v>79.911600000000007</v>
      </c>
      <c r="J179" s="48"/>
      <c r="K179" s="48">
        <v>6</v>
      </c>
      <c r="L179" s="48" t="s">
        <v>1643</v>
      </c>
      <c r="M179" s="48">
        <v>5</v>
      </c>
      <c r="N179" s="48" t="s">
        <v>1672</v>
      </c>
      <c r="O179" s="48">
        <v>4</v>
      </c>
      <c r="P179" s="48" t="s">
        <v>2189</v>
      </c>
      <c r="Q179" s="48" t="s">
        <v>117</v>
      </c>
      <c r="R179" s="48" t="s">
        <v>298</v>
      </c>
      <c r="S179" s="48" t="s">
        <v>92</v>
      </c>
      <c r="T179" s="48" t="s">
        <v>145</v>
      </c>
      <c r="U179" s="48" t="s">
        <v>92</v>
      </c>
      <c r="V179" s="48" t="s">
        <v>91</v>
      </c>
      <c r="W179" s="48" t="s">
        <v>88</v>
      </c>
      <c r="X179" s="49">
        <v>27</v>
      </c>
      <c r="Y179" s="49">
        <v>81.632350000000002</v>
      </c>
      <c r="Z179" s="49"/>
      <c r="AA179" s="49">
        <v>6</v>
      </c>
      <c r="AB179" s="49" t="s">
        <v>1643</v>
      </c>
      <c r="AC179" s="49">
        <v>4.5</v>
      </c>
      <c r="AD179" s="49" t="s">
        <v>1655</v>
      </c>
      <c r="AE179" s="49">
        <v>3</v>
      </c>
      <c r="AF179" s="49" t="s">
        <v>1973</v>
      </c>
      <c r="AG179" s="49" t="s">
        <v>117</v>
      </c>
      <c r="AH179" s="49" t="s">
        <v>298</v>
      </c>
      <c r="AI179" s="49" t="s">
        <v>92</v>
      </c>
      <c r="AJ179" s="49" t="s">
        <v>145</v>
      </c>
      <c r="AK179" s="49" t="s">
        <v>92</v>
      </c>
      <c r="AL179" s="49" t="s">
        <v>91</v>
      </c>
      <c r="AM179" s="49" t="s">
        <v>88</v>
      </c>
    </row>
    <row r="180" spans="6:39" x14ac:dyDescent="0.2">
      <c r="F180" s="48" t="s">
        <v>648</v>
      </c>
      <c r="G180" s="48" t="s">
        <v>649</v>
      </c>
      <c r="H180" s="48"/>
      <c r="I180" s="48">
        <v>53.535620000000002</v>
      </c>
      <c r="J180" s="48"/>
      <c r="K180" s="48">
        <v>10</v>
      </c>
      <c r="L180" s="48" t="s">
        <v>307</v>
      </c>
      <c r="M180" s="48">
        <v>42</v>
      </c>
      <c r="N180" s="48" t="s">
        <v>1783</v>
      </c>
      <c r="O180" s="48">
        <v>3.9</v>
      </c>
      <c r="P180" s="48" t="s">
        <v>2190</v>
      </c>
      <c r="Q180" s="48" t="s">
        <v>269</v>
      </c>
      <c r="R180" s="48" t="s">
        <v>126</v>
      </c>
      <c r="S180" s="48" t="s">
        <v>159</v>
      </c>
      <c r="T180" s="48" t="s">
        <v>179</v>
      </c>
      <c r="U180" s="48" t="s">
        <v>88</v>
      </c>
      <c r="V180" s="48" t="s">
        <v>145</v>
      </c>
      <c r="W180" s="48" t="s">
        <v>88</v>
      </c>
      <c r="X180" s="49">
        <v>135</v>
      </c>
      <c r="Y180" s="49">
        <v>53.591850000000001</v>
      </c>
      <c r="Z180" s="49"/>
      <c r="AA180" s="49">
        <v>10</v>
      </c>
      <c r="AB180" s="49" t="s">
        <v>307</v>
      </c>
      <c r="AC180" s="49">
        <v>42</v>
      </c>
      <c r="AD180" s="49" t="s">
        <v>1783</v>
      </c>
      <c r="AE180" s="49">
        <v>3.9</v>
      </c>
      <c r="AF180" s="49" t="s">
        <v>1974</v>
      </c>
      <c r="AG180" s="49" t="s">
        <v>269</v>
      </c>
      <c r="AH180" s="49" t="s">
        <v>126</v>
      </c>
      <c r="AI180" s="49" t="s">
        <v>159</v>
      </c>
      <c r="AJ180" s="49" t="s">
        <v>179</v>
      </c>
      <c r="AK180" s="49" t="s">
        <v>88</v>
      </c>
      <c r="AL180" s="49" t="s">
        <v>145</v>
      </c>
      <c r="AM180" s="49" t="s">
        <v>88</v>
      </c>
    </row>
    <row r="181" spans="6:39" x14ac:dyDescent="0.2">
      <c r="F181" s="48" t="s">
        <v>650</v>
      </c>
      <c r="G181" s="48" t="s">
        <v>651</v>
      </c>
      <c r="H181" s="48"/>
      <c r="I181" s="48">
        <v>69.980810000000005</v>
      </c>
      <c r="J181" s="48"/>
      <c r="K181" s="48">
        <v>7</v>
      </c>
      <c r="L181" s="48" t="s">
        <v>286</v>
      </c>
      <c r="M181" s="48">
        <v>15</v>
      </c>
      <c r="N181" s="48" t="s">
        <v>1729</v>
      </c>
      <c r="O181" s="48">
        <v>1.8</v>
      </c>
      <c r="P181" s="48" t="s">
        <v>2191</v>
      </c>
      <c r="Q181" s="48" t="s">
        <v>1756</v>
      </c>
      <c r="R181" s="48" t="s">
        <v>1757</v>
      </c>
      <c r="S181" s="48" t="s">
        <v>109</v>
      </c>
      <c r="T181" s="48" t="s">
        <v>159</v>
      </c>
      <c r="U181" s="48" t="s">
        <v>88</v>
      </c>
      <c r="V181" s="48" t="s">
        <v>265</v>
      </c>
      <c r="W181" s="48" t="s">
        <v>88</v>
      </c>
      <c r="X181" s="49">
        <v>61</v>
      </c>
      <c r="Y181" s="49">
        <v>71.267580000000009</v>
      </c>
      <c r="Z181" s="49"/>
      <c r="AA181" s="49">
        <v>7</v>
      </c>
      <c r="AB181" s="49" t="s">
        <v>286</v>
      </c>
      <c r="AC181" s="49">
        <v>15</v>
      </c>
      <c r="AD181" s="49" t="s">
        <v>1729</v>
      </c>
      <c r="AE181" s="49">
        <v>1.7</v>
      </c>
      <c r="AF181" s="49" t="s">
        <v>1975</v>
      </c>
      <c r="AG181" s="49" t="s">
        <v>99</v>
      </c>
      <c r="AH181" s="49" t="s">
        <v>1820</v>
      </c>
      <c r="AI181" s="49" t="s">
        <v>109</v>
      </c>
      <c r="AJ181" s="49" t="s">
        <v>179</v>
      </c>
      <c r="AK181" s="49" t="s">
        <v>88</v>
      </c>
      <c r="AL181" s="49" t="s">
        <v>285</v>
      </c>
      <c r="AM181" s="49" t="s">
        <v>88</v>
      </c>
    </row>
    <row r="182" spans="6:39" x14ac:dyDescent="0.2">
      <c r="F182" s="48" t="s">
        <v>178</v>
      </c>
      <c r="G182" s="48" t="s">
        <v>8</v>
      </c>
      <c r="H182" s="48"/>
      <c r="I182" s="48">
        <v>89.630230000000012</v>
      </c>
      <c r="J182" s="48"/>
      <c r="K182" s="48">
        <v>2</v>
      </c>
      <c r="L182" s="48" t="s">
        <v>1664</v>
      </c>
      <c r="M182" s="48">
        <v>1.5</v>
      </c>
      <c r="N182" s="48" t="s">
        <v>1939</v>
      </c>
      <c r="O182" s="48">
        <v>0.2</v>
      </c>
      <c r="P182" s="48" t="s">
        <v>2192</v>
      </c>
      <c r="Q182" s="48" t="s">
        <v>1042</v>
      </c>
      <c r="R182" s="48" t="s">
        <v>1773</v>
      </c>
      <c r="S182" s="48" t="s">
        <v>92</v>
      </c>
      <c r="T182" s="48" t="s">
        <v>159</v>
      </c>
      <c r="U182" s="48" t="s">
        <v>145</v>
      </c>
      <c r="V182" s="48" t="s">
        <v>299</v>
      </c>
      <c r="W182" s="48" t="s">
        <v>88</v>
      </c>
      <c r="X182" s="49">
        <v>10</v>
      </c>
      <c r="Y182" s="49">
        <v>90.062790000000007</v>
      </c>
      <c r="Z182" s="49"/>
      <c r="AA182" s="49">
        <v>2</v>
      </c>
      <c r="AB182" s="49" t="s">
        <v>1664</v>
      </c>
      <c r="AC182" s="49">
        <v>1.5</v>
      </c>
      <c r="AD182" s="49" t="s">
        <v>1939</v>
      </c>
      <c r="AE182" s="49">
        <v>0.2</v>
      </c>
      <c r="AF182" s="49" t="s">
        <v>1976</v>
      </c>
      <c r="AG182" s="49" t="s">
        <v>1770</v>
      </c>
      <c r="AH182" s="49" t="s">
        <v>164</v>
      </c>
      <c r="AI182" s="49" t="s">
        <v>92</v>
      </c>
      <c r="AJ182" s="49" t="s">
        <v>1640</v>
      </c>
      <c r="AK182" s="49" t="s">
        <v>145</v>
      </c>
      <c r="AL182" s="49" t="s">
        <v>265</v>
      </c>
      <c r="AM182" s="49" t="s">
        <v>88</v>
      </c>
    </row>
    <row r="183" spans="6:39" x14ac:dyDescent="0.2">
      <c r="F183" s="48" t="s">
        <v>652</v>
      </c>
      <c r="G183" s="48" t="s">
        <v>653</v>
      </c>
      <c r="H183" s="48"/>
      <c r="I183" s="48">
        <v>75.337950000000006</v>
      </c>
      <c r="J183" s="48"/>
      <c r="K183" s="48">
        <v>6</v>
      </c>
      <c r="L183" s="48" t="s">
        <v>1643</v>
      </c>
      <c r="M183" s="48">
        <v>21.5</v>
      </c>
      <c r="N183" s="48" t="s">
        <v>1977</v>
      </c>
      <c r="O183" s="48">
        <v>4.8</v>
      </c>
      <c r="P183" s="48" t="s">
        <v>2193</v>
      </c>
      <c r="Q183" s="48" t="s">
        <v>1530</v>
      </c>
      <c r="R183" s="48" t="s">
        <v>1832</v>
      </c>
      <c r="S183" s="48" t="s">
        <v>92</v>
      </c>
      <c r="T183" s="48" t="s">
        <v>299</v>
      </c>
      <c r="U183" s="48" t="s">
        <v>145</v>
      </c>
      <c r="V183" s="48" t="s">
        <v>92</v>
      </c>
      <c r="W183" s="48" t="s">
        <v>88</v>
      </c>
      <c r="X183" s="49">
        <v>41</v>
      </c>
      <c r="Y183" s="49">
        <v>75.744530000000012</v>
      </c>
      <c r="Z183" s="49"/>
      <c r="AA183" s="49">
        <v>6</v>
      </c>
      <c r="AB183" s="49" t="s">
        <v>1643</v>
      </c>
      <c r="AC183" s="49">
        <v>21.5</v>
      </c>
      <c r="AD183" s="49" t="s">
        <v>1977</v>
      </c>
      <c r="AE183" s="49">
        <v>4.8</v>
      </c>
      <c r="AF183" s="49" t="s">
        <v>1978</v>
      </c>
      <c r="AG183" s="49" t="s">
        <v>116</v>
      </c>
      <c r="AH183" s="49" t="s">
        <v>1807</v>
      </c>
      <c r="AI183" s="49" t="s">
        <v>92</v>
      </c>
      <c r="AJ183" s="49" t="s">
        <v>90</v>
      </c>
      <c r="AK183" s="49" t="s">
        <v>145</v>
      </c>
      <c r="AL183" s="49" t="s">
        <v>92</v>
      </c>
      <c r="AM183" s="49" t="s">
        <v>88</v>
      </c>
    </row>
    <row r="184" spans="6:39" x14ac:dyDescent="0.2">
      <c r="F184" s="48" t="s">
        <v>654</v>
      </c>
      <c r="G184" s="48" t="s">
        <v>655</v>
      </c>
      <c r="H184" s="48"/>
      <c r="I184" s="48">
        <v>76.866060000000004</v>
      </c>
      <c r="J184" s="48"/>
      <c r="K184" s="48">
        <v>4.4000000000000004</v>
      </c>
      <c r="L184" s="48" t="s">
        <v>1713</v>
      </c>
      <c r="M184" s="48">
        <v>15.2</v>
      </c>
      <c r="N184" s="48" t="s">
        <v>1979</v>
      </c>
      <c r="O184" s="48">
        <v>2.4</v>
      </c>
      <c r="P184" s="48" t="s">
        <v>2194</v>
      </c>
      <c r="Q184" s="48" t="s">
        <v>273</v>
      </c>
      <c r="R184" s="48" t="s">
        <v>1981</v>
      </c>
      <c r="S184" s="48" t="s">
        <v>91</v>
      </c>
      <c r="T184" s="48" t="s">
        <v>684</v>
      </c>
      <c r="U184" s="48" t="s">
        <v>145</v>
      </c>
      <c r="V184" s="48" t="s">
        <v>1683</v>
      </c>
      <c r="W184" s="48" t="s">
        <v>88</v>
      </c>
      <c r="X184" s="49">
        <v>39</v>
      </c>
      <c r="Y184" s="49">
        <v>76.901340000000005</v>
      </c>
      <c r="Z184" s="49"/>
      <c r="AA184" s="49">
        <v>4.4000000000000004</v>
      </c>
      <c r="AB184" s="49" t="s">
        <v>1713</v>
      </c>
      <c r="AC184" s="49">
        <v>15.2</v>
      </c>
      <c r="AD184" s="49" t="s">
        <v>1979</v>
      </c>
      <c r="AE184" s="49">
        <v>2.4</v>
      </c>
      <c r="AF184" s="49" t="s">
        <v>1980</v>
      </c>
      <c r="AG184" s="49" t="s">
        <v>273</v>
      </c>
      <c r="AH184" s="49" t="s">
        <v>1981</v>
      </c>
      <c r="AI184" s="49" t="s">
        <v>91</v>
      </c>
      <c r="AJ184" s="49" t="s">
        <v>684</v>
      </c>
      <c r="AK184" s="49" t="s">
        <v>145</v>
      </c>
      <c r="AL184" s="49" t="s">
        <v>1683</v>
      </c>
      <c r="AM184" s="49" t="s">
        <v>88</v>
      </c>
    </row>
    <row r="185" spans="6:39" x14ac:dyDescent="0.2">
      <c r="F185" s="48" t="s">
        <v>656</v>
      </c>
      <c r="G185" s="48" t="s">
        <v>657</v>
      </c>
      <c r="H185" s="48"/>
      <c r="I185" s="48">
        <v>57.587770000000006</v>
      </c>
      <c r="J185" s="48"/>
      <c r="K185" s="48">
        <v>9</v>
      </c>
      <c r="L185" s="48" t="s">
        <v>272</v>
      </c>
      <c r="M185" s="48">
        <v>66</v>
      </c>
      <c r="N185" s="48" t="s">
        <v>1982</v>
      </c>
      <c r="O185" s="48">
        <v>7</v>
      </c>
      <c r="P185" s="48" t="s">
        <v>2195</v>
      </c>
      <c r="Q185" s="48" t="s">
        <v>1654</v>
      </c>
      <c r="R185" s="48" t="s">
        <v>734</v>
      </c>
      <c r="S185" s="48" t="s">
        <v>91</v>
      </c>
      <c r="T185" s="48" t="s">
        <v>179</v>
      </c>
      <c r="U185" s="48" t="s">
        <v>90</v>
      </c>
      <c r="V185" s="48" t="s">
        <v>90</v>
      </c>
      <c r="W185" s="48" t="s">
        <v>88</v>
      </c>
      <c r="X185" s="49">
        <v>119</v>
      </c>
      <c r="Y185" s="49">
        <v>57.584640000000007</v>
      </c>
      <c r="Z185" s="49"/>
      <c r="AA185" s="49">
        <v>9</v>
      </c>
      <c r="AB185" s="49" t="s">
        <v>272</v>
      </c>
      <c r="AC185" s="49">
        <v>66</v>
      </c>
      <c r="AD185" s="49" t="s">
        <v>1982</v>
      </c>
      <c r="AE185" s="49">
        <v>7</v>
      </c>
      <c r="AF185" s="49" t="s">
        <v>1983</v>
      </c>
      <c r="AG185" s="49" t="s">
        <v>1654</v>
      </c>
      <c r="AH185" s="49" t="s">
        <v>734</v>
      </c>
      <c r="AI185" s="49" t="s">
        <v>91</v>
      </c>
      <c r="AJ185" s="49" t="s">
        <v>179</v>
      </c>
      <c r="AK185" s="49" t="s">
        <v>90</v>
      </c>
      <c r="AL185" s="49" t="s">
        <v>90</v>
      </c>
      <c r="AM185" s="49" t="s">
        <v>88</v>
      </c>
    </row>
    <row r="186" spans="6:39" x14ac:dyDescent="0.2">
      <c r="F186" s="48" t="s">
        <v>658</v>
      </c>
      <c r="G186" s="48" t="s">
        <v>659</v>
      </c>
      <c r="H186" s="48"/>
      <c r="I186" s="48">
        <v>66.957430000000002</v>
      </c>
      <c r="J186" s="48"/>
      <c r="K186" s="48">
        <v>9</v>
      </c>
      <c r="L186" s="48" t="s">
        <v>272</v>
      </c>
      <c r="M186" s="48">
        <v>43</v>
      </c>
      <c r="N186" s="48" t="s">
        <v>1852</v>
      </c>
      <c r="O186" s="48">
        <v>1.1000000000000001</v>
      </c>
      <c r="P186" s="48" t="s">
        <v>2196</v>
      </c>
      <c r="Q186" s="48" t="s">
        <v>1843</v>
      </c>
      <c r="R186" s="48" t="s">
        <v>1844</v>
      </c>
      <c r="S186" s="48" t="s">
        <v>109</v>
      </c>
      <c r="T186" s="48" t="s">
        <v>1640</v>
      </c>
      <c r="U186" s="48" t="s">
        <v>145</v>
      </c>
      <c r="V186" s="48" t="s">
        <v>91</v>
      </c>
      <c r="W186" s="48" t="s">
        <v>88</v>
      </c>
      <c r="X186" s="49">
        <v>72</v>
      </c>
      <c r="Y186" s="49">
        <v>67.90973000000001</v>
      </c>
      <c r="Z186" s="49"/>
      <c r="AA186" s="49">
        <v>9</v>
      </c>
      <c r="AB186" s="49" t="s">
        <v>272</v>
      </c>
      <c r="AC186" s="49">
        <v>43</v>
      </c>
      <c r="AD186" s="49" t="s">
        <v>1852</v>
      </c>
      <c r="AE186" s="49">
        <v>0.7</v>
      </c>
      <c r="AF186" s="49" t="s">
        <v>1984</v>
      </c>
      <c r="AG186" s="49" t="s">
        <v>128</v>
      </c>
      <c r="AH186" s="49" t="s">
        <v>1649</v>
      </c>
      <c r="AI186" s="49" t="s">
        <v>109</v>
      </c>
      <c r="AJ186" s="49" t="s">
        <v>159</v>
      </c>
      <c r="AK186" s="49" t="s">
        <v>145</v>
      </c>
      <c r="AL186" s="49" t="s">
        <v>91</v>
      </c>
      <c r="AM186" s="49" t="s">
        <v>88</v>
      </c>
    </row>
    <row r="187" spans="6:39" x14ac:dyDescent="0.2">
      <c r="F187" s="48" t="s">
        <v>660</v>
      </c>
      <c r="G187" s="48" t="s">
        <v>661</v>
      </c>
      <c r="H187" s="48"/>
      <c r="I187" s="48">
        <v>65.637390000000011</v>
      </c>
      <c r="J187" s="48"/>
      <c r="K187" s="48">
        <v>4</v>
      </c>
      <c r="L187" s="48" t="s">
        <v>734</v>
      </c>
      <c r="M187" s="48">
        <v>58</v>
      </c>
      <c r="N187" s="48" t="s">
        <v>1985</v>
      </c>
      <c r="O187" s="48">
        <v>7</v>
      </c>
      <c r="P187" s="48" t="s">
        <v>2197</v>
      </c>
      <c r="Q187" s="48" t="s">
        <v>1843</v>
      </c>
      <c r="R187" s="48" t="s">
        <v>1844</v>
      </c>
      <c r="S187" s="48" t="s">
        <v>90</v>
      </c>
      <c r="T187" s="48" t="s">
        <v>180</v>
      </c>
      <c r="U187" s="48" t="s">
        <v>145</v>
      </c>
      <c r="V187" s="48" t="s">
        <v>145</v>
      </c>
      <c r="W187" s="48" t="s">
        <v>88</v>
      </c>
      <c r="X187" s="49">
        <v>84</v>
      </c>
      <c r="Y187" s="49">
        <v>65.636960000000002</v>
      </c>
      <c r="Z187" s="49"/>
      <c r="AA187" s="49">
        <v>4</v>
      </c>
      <c r="AB187" s="49" t="s">
        <v>734</v>
      </c>
      <c r="AC187" s="49">
        <v>58</v>
      </c>
      <c r="AD187" s="49" t="s">
        <v>1985</v>
      </c>
      <c r="AE187" s="49">
        <v>7</v>
      </c>
      <c r="AF187" s="49" t="s">
        <v>1986</v>
      </c>
      <c r="AG187" s="49" t="s">
        <v>1843</v>
      </c>
      <c r="AH187" s="49" t="s">
        <v>1844</v>
      </c>
      <c r="AI187" s="49" t="s">
        <v>90</v>
      </c>
      <c r="AJ187" s="49" t="s">
        <v>180</v>
      </c>
      <c r="AK187" s="49" t="s">
        <v>145</v>
      </c>
      <c r="AL187" s="49" t="s">
        <v>145</v>
      </c>
      <c r="AM187" s="49" t="s">
        <v>88</v>
      </c>
    </row>
    <row r="188" spans="6:39" x14ac:dyDescent="0.2">
      <c r="F188" s="48" t="s">
        <v>662</v>
      </c>
      <c r="G188" s="48" t="s">
        <v>663</v>
      </c>
      <c r="H188" s="48"/>
      <c r="I188" s="48">
        <v>49.718480000000007</v>
      </c>
      <c r="J188" s="48"/>
      <c r="K188" s="48">
        <v>10</v>
      </c>
      <c r="L188" s="48" t="s">
        <v>307</v>
      </c>
      <c r="M188" s="48">
        <v>53</v>
      </c>
      <c r="N188" s="48" t="s">
        <v>1987</v>
      </c>
      <c r="O188" s="48">
        <v>2.9</v>
      </c>
      <c r="P188" s="48" t="s">
        <v>2198</v>
      </c>
      <c r="Q188" s="48" t="s">
        <v>299</v>
      </c>
      <c r="R188" s="48" t="s">
        <v>1776</v>
      </c>
      <c r="S188" s="48" t="s">
        <v>88</v>
      </c>
      <c r="T188" s="48" t="s">
        <v>256</v>
      </c>
      <c r="U188" s="48" t="s">
        <v>88</v>
      </c>
      <c r="V188" s="48" t="s">
        <v>145</v>
      </c>
      <c r="W188" s="48" t="s">
        <v>88</v>
      </c>
      <c r="X188" s="49">
        <v>145</v>
      </c>
      <c r="Y188" s="49">
        <v>50.275350000000003</v>
      </c>
      <c r="Z188" s="49"/>
      <c r="AA188" s="49">
        <v>10</v>
      </c>
      <c r="AB188" s="49" t="s">
        <v>307</v>
      </c>
      <c r="AC188" s="49">
        <v>53</v>
      </c>
      <c r="AD188" s="49" t="s">
        <v>1987</v>
      </c>
      <c r="AE188" s="49">
        <v>2.6</v>
      </c>
      <c r="AF188" s="49" t="s">
        <v>1988</v>
      </c>
      <c r="AG188" s="49" t="s">
        <v>299</v>
      </c>
      <c r="AH188" s="49" t="s">
        <v>1776</v>
      </c>
      <c r="AI188" s="49" t="s">
        <v>88</v>
      </c>
      <c r="AJ188" s="49" t="s">
        <v>256</v>
      </c>
      <c r="AK188" s="49" t="s">
        <v>88</v>
      </c>
      <c r="AL188" s="49" t="s">
        <v>145</v>
      </c>
      <c r="AM188" s="49" t="s">
        <v>88</v>
      </c>
    </row>
    <row r="189" spans="6:39" x14ac:dyDescent="0.2">
      <c r="F189" s="48" t="s">
        <v>664</v>
      </c>
      <c r="G189" s="48" t="s">
        <v>665</v>
      </c>
      <c r="H189" s="48"/>
      <c r="I189" s="48">
        <v>71.089850000000013</v>
      </c>
      <c r="J189" s="48"/>
      <c r="K189" s="48">
        <v>5</v>
      </c>
      <c r="L189" s="48" t="s">
        <v>263</v>
      </c>
      <c r="M189" s="48">
        <v>53.5</v>
      </c>
      <c r="N189" s="48" t="s">
        <v>1989</v>
      </c>
      <c r="O189" s="48">
        <v>0.6</v>
      </c>
      <c r="P189" s="48" t="s">
        <v>2199</v>
      </c>
      <c r="Q189" s="48" t="s">
        <v>105</v>
      </c>
      <c r="R189" s="48" t="s">
        <v>1722</v>
      </c>
      <c r="S189" s="48" t="s">
        <v>90</v>
      </c>
      <c r="T189" s="48" t="s">
        <v>159</v>
      </c>
      <c r="U189" s="48" t="s">
        <v>88</v>
      </c>
      <c r="V189" s="48" t="s">
        <v>109</v>
      </c>
      <c r="W189" s="48" t="s">
        <v>88</v>
      </c>
      <c r="X189" s="49">
        <v>64</v>
      </c>
      <c r="Y189" s="49">
        <v>71.092440000000011</v>
      </c>
      <c r="Z189" s="49"/>
      <c r="AA189" s="49">
        <v>5</v>
      </c>
      <c r="AB189" s="49" t="s">
        <v>263</v>
      </c>
      <c r="AC189" s="49">
        <v>53.5</v>
      </c>
      <c r="AD189" s="49" t="s">
        <v>1989</v>
      </c>
      <c r="AE189" s="49">
        <v>0.6</v>
      </c>
      <c r="AF189" s="49" t="s">
        <v>1990</v>
      </c>
      <c r="AG189" s="49" t="s">
        <v>105</v>
      </c>
      <c r="AH189" s="49" t="s">
        <v>1722</v>
      </c>
      <c r="AI189" s="49" t="s">
        <v>90</v>
      </c>
      <c r="AJ189" s="49" t="s">
        <v>159</v>
      </c>
      <c r="AK189" s="49" t="s">
        <v>88</v>
      </c>
      <c r="AL189" s="49" t="s">
        <v>109</v>
      </c>
      <c r="AM189" s="49" t="s">
        <v>88</v>
      </c>
    </row>
    <row r="190" spans="6:39" x14ac:dyDescent="0.2">
      <c r="F190" s="48" t="s">
        <v>182</v>
      </c>
      <c r="G190" s="48" t="s">
        <v>200</v>
      </c>
      <c r="H190" s="48"/>
      <c r="I190" s="48">
        <v>65.039929999999998</v>
      </c>
      <c r="J190" s="48"/>
      <c r="K190" s="48">
        <v>7</v>
      </c>
      <c r="L190" s="48" t="s">
        <v>286</v>
      </c>
      <c r="M190" s="48">
        <v>35</v>
      </c>
      <c r="N190" s="48" t="s">
        <v>1689</v>
      </c>
      <c r="O190" s="48">
        <v>3</v>
      </c>
      <c r="P190" s="48" t="s">
        <v>2200</v>
      </c>
      <c r="Q190" s="48" t="s">
        <v>105</v>
      </c>
      <c r="R190" s="48" t="s">
        <v>1722</v>
      </c>
      <c r="S190" s="48" t="s">
        <v>109</v>
      </c>
      <c r="T190" s="48" t="s">
        <v>256</v>
      </c>
      <c r="U190" s="48" t="s">
        <v>145</v>
      </c>
      <c r="V190" s="48" t="s">
        <v>179</v>
      </c>
      <c r="W190" s="48" t="s">
        <v>88</v>
      </c>
      <c r="X190" s="49">
        <v>91</v>
      </c>
      <c r="Y190" s="49">
        <v>64.631799999999998</v>
      </c>
      <c r="Z190" s="49"/>
      <c r="AA190" s="49">
        <v>7</v>
      </c>
      <c r="AB190" s="49" t="s">
        <v>286</v>
      </c>
      <c r="AC190" s="49">
        <v>35</v>
      </c>
      <c r="AD190" s="49" t="s">
        <v>1689</v>
      </c>
      <c r="AE190" s="49">
        <v>3</v>
      </c>
      <c r="AF190" s="49" t="s">
        <v>1991</v>
      </c>
      <c r="AG190" s="49" t="s">
        <v>297</v>
      </c>
      <c r="AH190" s="49" t="s">
        <v>1342</v>
      </c>
      <c r="AI190" s="49" t="s">
        <v>109</v>
      </c>
      <c r="AJ190" s="49" t="s">
        <v>95</v>
      </c>
      <c r="AK190" s="49" t="s">
        <v>145</v>
      </c>
      <c r="AL190" s="49" t="s">
        <v>179</v>
      </c>
      <c r="AM190" s="49" t="s">
        <v>88</v>
      </c>
    </row>
    <row r="191" spans="6:39" x14ac:dyDescent="0.2">
      <c r="F191" s="48" t="s">
        <v>187</v>
      </c>
      <c r="G191" s="48" t="s">
        <v>201</v>
      </c>
      <c r="H191" s="48"/>
      <c r="I191" s="48">
        <v>65.183230000000009</v>
      </c>
      <c r="J191" s="48"/>
      <c r="K191" s="48">
        <v>6</v>
      </c>
      <c r="L191" s="48" t="s">
        <v>1643</v>
      </c>
      <c r="M191" s="48">
        <v>19</v>
      </c>
      <c r="N191" s="48" t="s">
        <v>1637</v>
      </c>
      <c r="O191" s="48">
        <v>1.8</v>
      </c>
      <c r="P191" s="48" t="s">
        <v>2201</v>
      </c>
      <c r="Q191" s="48" t="s">
        <v>91</v>
      </c>
      <c r="R191" s="48" t="s">
        <v>1646</v>
      </c>
      <c r="S191" s="48" t="s">
        <v>95</v>
      </c>
      <c r="T191" s="48" t="s">
        <v>1640</v>
      </c>
      <c r="U191" s="48" t="s">
        <v>88</v>
      </c>
      <c r="V191" s="48" t="s">
        <v>179</v>
      </c>
      <c r="W191" s="48" t="s">
        <v>88</v>
      </c>
      <c r="X191" s="49">
        <v>86</v>
      </c>
      <c r="Y191" s="49">
        <v>65.222620000000006</v>
      </c>
      <c r="Z191" s="49"/>
      <c r="AA191" s="49">
        <v>6</v>
      </c>
      <c r="AB191" s="49" t="s">
        <v>1643</v>
      </c>
      <c r="AC191" s="49">
        <v>19</v>
      </c>
      <c r="AD191" s="49" t="s">
        <v>1637</v>
      </c>
      <c r="AE191" s="49">
        <v>1.8</v>
      </c>
      <c r="AF191" s="49" t="s">
        <v>1992</v>
      </c>
      <c r="AG191" s="49" t="s">
        <v>91</v>
      </c>
      <c r="AH191" s="49" t="s">
        <v>1646</v>
      </c>
      <c r="AI191" s="49" t="s">
        <v>95</v>
      </c>
      <c r="AJ191" s="49" t="s">
        <v>1640</v>
      </c>
      <c r="AK191" s="49" t="s">
        <v>88</v>
      </c>
      <c r="AL191" s="49" t="s">
        <v>179</v>
      </c>
      <c r="AM191" s="49" t="s">
        <v>88</v>
      </c>
    </row>
    <row r="192" spans="6:39" x14ac:dyDescent="0.2">
      <c r="F192" s="48" t="s">
        <v>666</v>
      </c>
      <c r="G192" s="48" t="s">
        <v>667</v>
      </c>
      <c r="H192" s="48"/>
      <c r="I192" s="48">
        <v>49.058030000000002</v>
      </c>
      <c r="J192" s="48"/>
      <c r="K192" s="48">
        <v>6</v>
      </c>
      <c r="L192" s="48" t="s">
        <v>1643</v>
      </c>
      <c r="M192" s="48">
        <v>45</v>
      </c>
      <c r="N192" s="48" t="s">
        <v>1993</v>
      </c>
      <c r="O192" s="48">
        <v>9.6999999999999993</v>
      </c>
      <c r="P192" s="48" t="s">
        <v>2202</v>
      </c>
      <c r="Q192" s="48" t="s">
        <v>91</v>
      </c>
      <c r="R192" s="48" t="s">
        <v>1646</v>
      </c>
      <c r="S192" s="48" t="s">
        <v>88</v>
      </c>
      <c r="T192" s="48" t="s">
        <v>256</v>
      </c>
      <c r="U192" s="48" t="s">
        <v>88</v>
      </c>
      <c r="V192" s="48" t="s">
        <v>299</v>
      </c>
      <c r="W192" s="48" t="s">
        <v>88</v>
      </c>
      <c r="X192" s="49">
        <v>149</v>
      </c>
      <c r="Y192" s="49">
        <v>49.276080000000007</v>
      </c>
      <c r="Z192" s="49"/>
      <c r="AA192" s="49">
        <v>6</v>
      </c>
      <c r="AB192" s="49" t="s">
        <v>1643</v>
      </c>
      <c r="AC192" s="49">
        <v>45</v>
      </c>
      <c r="AD192" s="49" t="s">
        <v>1993</v>
      </c>
      <c r="AE192" s="49">
        <v>9.5</v>
      </c>
      <c r="AF192" s="49" t="s">
        <v>1994</v>
      </c>
      <c r="AG192" s="49" t="s">
        <v>91</v>
      </c>
      <c r="AH192" s="49" t="s">
        <v>1646</v>
      </c>
      <c r="AI192" s="49" t="s">
        <v>88</v>
      </c>
      <c r="AJ192" s="49" t="s">
        <v>256</v>
      </c>
      <c r="AK192" s="49" t="s">
        <v>88</v>
      </c>
      <c r="AL192" s="49" t="s">
        <v>299</v>
      </c>
      <c r="AM192" s="49" t="s">
        <v>88</v>
      </c>
    </row>
    <row r="193" spans="6:39" x14ac:dyDescent="0.2">
      <c r="F193" s="48" t="s">
        <v>668</v>
      </c>
      <c r="G193" s="48" t="s">
        <v>669</v>
      </c>
      <c r="H193" s="48"/>
      <c r="I193" s="48">
        <v>58.202040000000004</v>
      </c>
      <c r="J193" s="48"/>
      <c r="K193" s="48">
        <v>5</v>
      </c>
      <c r="L193" s="48" t="s">
        <v>263</v>
      </c>
      <c r="M193" s="48">
        <v>36</v>
      </c>
      <c r="N193" s="48" t="s">
        <v>2052</v>
      </c>
      <c r="O193" s="48">
        <v>7.6</v>
      </c>
      <c r="P193" s="48" t="s">
        <v>2203</v>
      </c>
      <c r="Q193" s="48" t="s">
        <v>139</v>
      </c>
      <c r="R193" s="48" t="s">
        <v>272</v>
      </c>
      <c r="S193" s="48" t="s">
        <v>95</v>
      </c>
      <c r="T193" s="48" t="s">
        <v>145</v>
      </c>
      <c r="U193" s="48" t="s">
        <v>88</v>
      </c>
      <c r="V193" s="48" t="s">
        <v>109</v>
      </c>
      <c r="W193" s="48" t="s">
        <v>88</v>
      </c>
      <c r="X193" s="49">
        <v>109</v>
      </c>
      <c r="Y193" s="49">
        <v>59.481260000000006</v>
      </c>
      <c r="Z193" s="49"/>
      <c r="AA193" s="49">
        <v>5</v>
      </c>
      <c r="AB193" s="49" t="s">
        <v>263</v>
      </c>
      <c r="AC193" s="49">
        <v>29</v>
      </c>
      <c r="AD193" s="49" t="s">
        <v>1717</v>
      </c>
      <c r="AE193" s="49">
        <v>7.3</v>
      </c>
      <c r="AF193" s="49" t="s">
        <v>1995</v>
      </c>
      <c r="AG193" s="49" t="s">
        <v>139</v>
      </c>
      <c r="AH193" s="49" t="s">
        <v>272</v>
      </c>
      <c r="AI193" s="49" t="s">
        <v>95</v>
      </c>
      <c r="AJ193" s="49" t="s">
        <v>179</v>
      </c>
      <c r="AK193" s="49" t="s">
        <v>88</v>
      </c>
      <c r="AL193" s="49" t="s">
        <v>299</v>
      </c>
      <c r="AM193" s="49" t="s">
        <v>88</v>
      </c>
    </row>
  </sheetData>
  <sortState ref="A3:D24">
    <sortCondition ref="D3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3"/>
  <sheetViews>
    <sheetView workbookViewId="0">
      <selection activeCell="X17" sqref="X17"/>
    </sheetView>
  </sheetViews>
  <sheetFormatPr defaultRowHeight="14.25" x14ac:dyDescent="0.2"/>
  <cols>
    <col min="1" max="1" width="12.25" customWidth="1"/>
    <col min="2" max="2" width="20.25" customWidth="1"/>
    <col min="3" max="3" width="13.875" customWidth="1"/>
    <col min="4" max="4" width="13.375" customWidth="1"/>
    <col min="6" max="15" width="29.375" style="35" customWidth="1"/>
    <col min="16" max="16" width="32.125" style="35" customWidth="1"/>
    <col min="17" max="22" width="29.375" style="35" customWidth="1"/>
    <col min="23" max="33" width="29.375" style="51" customWidth="1"/>
    <col min="34" max="34" width="42.625" style="51" customWidth="1"/>
    <col min="35" max="36" width="29.375" style="51" customWidth="1"/>
    <col min="37" max="37" width="32.875" style="51" customWidth="1"/>
  </cols>
  <sheetData>
    <row r="1" spans="1:37" x14ac:dyDescent="0.2">
      <c r="F1" s="11">
        <v>1</v>
      </c>
      <c r="G1" s="11">
        <v>2</v>
      </c>
      <c r="H1" s="11">
        <v>3</v>
      </c>
      <c r="I1" s="11">
        <v>4</v>
      </c>
      <c r="J1" s="11">
        <v>5</v>
      </c>
      <c r="K1" s="11">
        <v>6</v>
      </c>
      <c r="L1" s="11">
        <v>7</v>
      </c>
      <c r="M1" s="11">
        <v>8</v>
      </c>
      <c r="N1" s="11">
        <v>9</v>
      </c>
      <c r="O1" s="11">
        <v>10</v>
      </c>
      <c r="P1" s="11">
        <v>11</v>
      </c>
      <c r="Q1" s="11">
        <v>12</v>
      </c>
      <c r="R1" s="11">
        <v>13</v>
      </c>
      <c r="S1" s="11">
        <v>14</v>
      </c>
      <c r="T1" s="11">
        <v>15</v>
      </c>
      <c r="U1" s="11">
        <v>16</v>
      </c>
      <c r="V1" s="11">
        <v>17</v>
      </c>
      <c r="W1" s="50">
        <v>18</v>
      </c>
      <c r="X1" s="50">
        <v>19</v>
      </c>
      <c r="Y1" s="50">
        <v>20</v>
      </c>
      <c r="Z1" s="50">
        <v>21</v>
      </c>
      <c r="AA1" s="50">
        <v>22</v>
      </c>
      <c r="AB1" s="50">
        <v>23</v>
      </c>
      <c r="AC1" s="50">
        <v>24</v>
      </c>
      <c r="AD1" s="50">
        <v>25</v>
      </c>
      <c r="AE1" s="50">
        <v>26</v>
      </c>
      <c r="AF1" s="50">
        <v>27</v>
      </c>
      <c r="AG1" s="50">
        <v>28</v>
      </c>
      <c r="AH1" s="50">
        <v>29</v>
      </c>
      <c r="AI1" s="50">
        <v>30</v>
      </c>
      <c r="AJ1" s="50">
        <v>31</v>
      </c>
      <c r="AK1" s="50">
        <v>32</v>
      </c>
    </row>
    <row r="2" spans="1:37" ht="25.5" x14ac:dyDescent="0.2">
      <c r="A2" s="26" t="s">
        <v>53</v>
      </c>
      <c r="B2" s="27" t="s">
        <v>1</v>
      </c>
      <c r="C2" s="28" t="s">
        <v>214</v>
      </c>
      <c r="D2" s="28" t="s">
        <v>215</v>
      </c>
      <c r="F2" s="48" t="s">
        <v>53</v>
      </c>
      <c r="G2" s="48" t="s">
        <v>1</v>
      </c>
      <c r="H2" s="48" t="s">
        <v>2205</v>
      </c>
      <c r="I2" s="48" t="s">
        <v>2206</v>
      </c>
      <c r="J2" s="48" t="s">
        <v>2207</v>
      </c>
      <c r="K2" s="48" t="s">
        <v>2208</v>
      </c>
      <c r="L2" s="48" t="s">
        <v>2209</v>
      </c>
      <c r="M2" s="48" t="s">
        <v>2210</v>
      </c>
      <c r="N2" s="48" t="s">
        <v>2211</v>
      </c>
      <c r="O2" s="48" t="s">
        <v>2212</v>
      </c>
      <c r="P2" s="48" t="s">
        <v>2213</v>
      </c>
      <c r="Q2" s="48" t="s">
        <v>2214</v>
      </c>
      <c r="R2" s="48" t="s">
        <v>2215</v>
      </c>
      <c r="S2" s="48" t="s">
        <v>2216</v>
      </c>
      <c r="T2" s="48" t="s">
        <v>2217</v>
      </c>
      <c r="U2" s="48" t="s">
        <v>2218</v>
      </c>
      <c r="V2" s="48" t="s">
        <v>2219</v>
      </c>
      <c r="W2" s="49" t="s">
        <v>2205</v>
      </c>
      <c r="X2" s="49" t="s">
        <v>2206</v>
      </c>
      <c r="Y2" s="49" t="s">
        <v>2207</v>
      </c>
      <c r="Z2" s="49" t="s">
        <v>2208</v>
      </c>
      <c r="AA2" s="49" t="s">
        <v>2209</v>
      </c>
      <c r="AB2" s="49" t="s">
        <v>2210</v>
      </c>
      <c r="AC2" s="49" t="s">
        <v>2211</v>
      </c>
      <c r="AD2" s="49" t="s">
        <v>2212</v>
      </c>
      <c r="AE2" s="49" t="s">
        <v>2213</v>
      </c>
      <c r="AF2" s="49" t="s">
        <v>2214</v>
      </c>
      <c r="AG2" s="49" t="s">
        <v>2215</v>
      </c>
      <c r="AH2" s="49" t="s">
        <v>2216</v>
      </c>
      <c r="AI2" s="49" t="s">
        <v>2217</v>
      </c>
      <c r="AJ2" s="49" t="s">
        <v>2218</v>
      </c>
      <c r="AK2" s="49" t="s">
        <v>2219</v>
      </c>
    </row>
    <row r="3" spans="1:37" x14ac:dyDescent="0.2">
      <c r="A3" s="13" t="s">
        <v>122</v>
      </c>
      <c r="B3" s="13" t="s">
        <v>18</v>
      </c>
      <c r="C3" s="12">
        <f>VLOOKUP($A3,'[1]2019-GC'!$A:C,3,0)</f>
        <v>138</v>
      </c>
      <c r="D3" s="12">
        <f>VLOOKUP($A3,'[1]All-data-countries-2020'!$A:$GQ,80,0)</f>
        <v>4</v>
      </c>
      <c r="F3" s="48" t="s">
        <v>332</v>
      </c>
      <c r="G3" s="48" t="s">
        <v>333</v>
      </c>
      <c r="H3" s="48"/>
      <c r="I3" s="48">
        <v>50.000000000000007</v>
      </c>
      <c r="J3" s="48"/>
      <c r="K3" s="48" t="s">
        <v>2220</v>
      </c>
      <c r="L3" s="48" t="s">
        <v>2220</v>
      </c>
      <c r="M3" s="48" t="s">
        <v>2220</v>
      </c>
      <c r="N3" s="48" t="s">
        <v>2220</v>
      </c>
      <c r="O3" s="48"/>
      <c r="P3" s="48">
        <v>10</v>
      </c>
      <c r="Q3" s="48" t="s">
        <v>721</v>
      </c>
      <c r="R3" s="48">
        <v>0</v>
      </c>
      <c r="S3" s="48" t="s">
        <v>88</v>
      </c>
      <c r="T3" s="48">
        <v>10</v>
      </c>
      <c r="U3" s="48" t="s">
        <v>255</v>
      </c>
      <c r="V3" s="48">
        <v>0</v>
      </c>
      <c r="W3" s="49">
        <v>104</v>
      </c>
      <c r="X3" s="49">
        <v>50.000000000000007</v>
      </c>
      <c r="Y3" s="49"/>
      <c r="Z3" s="49" t="s">
        <v>2220</v>
      </c>
      <c r="AA3" s="49" t="s">
        <v>2220</v>
      </c>
      <c r="AB3" s="49" t="s">
        <v>2220</v>
      </c>
      <c r="AC3" s="49" t="s">
        <v>2220</v>
      </c>
      <c r="AD3" s="49"/>
      <c r="AE3" s="49">
        <v>10</v>
      </c>
      <c r="AF3" s="49" t="s">
        <v>721</v>
      </c>
      <c r="AG3" s="49">
        <v>0</v>
      </c>
      <c r="AH3" s="49" t="s">
        <v>88</v>
      </c>
      <c r="AI3" s="49">
        <v>10</v>
      </c>
      <c r="AJ3" s="49">
        <v>1.5</v>
      </c>
      <c r="AK3" s="49">
        <v>0</v>
      </c>
    </row>
    <row r="4" spans="1:37" x14ac:dyDescent="0.2">
      <c r="A4" s="13" t="s">
        <v>182</v>
      </c>
      <c r="B4" s="13" t="s">
        <v>200</v>
      </c>
      <c r="C4" s="12">
        <f>VLOOKUP($A4,'[1]2019-GC'!$A:C,3,0)</f>
        <v>32</v>
      </c>
      <c r="D4" s="12">
        <f>VLOOKUP($A4,'[1]All-data-countries-2020'!$A:$GQ,80,0)</f>
        <v>25</v>
      </c>
      <c r="F4" s="48" t="s">
        <v>334</v>
      </c>
      <c r="G4" s="48" t="s">
        <v>335</v>
      </c>
      <c r="H4" s="48"/>
      <c r="I4" s="48">
        <v>70</v>
      </c>
      <c r="J4" s="48"/>
      <c r="K4" s="48" t="s">
        <v>2220</v>
      </c>
      <c r="L4" s="48" t="s">
        <v>2220</v>
      </c>
      <c r="M4" s="48" t="s">
        <v>2220</v>
      </c>
      <c r="N4" s="48" t="s">
        <v>2220</v>
      </c>
      <c r="O4" s="48"/>
      <c r="P4" s="48">
        <v>8</v>
      </c>
      <c r="Q4" s="48" t="s">
        <v>263</v>
      </c>
      <c r="R4" s="48">
        <v>6</v>
      </c>
      <c r="S4" s="48" t="s">
        <v>734</v>
      </c>
      <c r="T4" s="48">
        <v>14</v>
      </c>
      <c r="U4" s="48" t="s">
        <v>2221</v>
      </c>
      <c r="V4" s="48">
        <v>0</v>
      </c>
      <c r="W4" s="49">
        <v>48</v>
      </c>
      <c r="X4" s="49">
        <v>70</v>
      </c>
      <c r="Y4" s="49"/>
      <c r="Z4" s="49" t="s">
        <v>2220</v>
      </c>
      <c r="AA4" s="49" t="s">
        <v>2220</v>
      </c>
      <c r="AB4" s="49" t="s">
        <v>2220</v>
      </c>
      <c r="AC4" s="49" t="s">
        <v>2220</v>
      </c>
      <c r="AD4" s="49"/>
      <c r="AE4" s="49">
        <v>8</v>
      </c>
      <c r="AF4" s="49" t="s">
        <v>263</v>
      </c>
      <c r="AG4" s="49">
        <v>6</v>
      </c>
      <c r="AH4" s="49" t="s">
        <v>734</v>
      </c>
      <c r="AI4" s="49">
        <v>14</v>
      </c>
      <c r="AJ4" s="49">
        <v>56.2</v>
      </c>
      <c r="AK4" s="49">
        <v>0</v>
      </c>
    </row>
    <row r="5" spans="1:37" x14ac:dyDescent="0.2">
      <c r="A5" s="13" t="s">
        <v>178</v>
      </c>
      <c r="B5" s="13" t="s">
        <v>8</v>
      </c>
      <c r="C5" s="12">
        <f>VLOOKUP($A5,'[1]2019-GC'!$A:C,3,0)</f>
        <v>59</v>
      </c>
      <c r="D5" s="12">
        <f>VLOOKUP($A5,'[1]All-data-countries-2020'!$A:$GQ,80,0)</f>
        <v>48</v>
      </c>
      <c r="F5" s="48" t="s">
        <v>81</v>
      </c>
      <c r="G5" s="48" t="s">
        <v>36</v>
      </c>
      <c r="H5" s="48"/>
      <c r="I5" s="48">
        <v>10</v>
      </c>
      <c r="J5" s="48"/>
      <c r="K5" s="48" t="s">
        <v>2220</v>
      </c>
      <c r="L5" s="48" t="s">
        <v>2220</v>
      </c>
      <c r="M5" s="48" t="s">
        <v>2220</v>
      </c>
      <c r="N5" s="48" t="s">
        <v>2220</v>
      </c>
      <c r="O5" s="48"/>
      <c r="P5" s="48">
        <v>2</v>
      </c>
      <c r="Q5" s="48" t="s">
        <v>759</v>
      </c>
      <c r="R5" s="48">
        <v>0</v>
      </c>
      <c r="S5" s="48" t="s">
        <v>88</v>
      </c>
      <c r="T5" s="48">
        <v>2</v>
      </c>
      <c r="U5" s="48" t="s">
        <v>684</v>
      </c>
      <c r="V5" s="48">
        <v>0</v>
      </c>
      <c r="W5" s="49">
        <v>181</v>
      </c>
      <c r="X5" s="49">
        <v>10</v>
      </c>
      <c r="Y5" s="49"/>
      <c r="Z5" s="49" t="s">
        <v>2220</v>
      </c>
      <c r="AA5" s="49" t="s">
        <v>2220</v>
      </c>
      <c r="AB5" s="49" t="s">
        <v>2220</v>
      </c>
      <c r="AC5" s="49" t="s">
        <v>2220</v>
      </c>
      <c r="AD5" s="49"/>
      <c r="AE5" s="49">
        <v>2</v>
      </c>
      <c r="AF5" s="49" t="s">
        <v>759</v>
      </c>
      <c r="AG5" s="49">
        <v>0</v>
      </c>
      <c r="AH5" s="49" t="s">
        <v>88</v>
      </c>
      <c r="AI5" s="49">
        <v>2</v>
      </c>
      <c r="AJ5" s="49">
        <v>3.6</v>
      </c>
      <c r="AK5" s="49">
        <v>0</v>
      </c>
    </row>
    <row r="6" spans="1:37" x14ac:dyDescent="0.2">
      <c r="A6" s="13" t="s">
        <v>108</v>
      </c>
      <c r="B6" s="13" t="s">
        <v>198</v>
      </c>
      <c r="C6" s="12">
        <f>VLOOKUP($A6,'[1]2019-GC'!$A:C,3,0)</f>
        <v>63</v>
      </c>
      <c r="D6" s="12">
        <f>VLOOKUP($A6,'[1]All-data-countries-2020'!$A:$GQ,80,0)</f>
        <v>67</v>
      </c>
      <c r="F6" s="48" t="s">
        <v>336</v>
      </c>
      <c r="G6" s="48" t="s">
        <v>337</v>
      </c>
      <c r="H6" s="48"/>
      <c r="I6" s="48">
        <v>5</v>
      </c>
      <c r="J6" s="48"/>
      <c r="K6" s="48" t="s">
        <v>2220</v>
      </c>
      <c r="L6" s="48" t="s">
        <v>2220</v>
      </c>
      <c r="M6" s="48" t="s">
        <v>2220</v>
      </c>
      <c r="N6" s="48" t="s">
        <v>2220</v>
      </c>
      <c r="O6" s="48"/>
      <c r="P6" s="48">
        <v>1</v>
      </c>
      <c r="Q6" s="48" t="s">
        <v>1803</v>
      </c>
      <c r="R6" s="48">
        <v>0</v>
      </c>
      <c r="S6" s="48" t="s">
        <v>88</v>
      </c>
      <c r="T6" s="48">
        <v>1</v>
      </c>
      <c r="U6" s="48" t="s">
        <v>1927</v>
      </c>
      <c r="V6" s="48">
        <v>0</v>
      </c>
      <c r="W6" s="49">
        <v>185</v>
      </c>
      <c r="X6" s="49">
        <v>5</v>
      </c>
      <c r="Y6" s="49"/>
      <c r="Z6" s="49" t="s">
        <v>2220</v>
      </c>
      <c r="AA6" s="49" t="s">
        <v>2220</v>
      </c>
      <c r="AB6" s="49" t="s">
        <v>2220</v>
      </c>
      <c r="AC6" s="49" t="s">
        <v>2220</v>
      </c>
      <c r="AD6" s="49"/>
      <c r="AE6" s="49">
        <v>1</v>
      </c>
      <c r="AF6" s="49" t="s">
        <v>1803</v>
      </c>
      <c r="AG6" s="49">
        <v>0</v>
      </c>
      <c r="AH6" s="49" t="s">
        <v>88</v>
      </c>
      <c r="AI6" s="49">
        <v>1</v>
      </c>
      <c r="AJ6" s="49">
        <v>1.5</v>
      </c>
      <c r="AK6" s="49">
        <v>0</v>
      </c>
    </row>
    <row r="7" spans="1:37" x14ac:dyDescent="0.2">
      <c r="A7" s="13" t="s">
        <v>158</v>
      </c>
      <c r="B7" s="13" t="s">
        <v>14</v>
      </c>
      <c r="C7" s="12">
        <f>VLOOKUP($A7,'[1]2019-GC'!$A:C,3,0)</f>
        <v>122</v>
      </c>
      <c r="D7" s="12">
        <f>VLOOKUP($A7,'[1]All-data-countries-2020'!$A:$GQ,80,0)</f>
        <v>80</v>
      </c>
      <c r="F7" s="48" t="s">
        <v>338</v>
      </c>
      <c r="G7" s="48" t="s">
        <v>339</v>
      </c>
      <c r="H7" s="48"/>
      <c r="I7" s="48">
        <v>25.000000000000004</v>
      </c>
      <c r="J7" s="48"/>
      <c r="K7" s="48" t="s">
        <v>2220</v>
      </c>
      <c r="L7" s="48" t="s">
        <v>2220</v>
      </c>
      <c r="M7" s="48" t="s">
        <v>2220</v>
      </c>
      <c r="N7" s="48" t="s">
        <v>2220</v>
      </c>
      <c r="O7" s="48"/>
      <c r="P7" s="48">
        <v>5</v>
      </c>
      <c r="Q7" s="48" t="s">
        <v>1667</v>
      </c>
      <c r="R7" s="48">
        <v>0</v>
      </c>
      <c r="S7" s="48" t="s">
        <v>88</v>
      </c>
      <c r="T7" s="48">
        <v>5</v>
      </c>
      <c r="U7" s="48" t="s">
        <v>88</v>
      </c>
      <c r="V7" s="48">
        <v>0</v>
      </c>
      <c r="W7" s="49">
        <v>165</v>
      </c>
      <c r="X7" s="49">
        <v>25.000000000000004</v>
      </c>
      <c r="Y7" s="49"/>
      <c r="Z7" s="49" t="s">
        <v>2220</v>
      </c>
      <c r="AA7" s="49" t="s">
        <v>2220</v>
      </c>
      <c r="AB7" s="49" t="s">
        <v>2220</v>
      </c>
      <c r="AC7" s="49" t="s">
        <v>2220</v>
      </c>
      <c r="AD7" s="49"/>
      <c r="AE7" s="49">
        <v>5</v>
      </c>
      <c r="AF7" s="49" t="s">
        <v>1667</v>
      </c>
      <c r="AG7" s="49">
        <v>0</v>
      </c>
      <c r="AH7" s="49" t="s">
        <v>88</v>
      </c>
      <c r="AI7" s="49">
        <v>5</v>
      </c>
      <c r="AJ7" s="49">
        <v>0</v>
      </c>
      <c r="AK7" s="49">
        <v>0</v>
      </c>
    </row>
    <row r="8" spans="1:37" x14ac:dyDescent="0.2">
      <c r="A8" s="13" t="s">
        <v>89</v>
      </c>
      <c r="B8" s="13" t="s">
        <v>10</v>
      </c>
      <c r="C8" s="12">
        <f>VLOOKUP($A8,'[1]2019-GC'!$A:C,3,0)</f>
        <v>112</v>
      </c>
      <c r="D8" s="12">
        <f>VLOOKUP($A8,'[1]All-data-countries-2020'!$A:$GQ,80,0)</f>
        <v>94</v>
      </c>
      <c r="F8" s="48" t="s">
        <v>340</v>
      </c>
      <c r="G8" s="48" t="s">
        <v>341</v>
      </c>
      <c r="H8" s="48"/>
      <c r="I8" s="48">
        <v>50.000000000000007</v>
      </c>
      <c r="J8" s="48"/>
      <c r="K8" s="48" t="s">
        <v>2220</v>
      </c>
      <c r="L8" s="48" t="s">
        <v>2220</v>
      </c>
      <c r="M8" s="48" t="s">
        <v>2220</v>
      </c>
      <c r="N8" s="48" t="s">
        <v>2220</v>
      </c>
      <c r="O8" s="48"/>
      <c r="P8" s="48">
        <v>2</v>
      </c>
      <c r="Q8" s="48" t="s">
        <v>759</v>
      </c>
      <c r="R8" s="48">
        <v>8</v>
      </c>
      <c r="S8" s="48" t="s">
        <v>291</v>
      </c>
      <c r="T8" s="48">
        <v>10</v>
      </c>
      <c r="U8" s="48" t="s">
        <v>1083</v>
      </c>
      <c r="V8" s="48">
        <v>100</v>
      </c>
      <c r="W8" s="49">
        <v>104</v>
      </c>
      <c r="X8" s="49">
        <v>50.000000000000007</v>
      </c>
      <c r="Y8" s="49"/>
      <c r="Z8" s="49" t="s">
        <v>2220</v>
      </c>
      <c r="AA8" s="49" t="s">
        <v>2220</v>
      </c>
      <c r="AB8" s="49" t="s">
        <v>2220</v>
      </c>
      <c r="AC8" s="49" t="s">
        <v>2220</v>
      </c>
      <c r="AD8" s="49"/>
      <c r="AE8" s="49">
        <v>2</v>
      </c>
      <c r="AF8" s="49" t="s">
        <v>759</v>
      </c>
      <c r="AG8" s="49">
        <v>8</v>
      </c>
      <c r="AH8" s="49" t="s">
        <v>291</v>
      </c>
      <c r="AI8" s="49">
        <v>10</v>
      </c>
      <c r="AJ8" s="49">
        <v>48.1</v>
      </c>
      <c r="AK8" s="49">
        <v>100</v>
      </c>
    </row>
    <row r="9" spans="1:37" x14ac:dyDescent="0.2">
      <c r="A9" s="13" t="s">
        <v>176</v>
      </c>
      <c r="B9" s="13" t="s">
        <v>22</v>
      </c>
      <c r="C9" s="12">
        <f>VLOOKUP($A9,'[1]2019-GC'!$A:C,3,0)</f>
        <v>111</v>
      </c>
      <c r="D9" s="12">
        <f>VLOOKUP($A9,'[1]All-data-countries-2020'!$A:$GQ,80,0)</f>
        <v>104</v>
      </c>
      <c r="F9" s="48" t="s">
        <v>342</v>
      </c>
      <c r="G9" s="48" t="s">
        <v>343</v>
      </c>
      <c r="H9" s="48"/>
      <c r="I9" s="48">
        <v>70</v>
      </c>
      <c r="J9" s="48"/>
      <c r="K9" s="48" t="s">
        <v>2220</v>
      </c>
      <c r="L9" s="48" t="s">
        <v>2220</v>
      </c>
      <c r="M9" s="48" t="s">
        <v>2220</v>
      </c>
      <c r="N9" s="48" t="s">
        <v>2220</v>
      </c>
      <c r="O9" s="48"/>
      <c r="P9" s="48">
        <v>6</v>
      </c>
      <c r="Q9" s="48" t="s">
        <v>286</v>
      </c>
      <c r="R9" s="48">
        <v>8</v>
      </c>
      <c r="S9" s="48" t="s">
        <v>291</v>
      </c>
      <c r="T9" s="48">
        <v>14</v>
      </c>
      <c r="U9" s="48" t="s">
        <v>88</v>
      </c>
      <c r="V9" s="48">
        <v>80</v>
      </c>
      <c r="W9" s="49">
        <v>48</v>
      </c>
      <c r="X9" s="49">
        <v>70</v>
      </c>
      <c r="Y9" s="49"/>
      <c r="Z9" s="49" t="s">
        <v>2220</v>
      </c>
      <c r="AA9" s="49" t="s">
        <v>2220</v>
      </c>
      <c r="AB9" s="49" t="s">
        <v>2220</v>
      </c>
      <c r="AC9" s="49" t="s">
        <v>2220</v>
      </c>
      <c r="AD9" s="49"/>
      <c r="AE9" s="49">
        <v>6</v>
      </c>
      <c r="AF9" s="49" t="s">
        <v>286</v>
      </c>
      <c r="AG9" s="49">
        <v>8</v>
      </c>
      <c r="AH9" s="49" t="s">
        <v>291</v>
      </c>
      <c r="AI9" s="49">
        <v>14</v>
      </c>
      <c r="AJ9" s="49">
        <v>0</v>
      </c>
      <c r="AK9" s="49">
        <v>82.5</v>
      </c>
    </row>
    <row r="10" spans="1:37" x14ac:dyDescent="0.2">
      <c r="A10" s="13" t="s">
        <v>125</v>
      </c>
      <c r="B10" s="13" t="s">
        <v>24</v>
      </c>
      <c r="C10" s="12">
        <f>VLOOKUP($A10,'[1]2019-GC'!$A:C,3,0)</f>
        <v>139</v>
      </c>
      <c r="D10" s="12">
        <f>VLOOKUP($A10,'[1]All-data-countries-2020'!$A:$GQ,80,0)</f>
        <v>119</v>
      </c>
      <c r="F10" s="48" t="s">
        <v>344</v>
      </c>
      <c r="G10" s="48" t="s">
        <v>345</v>
      </c>
      <c r="H10" s="48"/>
      <c r="I10" s="48">
        <v>90.000000000000014</v>
      </c>
      <c r="J10" s="48"/>
      <c r="K10" s="48" t="s">
        <v>2220</v>
      </c>
      <c r="L10" s="48" t="s">
        <v>2220</v>
      </c>
      <c r="M10" s="48" t="s">
        <v>2220</v>
      </c>
      <c r="N10" s="48" t="s">
        <v>2220</v>
      </c>
      <c r="O10" s="48"/>
      <c r="P10" s="48">
        <v>11</v>
      </c>
      <c r="Q10" s="48" t="s">
        <v>1664</v>
      </c>
      <c r="R10" s="48">
        <v>7</v>
      </c>
      <c r="S10" s="48" t="s">
        <v>318</v>
      </c>
      <c r="T10" s="48">
        <v>18</v>
      </c>
      <c r="U10" s="48" t="s">
        <v>88</v>
      </c>
      <c r="V10" s="48">
        <v>100</v>
      </c>
      <c r="W10" s="49">
        <v>4</v>
      </c>
      <c r="X10" s="49">
        <v>95.000000000000014</v>
      </c>
      <c r="Y10" s="49"/>
      <c r="Z10" s="49" t="s">
        <v>2220</v>
      </c>
      <c r="AA10" s="49" t="s">
        <v>2220</v>
      </c>
      <c r="AB10" s="49" t="s">
        <v>2220</v>
      </c>
      <c r="AC10" s="49" t="s">
        <v>2220</v>
      </c>
      <c r="AD10" s="49"/>
      <c r="AE10" s="49">
        <v>11</v>
      </c>
      <c r="AF10" s="49" t="s">
        <v>1664</v>
      </c>
      <c r="AG10" s="49">
        <v>8</v>
      </c>
      <c r="AH10" s="49" t="s">
        <v>291</v>
      </c>
      <c r="AI10" s="49">
        <v>19</v>
      </c>
      <c r="AJ10" s="49">
        <v>0</v>
      </c>
      <c r="AK10" s="49">
        <v>100</v>
      </c>
    </row>
    <row r="11" spans="1:37" x14ac:dyDescent="0.2">
      <c r="A11" s="13" t="s">
        <v>148</v>
      </c>
      <c r="B11" s="13" t="s">
        <v>12</v>
      </c>
      <c r="C11" s="12">
        <f>VLOOKUP($A11,'[1]2019-GC'!$A:C,3,0)</f>
        <v>117</v>
      </c>
      <c r="D11" s="12">
        <f>VLOOKUP($A11,'[1]All-data-countries-2020'!$A:$GQ,80,0)</f>
        <v>119</v>
      </c>
      <c r="F11" s="48" t="s">
        <v>346</v>
      </c>
      <c r="G11" s="48" t="s">
        <v>347</v>
      </c>
      <c r="H11" s="48"/>
      <c r="I11" s="48">
        <v>55.000000000000007</v>
      </c>
      <c r="J11" s="48"/>
      <c r="K11" s="48" t="s">
        <v>2220</v>
      </c>
      <c r="L11" s="48" t="s">
        <v>2220</v>
      </c>
      <c r="M11" s="48" t="s">
        <v>2220</v>
      </c>
      <c r="N11" s="48" t="s">
        <v>2220</v>
      </c>
      <c r="O11" s="48"/>
      <c r="P11" s="48">
        <v>4</v>
      </c>
      <c r="Q11" s="48" t="s">
        <v>272</v>
      </c>
      <c r="R11" s="48">
        <v>7</v>
      </c>
      <c r="S11" s="48" t="s">
        <v>318</v>
      </c>
      <c r="T11" s="48">
        <v>11</v>
      </c>
      <c r="U11" s="48" t="s">
        <v>301</v>
      </c>
      <c r="V11" s="48">
        <v>52.2</v>
      </c>
      <c r="W11" s="49">
        <v>94</v>
      </c>
      <c r="X11" s="49">
        <v>55.000000000000007</v>
      </c>
      <c r="Y11" s="49"/>
      <c r="Z11" s="49" t="s">
        <v>2220</v>
      </c>
      <c r="AA11" s="49" t="s">
        <v>2220</v>
      </c>
      <c r="AB11" s="49" t="s">
        <v>2220</v>
      </c>
      <c r="AC11" s="49" t="s">
        <v>2220</v>
      </c>
      <c r="AD11" s="49"/>
      <c r="AE11" s="49">
        <v>4</v>
      </c>
      <c r="AF11" s="49" t="s">
        <v>272</v>
      </c>
      <c r="AG11" s="49">
        <v>7</v>
      </c>
      <c r="AH11" s="49" t="s">
        <v>318</v>
      </c>
      <c r="AI11" s="49">
        <v>11</v>
      </c>
      <c r="AJ11" s="49">
        <v>2.2000000000000002</v>
      </c>
      <c r="AK11" s="49">
        <v>53.5</v>
      </c>
    </row>
    <row r="12" spans="1:37" x14ac:dyDescent="0.2">
      <c r="A12" s="13" t="s">
        <v>153</v>
      </c>
      <c r="B12" s="13" t="s">
        <v>20</v>
      </c>
      <c r="C12" s="12">
        <f>VLOOKUP($A12,'[1]2019-GC'!$A:C,3,0)</f>
        <v>131</v>
      </c>
      <c r="D12" s="12">
        <f>VLOOKUP($A12,'[1]All-data-countries-2020'!$A:$GQ,80,0)</f>
        <v>119</v>
      </c>
      <c r="F12" s="48" t="s">
        <v>348</v>
      </c>
      <c r="G12" s="48" t="s">
        <v>349</v>
      </c>
      <c r="H12" s="48"/>
      <c r="I12" s="48">
        <v>80</v>
      </c>
      <c r="J12" s="48"/>
      <c r="K12" s="48" t="s">
        <v>2220</v>
      </c>
      <c r="L12" s="48" t="s">
        <v>2220</v>
      </c>
      <c r="M12" s="48" t="s">
        <v>2220</v>
      </c>
      <c r="N12" s="48" t="s">
        <v>2220</v>
      </c>
      <c r="O12" s="48"/>
      <c r="P12" s="48">
        <v>8</v>
      </c>
      <c r="Q12" s="48" t="s">
        <v>263</v>
      </c>
      <c r="R12" s="48">
        <v>8</v>
      </c>
      <c r="S12" s="48" t="s">
        <v>291</v>
      </c>
      <c r="T12" s="48">
        <v>16</v>
      </c>
      <c r="U12" s="48" t="s">
        <v>137</v>
      </c>
      <c r="V12" s="48">
        <v>41.5</v>
      </c>
      <c r="W12" s="49">
        <v>1</v>
      </c>
      <c r="X12" s="49">
        <v>100.00000000000001</v>
      </c>
      <c r="Y12" s="49"/>
      <c r="Z12" s="49" t="s">
        <v>2220</v>
      </c>
      <c r="AA12" s="49" t="s">
        <v>2220</v>
      </c>
      <c r="AB12" s="49" t="s">
        <v>2220</v>
      </c>
      <c r="AC12" s="49" t="s">
        <v>2220</v>
      </c>
      <c r="AD12" s="49"/>
      <c r="AE12" s="49">
        <v>12</v>
      </c>
      <c r="AF12" s="49" t="s">
        <v>291</v>
      </c>
      <c r="AG12" s="49">
        <v>8</v>
      </c>
      <c r="AH12" s="49" t="s">
        <v>291</v>
      </c>
      <c r="AI12" s="49">
        <v>20</v>
      </c>
      <c r="AJ12" s="49">
        <v>0</v>
      </c>
      <c r="AK12" s="49">
        <v>44.6</v>
      </c>
    </row>
    <row r="13" spans="1:37" x14ac:dyDescent="0.2">
      <c r="A13" s="13" t="s">
        <v>98</v>
      </c>
      <c r="B13" s="13" t="s">
        <v>38</v>
      </c>
      <c r="C13" s="12">
        <f>VLOOKUP($A13,'[1]2019-GC'!$A:C,3,0)</f>
        <v>124</v>
      </c>
      <c r="D13" s="12">
        <f>VLOOKUP($A13,'[1]All-data-countries-2020'!$A:$GQ,80,0)</f>
        <v>132</v>
      </c>
      <c r="F13" s="48" t="s">
        <v>350</v>
      </c>
      <c r="G13" s="48" t="s">
        <v>351</v>
      </c>
      <c r="H13" s="48"/>
      <c r="I13" s="48">
        <v>30.000000000000004</v>
      </c>
      <c r="J13" s="48"/>
      <c r="K13" s="48" t="s">
        <v>2220</v>
      </c>
      <c r="L13" s="48" t="s">
        <v>2220</v>
      </c>
      <c r="M13" s="48" t="s">
        <v>2220</v>
      </c>
      <c r="N13" s="48" t="s">
        <v>2220</v>
      </c>
      <c r="O13" s="48"/>
      <c r="P13" s="48">
        <v>6</v>
      </c>
      <c r="Q13" s="48" t="s">
        <v>286</v>
      </c>
      <c r="R13" s="48">
        <v>0</v>
      </c>
      <c r="S13" s="48" t="s">
        <v>88</v>
      </c>
      <c r="T13" s="48">
        <v>6</v>
      </c>
      <c r="U13" s="48" t="s">
        <v>88</v>
      </c>
      <c r="V13" s="48">
        <v>0</v>
      </c>
      <c r="W13" s="49">
        <v>152</v>
      </c>
      <c r="X13" s="49">
        <v>30.000000000000004</v>
      </c>
      <c r="Y13" s="49"/>
      <c r="Z13" s="49" t="s">
        <v>2220</v>
      </c>
      <c r="AA13" s="49" t="s">
        <v>2220</v>
      </c>
      <c r="AB13" s="49" t="s">
        <v>2220</v>
      </c>
      <c r="AC13" s="49" t="s">
        <v>2220</v>
      </c>
      <c r="AD13" s="49"/>
      <c r="AE13" s="49">
        <v>6</v>
      </c>
      <c r="AF13" s="49" t="s">
        <v>286</v>
      </c>
      <c r="AG13" s="49">
        <v>0</v>
      </c>
      <c r="AH13" s="49" t="s">
        <v>88</v>
      </c>
      <c r="AI13" s="49">
        <v>6</v>
      </c>
      <c r="AJ13" s="49">
        <v>0</v>
      </c>
      <c r="AK13" s="49">
        <v>0</v>
      </c>
    </row>
    <row r="14" spans="1:37" x14ac:dyDescent="0.2">
      <c r="A14" s="13" t="s">
        <v>104</v>
      </c>
      <c r="B14" s="13" t="s">
        <v>26</v>
      </c>
      <c r="C14" s="12">
        <f>VLOOKUP($A14,'[1]2019-GC'!$A:C,3,0)</f>
        <v>164</v>
      </c>
      <c r="D14" s="12">
        <f>VLOOKUP($A14,'[1]All-data-countries-2020'!$A:$GQ,80,0)</f>
        <v>132</v>
      </c>
      <c r="F14" s="48" t="s">
        <v>89</v>
      </c>
      <c r="G14" s="48" t="s">
        <v>10</v>
      </c>
      <c r="H14" s="48"/>
      <c r="I14" s="48">
        <v>45.000000000000007</v>
      </c>
      <c r="J14" s="48"/>
      <c r="K14" s="48" t="s">
        <v>2220</v>
      </c>
      <c r="L14" s="48" t="s">
        <v>2220</v>
      </c>
      <c r="M14" s="48" t="s">
        <v>2220</v>
      </c>
      <c r="N14" s="48" t="s">
        <v>2220</v>
      </c>
      <c r="O14" s="48"/>
      <c r="P14" s="48">
        <v>1</v>
      </c>
      <c r="Q14" s="48" t="s">
        <v>1803</v>
      </c>
      <c r="R14" s="48">
        <v>8</v>
      </c>
      <c r="S14" s="48" t="s">
        <v>291</v>
      </c>
      <c r="T14" s="48">
        <v>9</v>
      </c>
      <c r="U14" s="48" t="s">
        <v>88</v>
      </c>
      <c r="V14" s="48">
        <v>28</v>
      </c>
      <c r="W14" s="49">
        <v>94</v>
      </c>
      <c r="X14" s="49">
        <v>55.000000000000007</v>
      </c>
      <c r="Y14" s="49"/>
      <c r="Z14" s="49" t="s">
        <v>2220</v>
      </c>
      <c r="AA14" s="49" t="s">
        <v>2220</v>
      </c>
      <c r="AB14" s="49" t="s">
        <v>2220</v>
      </c>
      <c r="AC14" s="49" t="s">
        <v>2220</v>
      </c>
      <c r="AD14" s="49"/>
      <c r="AE14" s="49">
        <v>3</v>
      </c>
      <c r="AF14" s="49" t="s">
        <v>307</v>
      </c>
      <c r="AG14" s="49">
        <v>8</v>
      </c>
      <c r="AH14" s="49" t="s">
        <v>291</v>
      </c>
      <c r="AI14" s="49">
        <v>11</v>
      </c>
      <c r="AJ14" s="49">
        <v>0</v>
      </c>
      <c r="AK14" s="49">
        <v>40.9</v>
      </c>
    </row>
    <row r="15" spans="1:37" x14ac:dyDescent="0.2">
      <c r="A15" s="13" t="s">
        <v>132</v>
      </c>
      <c r="B15" s="13" t="s">
        <v>32</v>
      </c>
      <c r="C15" s="12">
        <f>VLOOKUP($A15,'[1]2019-GC'!$A:C,3,0)</f>
        <v>127</v>
      </c>
      <c r="D15" s="12">
        <f>VLOOKUP($A15,'[1]All-data-countries-2020'!$A:$GQ,80,0)</f>
        <v>132</v>
      </c>
      <c r="F15" s="48" t="s">
        <v>352</v>
      </c>
      <c r="G15" s="48" t="s">
        <v>353</v>
      </c>
      <c r="H15" s="48"/>
      <c r="I15" s="48">
        <v>25.000000000000004</v>
      </c>
      <c r="J15" s="48"/>
      <c r="K15" s="48" t="s">
        <v>2220</v>
      </c>
      <c r="L15" s="48" t="s">
        <v>2220</v>
      </c>
      <c r="M15" s="48" t="s">
        <v>2220</v>
      </c>
      <c r="N15" s="48" t="s">
        <v>2220</v>
      </c>
      <c r="O15" s="48"/>
      <c r="P15" s="48">
        <v>5</v>
      </c>
      <c r="Q15" s="48" t="s">
        <v>1667</v>
      </c>
      <c r="R15" s="48">
        <v>0</v>
      </c>
      <c r="S15" s="48" t="s">
        <v>88</v>
      </c>
      <c r="T15" s="48">
        <v>5</v>
      </c>
      <c r="U15" s="48" t="s">
        <v>684</v>
      </c>
      <c r="V15" s="48">
        <v>0</v>
      </c>
      <c r="W15" s="49">
        <v>119</v>
      </c>
      <c r="X15" s="49">
        <v>45.000000000000007</v>
      </c>
      <c r="Y15" s="49"/>
      <c r="Z15" s="49" t="s">
        <v>2220</v>
      </c>
      <c r="AA15" s="49" t="s">
        <v>2220</v>
      </c>
      <c r="AB15" s="49" t="s">
        <v>2220</v>
      </c>
      <c r="AC15" s="49" t="s">
        <v>2220</v>
      </c>
      <c r="AD15" s="49"/>
      <c r="AE15" s="49">
        <v>5</v>
      </c>
      <c r="AF15" s="49" t="s">
        <v>1667</v>
      </c>
      <c r="AG15" s="49">
        <v>4</v>
      </c>
      <c r="AH15" s="49" t="s">
        <v>286</v>
      </c>
      <c r="AI15" s="49">
        <v>9</v>
      </c>
      <c r="AJ15" s="49">
        <v>5.2</v>
      </c>
      <c r="AK15" s="49">
        <v>0</v>
      </c>
    </row>
    <row r="16" spans="1:37" x14ac:dyDescent="0.2">
      <c r="A16" s="13" t="s">
        <v>144</v>
      </c>
      <c r="B16" s="13" t="s">
        <v>34</v>
      </c>
      <c r="C16" s="12">
        <f>VLOOKUP($A16,'[1]2019-GC'!$A:C,3,0)</f>
        <v>157</v>
      </c>
      <c r="D16" s="12">
        <f>VLOOKUP($A16,'[1]All-data-countries-2020'!$A:$GQ,80,0)</f>
        <v>132</v>
      </c>
      <c r="F16" s="48" t="s">
        <v>354</v>
      </c>
      <c r="G16" s="48" t="s">
        <v>355</v>
      </c>
      <c r="H16" s="48"/>
      <c r="I16" s="48">
        <v>30.000000000000004</v>
      </c>
      <c r="J16" s="48"/>
      <c r="K16" s="48" t="s">
        <v>2220</v>
      </c>
      <c r="L16" s="48" t="s">
        <v>2220</v>
      </c>
      <c r="M16" s="48" t="s">
        <v>2220</v>
      </c>
      <c r="N16" s="48" t="s">
        <v>2220</v>
      </c>
      <c r="O16" s="48"/>
      <c r="P16" s="48">
        <v>6</v>
      </c>
      <c r="Q16" s="48" t="s">
        <v>286</v>
      </c>
      <c r="R16" s="48">
        <v>0</v>
      </c>
      <c r="S16" s="48" t="s">
        <v>88</v>
      </c>
      <c r="T16" s="48">
        <v>6</v>
      </c>
      <c r="U16" s="48" t="s">
        <v>88</v>
      </c>
      <c r="V16" s="48">
        <v>0</v>
      </c>
      <c r="W16" s="49">
        <v>152</v>
      </c>
      <c r="X16" s="49">
        <v>30.000000000000004</v>
      </c>
      <c r="Y16" s="49"/>
      <c r="Z16" s="49" t="s">
        <v>2220</v>
      </c>
      <c r="AA16" s="49" t="s">
        <v>2220</v>
      </c>
      <c r="AB16" s="49" t="s">
        <v>2220</v>
      </c>
      <c r="AC16" s="49" t="s">
        <v>2220</v>
      </c>
      <c r="AD16" s="49"/>
      <c r="AE16" s="49">
        <v>6</v>
      </c>
      <c r="AF16" s="49" t="s">
        <v>286</v>
      </c>
      <c r="AG16" s="49">
        <v>0</v>
      </c>
      <c r="AH16" s="49" t="s">
        <v>88</v>
      </c>
      <c r="AI16" s="49">
        <v>6</v>
      </c>
      <c r="AJ16" s="49">
        <v>0</v>
      </c>
      <c r="AK16" s="49">
        <v>0</v>
      </c>
    </row>
    <row r="17" spans="1:37" x14ac:dyDescent="0.2">
      <c r="A17" s="13" t="s">
        <v>151</v>
      </c>
      <c r="B17" s="13" t="s">
        <v>16</v>
      </c>
      <c r="C17" s="12">
        <f>VLOOKUP($A17,'[1]2019-GC'!$A:C,3,0)</f>
        <v>142</v>
      </c>
      <c r="D17" s="12">
        <f>VLOOKUP($A17,'[1]All-data-countries-2020'!$A:$GQ,80,0)</f>
        <v>144</v>
      </c>
      <c r="F17" s="48" t="s">
        <v>356</v>
      </c>
      <c r="G17" s="48" t="s">
        <v>357</v>
      </c>
      <c r="H17" s="48"/>
      <c r="I17" s="48">
        <v>50.000000000000007</v>
      </c>
      <c r="J17" s="48"/>
      <c r="K17" s="48" t="s">
        <v>2220</v>
      </c>
      <c r="L17" s="48" t="s">
        <v>2220</v>
      </c>
      <c r="M17" s="48" t="s">
        <v>2220</v>
      </c>
      <c r="N17" s="48" t="s">
        <v>2220</v>
      </c>
      <c r="O17" s="48"/>
      <c r="P17" s="48">
        <v>3</v>
      </c>
      <c r="Q17" s="48" t="s">
        <v>307</v>
      </c>
      <c r="R17" s="48">
        <v>7</v>
      </c>
      <c r="S17" s="48" t="s">
        <v>318</v>
      </c>
      <c r="T17" s="48">
        <v>10</v>
      </c>
      <c r="U17" s="48" t="s">
        <v>2222</v>
      </c>
      <c r="V17" s="48">
        <v>0</v>
      </c>
      <c r="W17" s="49">
        <v>104</v>
      </c>
      <c r="X17" s="49">
        <v>50.000000000000007</v>
      </c>
      <c r="Y17" s="49"/>
      <c r="Z17" s="49" t="s">
        <v>2220</v>
      </c>
      <c r="AA17" s="49" t="s">
        <v>2220</v>
      </c>
      <c r="AB17" s="49" t="s">
        <v>2220</v>
      </c>
      <c r="AC17" s="49" t="s">
        <v>2220</v>
      </c>
      <c r="AD17" s="49"/>
      <c r="AE17" s="49">
        <v>3</v>
      </c>
      <c r="AF17" s="49" t="s">
        <v>307</v>
      </c>
      <c r="AG17" s="49">
        <v>7</v>
      </c>
      <c r="AH17" s="49" t="s">
        <v>318</v>
      </c>
      <c r="AI17" s="49">
        <v>10</v>
      </c>
      <c r="AJ17" s="49">
        <v>53</v>
      </c>
      <c r="AK17" s="49">
        <v>0</v>
      </c>
    </row>
    <row r="18" spans="1:37" x14ac:dyDescent="0.2">
      <c r="A18" s="13" t="s">
        <v>167</v>
      </c>
      <c r="B18" s="13" t="s">
        <v>40</v>
      </c>
      <c r="C18" s="12">
        <f>VLOOKUP($A18,'[1]2019-GC'!$A:C,3,0)</f>
        <v>172</v>
      </c>
      <c r="D18" s="12">
        <f>VLOOKUP($A18,'[1]All-data-countries-2020'!$A:$GQ,80,0)</f>
        <v>176</v>
      </c>
      <c r="F18" s="48" t="s">
        <v>358</v>
      </c>
      <c r="G18" s="48" t="s">
        <v>359</v>
      </c>
      <c r="H18" s="48"/>
      <c r="I18" s="48">
        <v>65</v>
      </c>
      <c r="J18" s="48"/>
      <c r="K18" s="48" t="s">
        <v>2220</v>
      </c>
      <c r="L18" s="48" t="s">
        <v>2220</v>
      </c>
      <c r="M18" s="48" t="s">
        <v>2220</v>
      </c>
      <c r="N18" s="48" t="s">
        <v>2220</v>
      </c>
      <c r="O18" s="48"/>
      <c r="P18" s="48">
        <v>8</v>
      </c>
      <c r="Q18" s="48" t="s">
        <v>263</v>
      </c>
      <c r="R18" s="48">
        <v>5</v>
      </c>
      <c r="S18" s="48" t="s">
        <v>712</v>
      </c>
      <c r="T18" s="48">
        <v>13</v>
      </c>
      <c r="U18" s="48" t="s">
        <v>2223</v>
      </c>
      <c r="V18" s="48">
        <v>0</v>
      </c>
      <c r="W18" s="49">
        <v>67</v>
      </c>
      <c r="X18" s="49">
        <v>65</v>
      </c>
      <c r="Y18" s="49"/>
      <c r="Z18" s="49" t="s">
        <v>2220</v>
      </c>
      <c r="AA18" s="49" t="s">
        <v>2220</v>
      </c>
      <c r="AB18" s="49" t="s">
        <v>2220</v>
      </c>
      <c r="AC18" s="49" t="s">
        <v>2220</v>
      </c>
      <c r="AD18" s="49"/>
      <c r="AE18" s="49">
        <v>8</v>
      </c>
      <c r="AF18" s="49" t="s">
        <v>263</v>
      </c>
      <c r="AG18" s="49">
        <v>5</v>
      </c>
      <c r="AH18" s="49" t="s">
        <v>712</v>
      </c>
      <c r="AI18" s="49">
        <v>13</v>
      </c>
      <c r="AJ18" s="49">
        <v>95.6</v>
      </c>
      <c r="AK18" s="49">
        <v>0</v>
      </c>
    </row>
    <row r="19" spans="1:37" x14ac:dyDescent="0.2">
      <c r="A19" s="13" t="s">
        <v>171</v>
      </c>
      <c r="B19" s="13" t="s">
        <v>199</v>
      </c>
      <c r="C19" s="12">
        <f>VLOOKUP($A19,'[1]2019-GC'!$A:C,3,0)</f>
        <v>179</v>
      </c>
      <c r="D19" s="12">
        <f>VLOOKUP($A19,'[1]All-data-countries-2020'!$A:$GQ,80,0)</f>
        <v>176</v>
      </c>
      <c r="F19" s="48" t="s">
        <v>360</v>
      </c>
      <c r="G19" s="48" t="s">
        <v>361</v>
      </c>
      <c r="H19" s="48"/>
      <c r="I19" s="48">
        <v>20</v>
      </c>
      <c r="J19" s="48"/>
      <c r="K19" s="48" t="s">
        <v>2220</v>
      </c>
      <c r="L19" s="48" t="s">
        <v>2220</v>
      </c>
      <c r="M19" s="48" t="s">
        <v>2220</v>
      </c>
      <c r="N19" s="48" t="s">
        <v>2220</v>
      </c>
      <c r="O19" s="48"/>
      <c r="P19" s="48">
        <v>4</v>
      </c>
      <c r="Q19" s="48" t="s">
        <v>272</v>
      </c>
      <c r="R19" s="48">
        <v>0</v>
      </c>
      <c r="S19" s="48" t="s">
        <v>88</v>
      </c>
      <c r="T19" s="48">
        <v>4</v>
      </c>
      <c r="U19" s="48" t="s">
        <v>88</v>
      </c>
      <c r="V19" s="48">
        <v>0</v>
      </c>
      <c r="W19" s="49">
        <v>173</v>
      </c>
      <c r="X19" s="49">
        <v>20</v>
      </c>
      <c r="Y19" s="49"/>
      <c r="Z19" s="49" t="s">
        <v>2220</v>
      </c>
      <c r="AA19" s="49" t="s">
        <v>2220</v>
      </c>
      <c r="AB19" s="49" t="s">
        <v>2220</v>
      </c>
      <c r="AC19" s="49" t="s">
        <v>2220</v>
      </c>
      <c r="AD19" s="49"/>
      <c r="AE19" s="49">
        <v>4</v>
      </c>
      <c r="AF19" s="49" t="s">
        <v>272</v>
      </c>
      <c r="AG19" s="49">
        <v>0</v>
      </c>
      <c r="AH19" s="49" t="s">
        <v>88</v>
      </c>
      <c r="AI19" s="49">
        <v>4</v>
      </c>
      <c r="AJ19" s="49">
        <v>0</v>
      </c>
      <c r="AK19" s="49">
        <v>0</v>
      </c>
    </row>
    <row r="20" spans="1:37" x14ac:dyDescent="0.2">
      <c r="A20" s="13" t="s">
        <v>81</v>
      </c>
      <c r="B20" s="13" t="s">
        <v>36</v>
      </c>
      <c r="C20" s="12">
        <f>VLOOKUP($A20,'[1]2019-GC'!$A:C,3,0)</f>
        <v>180</v>
      </c>
      <c r="D20" s="12">
        <f>VLOOKUP($A20,'[1]All-data-countries-2020'!$A:$GQ,80,0)</f>
        <v>181</v>
      </c>
      <c r="F20" s="48" t="s">
        <v>362</v>
      </c>
      <c r="G20" s="48" t="s">
        <v>363</v>
      </c>
      <c r="H20" s="48"/>
      <c r="I20" s="48">
        <v>30.000000000000004</v>
      </c>
      <c r="J20" s="48"/>
      <c r="K20" s="48" t="s">
        <v>2220</v>
      </c>
      <c r="L20" s="48" t="s">
        <v>2220</v>
      </c>
      <c r="M20" s="48" t="s">
        <v>2220</v>
      </c>
      <c r="N20" s="48" t="s">
        <v>2220</v>
      </c>
      <c r="O20" s="48"/>
      <c r="P20" s="48">
        <v>6</v>
      </c>
      <c r="Q20" s="48" t="s">
        <v>286</v>
      </c>
      <c r="R20" s="48">
        <v>0</v>
      </c>
      <c r="S20" s="48" t="s">
        <v>88</v>
      </c>
      <c r="T20" s="48">
        <v>6</v>
      </c>
      <c r="U20" s="48" t="s">
        <v>261</v>
      </c>
      <c r="V20" s="48">
        <v>0</v>
      </c>
      <c r="W20" s="49">
        <v>152</v>
      </c>
      <c r="X20" s="49">
        <v>30.000000000000004</v>
      </c>
      <c r="Y20" s="49"/>
      <c r="Z20" s="49" t="s">
        <v>2220</v>
      </c>
      <c r="AA20" s="49" t="s">
        <v>2220</v>
      </c>
      <c r="AB20" s="49" t="s">
        <v>2220</v>
      </c>
      <c r="AC20" s="49" t="s">
        <v>2220</v>
      </c>
      <c r="AD20" s="49"/>
      <c r="AE20" s="49">
        <v>6</v>
      </c>
      <c r="AF20" s="49" t="s">
        <v>286</v>
      </c>
      <c r="AG20" s="49">
        <v>0</v>
      </c>
      <c r="AH20" s="49" t="s">
        <v>88</v>
      </c>
      <c r="AI20" s="49">
        <v>6</v>
      </c>
      <c r="AJ20" s="49">
        <v>0</v>
      </c>
      <c r="AK20" s="49">
        <v>1.3</v>
      </c>
    </row>
    <row r="21" spans="1:37" x14ac:dyDescent="0.2">
      <c r="A21" s="13" t="s">
        <v>115</v>
      </c>
      <c r="B21" s="13" t="s">
        <v>42</v>
      </c>
      <c r="C21" s="12">
        <f>VLOOKUP($A21,'[1]2019-GC'!$A:C,3,0)</f>
        <v>188</v>
      </c>
      <c r="D21" s="12">
        <f>VLOOKUP($A21,'[1]All-data-countries-2020'!$A:$GQ,80,0)</f>
        <v>186</v>
      </c>
      <c r="F21" s="48" t="s">
        <v>364</v>
      </c>
      <c r="G21" s="48" t="s">
        <v>365</v>
      </c>
      <c r="H21" s="48"/>
      <c r="I21" s="48">
        <v>55.000000000000007</v>
      </c>
      <c r="J21" s="48"/>
      <c r="K21" s="48" t="s">
        <v>2220</v>
      </c>
      <c r="L21" s="48" t="s">
        <v>2220</v>
      </c>
      <c r="M21" s="48" t="s">
        <v>2220</v>
      </c>
      <c r="N21" s="48" t="s">
        <v>2220</v>
      </c>
      <c r="O21" s="48"/>
      <c r="P21" s="48">
        <v>4</v>
      </c>
      <c r="Q21" s="48" t="s">
        <v>272</v>
      </c>
      <c r="R21" s="48">
        <v>7</v>
      </c>
      <c r="S21" s="48" t="s">
        <v>318</v>
      </c>
      <c r="T21" s="48">
        <v>11</v>
      </c>
      <c r="U21" s="48" t="s">
        <v>88</v>
      </c>
      <c r="V21" s="48">
        <v>35.9</v>
      </c>
      <c r="W21" s="49">
        <v>94</v>
      </c>
      <c r="X21" s="49">
        <v>55.000000000000007</v>
      </c>
      <c r="Y21" s="49"/>
      <c r="Z21" s="49" t="s">
        <v>2220</v>
      </c>
      <c r="AA21" s="49" t="s">
        <v>2220</v>
      </c>
      <c r="AB21" s="49" t="s">
        <v>2220</v>
      </c>
      <c r="AC21" s="49" t="s">
        <v>2220</v>
      </c>
      <c r="AD21" s="49"/>
      <c r="AE21" s="49">
        <v>4</v>
      </c>
      <c r="AF21" s="49" t="s">
        <v>272</v>
      </c>
      <c r="AG21" s="49">
        <v>7</v>
      </c>
      <c r="AH21" s="49" t="s">
        <v>318</v>
      </c>
      <c r="AI21" s="49">
        <v>11</v>
      </c>
      <c r="AJ21" s="49">
        <v>0</v>
      </c>
      <c r="AK21" s="49">
        <v>42.5</v>
      </c>
    </row>
    <row r="22" spans="1:37" x14ac:dyDescent="0.2">
      <c r="A22" s="13" t="s">
        <v>138</v>
      </c>
      <c r="B22" s="13" t="s">
        <v>45</v>
      </c>
      <c r="C22" s="12">
        <f>VLOOKUP($A22,'[1]2019-GC'!$A:C,3,0)</f>
        <v>189</v>
      </c>
      <c r="D22" s="12">
        <f>VLOOKUP($A22,'[1]All-data-countries-2020'!$A:$GQ,80,0)</f>
        <v>186</v>
      </c>
      <c r="F22" s="48" t="s">
        <v>366</v>
      </c>
      <c r="G22" s="48" t="s">
        <v>367</v>
      </c>
      <c r="H22" s="48"/>
      <c r="I22" s="48">
        <v>35</v>
      </c>
      <c r="J22" s="48"/>
      <c r="K22" s="48" t="s">
        <v>2220</v>
      </c>
      <c r="L22" s="48" t="s">
        <v>2220</v>
      </c>
      <c r="M22" s="48" t="s">
        <v>2220</v>
      </c>
      <c r="N22" s="48" t="s">
        <v>2220</v>
      </c>
      <c r="O22" s="48"/>
      <c r="P22" s="48">
        <v>0</v>
      </c>
      <c r="Q22" s="48" t="s">
        <v>88</v>
      </c>
      <c r="R22" s="48">
        <v>7</v>
      </c>
      <c r="S22" s="48" t="s">
        <v>318</v>
      </c>
      <c r="T22" s="48">
        <v>7</v>
      </c>
      <c r="U22" s="48" t="s">
        <v>273</v>
      </c>
      <c r="V22" s="48">
        <v>52.9</v>
      </c>
      <c r="W22" s="49">
        <v>144</v>
      </c>
      <c r="X22" s="49">
        <v>35</v>
      </c>
      <c r="Y22" s="49"/>
      <c r="Z22" s="49" t="s">
        <v>2220</v>
      </c>
      <c r="AA22" s="49" t="s">
        <v>2220</v>
      </c>
      <c r="AB22" s="49" t="s">
        <v>2220</v>
      </c>
      <c r="AC22" s="49" t="s">
        <v>2220</v>
      </c>
      <c r="AD22" s="49"/>
      <c r="AE22" s="49">
        <v>0</v>
      </c>
      <c r="AF22" s="49" t="s">
        <v>88</v>
      </c>
      <c r="AG22" s="49">
        <v>7</v>
      </c>
      <c r="AH22" s="49" t="s">
        <v>318</v>
      </c>
      <c r="AI22" s="49">
        <v>7</v>
      </c>
      <c r="AJ22" s="49">
        <v>26.1</v>
      </c>
      <c r="AK22" s="49">
        <v>55</v>
      </c>
    </row>
    <row r="23" spans="1:37" x14ac:dyDescent="0.2">
      <c r="A23" s="13" t="s">
        <v>163</v>
      </c>
      <c r="B23" s="13" t="s">
        <v>49</v>
      </c>
      <c r="C23" s="12">
        <f>VLOOKUP($A23,'[1]2019-GC'!$A:C,3,0)</f>
        <v>190</v>
      </c>
      <c r="D23" s="12">
        <f>VLOOKUP($A23,'[1]All-data-countries-2020'!$A:$GQ,80,0)</f>
        <v>186</v>
      </c>
      <c r="F23" s="48" t="s">
        <v>368</v>
      </c>
      <c r="G23" s="48" t="s">
        <v>369</v>
      </c>
      <c r="H23" s="48"/>
      <c r="I23" s="48">
        <v>65</v>
      </c>
      <c r="J23" s="48"/>
      <c r="K23" s="48" t="s">
        <v>2220</v>
      </c>
      <c r="L23" s="48" t="s">
        <v>2220</v>
      </c>
      <c r="M23" s="48" t="s">
        <v>2220</v>
      </c>
      <c r="N23" s="48" t="s">
        <v>2220</v>
      </c>
      <c r="O23" s="48"/>
      <c r="P23" s="48">
        <v>7</v>
      </c>
      <c r="Q23" s="48" t="s">
        <v>1643</v>
      </c>
      <c r="R23" s="48">
        <v>6</v>
      </c>
      <c r="S23" s="48" t="s">
        <v>734</v>
      </c>
      <c r="T23" s="48">
        <v>13</v>
      </c>
      <c r="U23" s="48" t="s">
        <v>1402</v>
      </c>
      <c r="V23" s="48">
        <v>12.9</v>
      </c>
      <c r="W23" s="49">
        <v>67</v>
      </c>
      <c r="X23" s="49">
        <v>65</v>
      </c>
      <c r="Y23" s="49"/>
      <c r="Z23" s="49" t="s">
        <v>2220</v>
      </c>
      <c r="AA23" s="49" t="s">
        <v>2220</v>
      </c>
      <c r="AB23" s="49" t="s">
        <v>2220</v>
      </c>
      <c r="AC23" s="49" t="s">
        <v>2220</v>
      </c>
      <c r="AD23" s="49"/>
      <c r="AE23" s="49">
        <v>7</v>
      </c>
      <c r="AF23" s="49" t="s">
        <v>1643</v>
      </c>
      <c r="AG23" s="49">
        <v>6</v>
      </c>
      <c r="AH23" s="49" t="s">
        <v>734</v>
      </c>
      <c r="AI23" s="49">
        <v>13</v>
      </c>
      <c r="AJ23" s="49">
        <v>47.1</v>
      </c>
      <c r="AK23" s="49">
        <v>14</v>
      </c>
    </row>
    <row r="24" spans="1:37" x14ac:dyDescent="0.2">
      <c r="A24" s="13" t="s">
        <v>187</v>
      </c>
      <c r="B24" s="13" t="s">
        <v>201</v>
      </c>
      <c r="C24" s="12">
        <f>VLOOKUP($A24,'[1]2019-GC'!$A:C,3,0)</f>
        <v>191</v>
      </c>
      <c r="D24" s="12">
        <f>VLOOKUP($A24,'[1]All-data-countries-2020'!$A:$GQ,80,0)</f>
        <v>186</v>
      </c>
      <c r="F24" s="48" t="s">
        <v>370</v>
      </c>
      <c r="G24" s="48" t="s">
        <v>371</v>
      </c>
      <c r="H24" s="48"/>
      <c r="I24" s="48">
        <v>60.000000000000007</v>
      </c>
      <c r="J24" s="48"/>
      <c r="K24" s="48" t="s">
        <v>2220</v>
      </c>
      <c r="L24" s="48" t="s">
        <v>2220</v>
      </c>
      <c r="M24" s="48" t="s">
        <v>2220</v>
      </c>
      <c r="N24" s="48" t="s">
        <v>2220</v>
      </c>
      <c r="O24" s="48"/>
      <c r="P24" s="48">
        <v>5</v>
      </c>
      <c r="Q24" s="48" t="s">
        <v>1667</v>
      </c>
      <c r="R24" s="48">
        <v>7</v>
      </c>
      <c r="S24" s="48" t="s">
        <v>318</v>
      </c>
      <c r="T24" s="48">
        <v>12</v>
      </c>
      <c r="U24" s="48" t="s">
        <v>88</v>
      </c>
      <c r="V24" s="48">
        <v>53.6</v>
      </c>
      <c r="W24" s="49">
        <v>80</v>
      </c>
      <c r="X24" s="49">
        <v>60.000000000000007</v>
      </c>
      <c r="Y24" s="49"/>
      <c r="Z24" s="49" t="s">
        <v>2220</v>
      </c>
      <c r="AA24" s="49" t="s">
        <v>2220</v>
      </c>
      <c r="AB24" s="49" t="s">
        <v>2220</v>
      </c>
      <c r="AC24" s="49" t="s">
        <v>2220</v>
      </c>
      <c r="AD24" s="49"/>
      <c r="AE24" s="49">
        <v>5</v>
      </c>
      <c r="AF24" s="49" t="s">
        <v>1667</v>
      </c>
      <c r="AG24" s="49">
        <v>7</v>
      </c>
      <c r="AH24" s="49" t="s">
        <v>318</v>
      </c>
      <c r="AI24" s="49">
        <v>12</v>
      </c>
      <c r="AJ24" s="49">
        <v>0</v>
      </c>
      <c r="AK24" s="49">
        <v>54.4</v>
      </c>
    </row>
    <row r="25" spans="1:37" x14ac:dyDescent="0.2">
      <c r="F25" s="48" t="s">
        <v>372</v>
      </c>
      <c r="G25" s="48" t="s">
        <v>373</v>
      </c>
      <c r="H25" s="48"/>
      <c r="I25" s="48">
        <v>50.000000000000007</v>
      </c>
      <c r="J25" s="48"/>
      <c r="K25" s="48" t="s">
        <v>2220</v>
      </c>
      <c r="L25" s="48" t="s">
        <v>2220</v>
      </c>
      <c r="M25" s="48" t="s">
        <v>2220</v>
      </c>
      <c r="N25" s="48" t="s">
        <v>2220</v>
      </c>
      <c r="O25" s="48"/>
      <c r="P25" s="48">
        <v>2</v>
      </c>
      <c r="Q25" s="48" t="s">
        <v>759</v>
      </c>
      <c r="R25" s="48">
        <v>8</v>
      </c>
      <c r="S25" s="48" t="s">
        <v>291</v>
      </c>
      <c r="T25" s="48">
        <v>10</v>
      </c>
      <c r="U25" s="48" t="s">
        <v>2224</v>
      </c>
      <c r="V25" s="48">
        <v>80.5</v>
      </c>
      <c r="W25" s="49">
        <v>104</v>
      </c>
      <c r="X25" s="49">
        <v>50.000000000000007</v>
      </c>
      <c r="Y25" s="49"/>
      <c r="Z25" s="49" t="s">
        <v>2220</v>
      </c>
      <c r="AA25" s="49" t="s">
        <v>2220</v>
      </c>
      <c r="AB25" s="49" t="s">
        <v>2220</v>
      </c>
      <c r="AC25" s="49" t="s">
        <v>2220</v>
      </c>
      <c r="AD25" s="49"/>
      <c r="AE25" s="49">
        <v>2</v>
      </c>
      <c r="AF25" s="49" t="s">
        <v>759</v>
      </c>
      <c r="AG25" s="49">
        <v>8</v>
      </c>
      <c r="AH25" s="49" t="s">
        <v>291</v>
      </c>
      <c r="AI25" s="49">
        <v>10</v>
      </c>
      <c r="AJ25" s="49">
        <v>79</v>
      </c>
      <c r="AK25" s="49">
        <v>81.2</v>
      </c>
    </row>
    <row r="26" spans="1:37" x14ac:dyDescent="0.2">
      <c r="F26" s="48" t="s">
        <v>374</v>
      </c>
      <c r="G26" s="48" t="s">
        <v>375</v>
      </c>
      <c r="H26" s="48"/>
      <c r="I26" s="48">
        <v>100.00000000000001</v>
      </c>
      <c r="J26" s="48"/>
      <c r="K26" s="48" t="s">
        <v>2220</v>
      </c>
      <c r="L26" s="48" t="s">
        <v>2220</v>
      </c>
      <c r="M26" s="48" t="s">
        <v>2220</v>
      </c>
      <c r="N26" s="48" t="s">
        <v>2220</v>
      </c>
      <c r="O26" s="48"/>
      <c r="P26" s="48">
        <v>12</v>
      </c>
      <c r="Q26" s="48" t="s">
        <v>291</v>
      </c>
      <c r="R26" s="48">
        <v>8</v>
      </c>
      <c r="S26" s="48" t="s">
        <v>291</v>
      </c>
      <c r="T26" s="48">
        <v>20</v>
      </c>
      <c r="U26" s="48" t="s">
        <v>2225</v>
      </c>
      <c r="V26" s="48">
        <v>0</v>
      </c>
      <c r="W26" s="49">
        <v>1</v>
      </c>
      <c r="X26" s="49">
        <v>100.00000000000001</v>
      </c>
      <c r="Y26" s="49"/>
      <c r="Z26" s="49" t="s">
        <v>2220</v>
      </c>
      <c r="AA26" s="49" t="s">
        <v>2220</v>
      </c>
      <c r="AB26" s="49" t="s">
        <v>2220</v>
      </c>
      <c r="AC26" s="49" t="s">
        <v>2220</v>
      </c>
      <c r="AD26" s="49"/>
      <c r="AE26" s="49">
        <v>12</v>
      </c>
      <c r="AF26" s="49" t="s">
        <v>291</v>
      </c>
      <c r="AG26" s="49">
        <v>8</v>
      </c>
      <c r="AH26" s="49" t="s">
        <v>291</v>
      </c>
      <c r="AI26" s="49">
        <v>20</v>
      </c>
      <c r="AJ26" s="49">
        <v>76.8</v>
      </c>
      <c r="AK26" s="49">
        <v>0</v>
      </c>
    </row>
    <row r="27" spans="1:37" x14ac:dyDescent="0.2">
      <c r="F27" s="48" t="s">
        <v>376</v>
      </c>
      <c r="G27" s="48" t="s">
        <v>377</v>
      </c>
      <c r="H27" s="48"/>
      <c r="I27" s="48">
        <v>65</v>
      </c>
      <c r="J27" s="48"/>
      <c r="K27" s="48" t="s">
        <v>2220</v>
      </c>
      <c r="L27" s="48" t="s">
        <v>2220</v>
      </c>
      <c r="M27" s="48" t="s">
        <v>2220</v>
      </c>
      <c r="N27" s="48" t="s">
        <v>2220</v>
      </c>
      <c r="O27" s="48"/>
      <c r="P27" s="48">
        <v>8</v>
      </c>
      <c r="Q27" s="48" t="s">
        <v>263</v>
      </c>
      <c r="R27" s="48">
        <v>5</v>
      </c>
      <c r="S27" s="48" t="s">
        <v>712</v>
      </c>
      <c r="T27" s="48">
        <v>13</v>
      </c>
      <c r="U27" s="48" t="s">
        <v>2226</v>
      </c>
      <c r="V27" s="48">
        <v>0</v>
      </c>
      <c r="W27" s="49">
        <v>67</v>
      </c>
      <c r="X27" s="49">
        <v>65</v>
      </c>
      <c r="Y27" s="49"/>
      <c r="Z27" s="49" t="s">
        <v>2220</v>
      </c>
      <c r="AA27" s="49" t="s">
        <v>2220</v>
      </c>
      <c r="AB27" s="49" t="s">
        <v>2220</v>
      </c>
      <c r="AC27" s="49" t="s">
        <v>2220</v>
      </c>
      <c r="AD27" s="49"/>
      <c r="AE27" s="49">
        <v>8</v>
      </c>
      <c r="AF27" s="49" t="s">
        <v>263</v>
      </c>
      <c r="AG27" s="49">
        <v>5</v>
      </c>
      <c r="AH27" s="49" t="s">
        <v>712</v>
      </c>
      <c r="AI27" s="49">
        <v>13</v>
      </c>
      <c r="AJ27" s="49">
        <v>78</v>
      </c>
      <c r="AK27" s="49">
        <v>0</v>
      </c>
    </row>
    <row r="28" spans="1:37" x14ac:dyDescent="0.2">
      <c r="F28" s="48" t="s">
        <v>378</v>
      </c>
      <c r="G28" s="48" t="s">
        <v>379</v>
      </c>
      <c r="H28" s="48"/>
      <c r="I28" s="48">
        <v>30.000000000000004</v>
      </c>
      <c r="J28" s="48"/>
      <c r="K28" s="48" t="s">
        <v>2220</v>
      </c>
      <c r="L28" s="48" t="s">
        <v>2220</v>
      </c>
      <c r="M28" s="48" t="s">
        <v>2220</v>
      </c>
      <c r="N28" s="48" t="s">
        <v>2220</v>
      </c>
      <c r="O28" s="48"/>
      <c r="P28" s="48">
        <v>6</v>
      </c>
      <c r="Q28" s="48" t="s">
        <v>286</v>
      </c>
      <c r="R28" s="48">
        <v>0</v>
      </c>
      <c r="S28" s="48" t="s">
        <v>88</v>
      </c>
      <c r="T28" s="48">
        <v>6</v>
      </c>
      <c r="U28" s="48" t="s">
        <v>266</v>
      </c>
      <c r="V28" s="48">
        <v>1.1000000000000001</v>
      </c>
      <c r="W28" s="49">
        <v>152</v>
      </c>
      <c r="X28" s="49">
        <v>30.000000000000004</v>
      </c>
      <c r="Y28" s="49"/>
      <c r="Z28" s="49" t="s">
        <v>2220</v>
      </c>
      <c r="AA28" s="49" t="s">
        <v>2220</v>
      </c>
      <c r="AB28" s="49" t="s">
        <v>2220</v>
      </c>
      <c r="AC28" s="49" t="s">
        <v>2220</v>
      </c>
      <c r="AD28" s="49"/>
      <c r="AE28" s="49">
        <v>6</v>
      </c>
      <c r="AF28" s="49" t="s">
        <v>286</v>
      </c>
      <c r="AG28" s="49">
        <v>0</v>
      </c>
      <c r="AH28" s="49" t="s">
        <v>88</v>
      </c>
      <c r="AI28" s="49">
        <v>6</v>
      </c>
      <c r="AJ28" s="49">
        <v>0</v>
      </c>
      <c r="AK28" s="49">
        <v>2</v>
      </c>
    </row>
    <row r="29" spans="1:37" x14ac:dyDescent="0.2">
      <c r="F29" s="48" t="s">
        <v>380</v>
      </c>
      <c r="G29" s="48" t="s">
        <v>381</v>
      </c>
      <c r="H29" s="48"/>
      <c r="I29" s="48">
        <v>10</v>
      </c>
      <c r="J29" s="48"/>
      <c r="K29" s="48" t="s">
        <v>2220</v>
      </c>
      <c r="L29" s="48" t="s">
        <v>2220</v>
      </c>
      <c r="M29" s="48" t="s">
        <v>2220</v>
      </c>
      <c r="N29" s="48" t="s">
        <v>2220</v>
      </c>
      <c r="O29" s="48"/>
      <c r="P29" s="48">
        <v>2</v>
      </c>
      <c r="Q29" s="48" t="s">
        <v>759</v>
      </c>
      <c r="R29" s="48">
        <v>0</v>
      </c>
      <c r="S29" s="48" t="s">
        <v>88</v>
      </c>
      <c r="T29" s="48">
        <v>2</v>
      </c>
      <c r="U29" s="48" t="s">
        <v>145</v>
      </c>
      <c r="V29" s="48">
        <v>0</v>
      </c>
      <c r="W29" s="49">
        <v>176</v>
      </c>
      <c r="X29" s="49">
        <v>15.000000000000002</v>
      </c>
      <c r="Y29" s="49"/>
      <c r="Z29" s="49" t="s">
        <v>2220</v>
      </c>
      <c r="AA29" s="49" t="s">
        <v>2220</v>
      </c>
      <c r="AB29" s="49" t="s">
        <v>2220</v>
      </c>
      <c r="AC29" s="49" t="s">
        <v>2220</v>
      </c>
      <c r="AD29" s="49"/>
      <c r="AE29" s="49">
        <v>2</v>
      </c>
      <c r="AF29" s="49" t="s">
        <v>759</v>
      </c>
      <c r="AG29" s="49">
        <v>1</v>
      </c>
      <c r="AH29" s="49" t="s">
        <v>300</v>
      </c>
      <c r="AI29" s="49">
        <v>3</v>
      </c>
      <c r="AJ29" s="49">
        <v>6.5</v>
      </c>
      <c r="AK29" s="49">
        <v>0</v>
      </c>
    </row>
    <row r="30" spans="1:37" x14ac:dyDescent="0.2">
      <c r="F30" s="48" t="s">
        <v>382</v>
      </c>
      <c r="G30" s="48" t="s">
        <v>383</v>
      </c>
      <c r="H30" s="48"/>
      <c r="I30" s="48">
        <v>35</v>
      </c>
      <c r="J30" s="48"/>
      <c r="K30" s="48" t="s">
        <v>2220</v>
      </c>
      <c r="L30" s="48" t="s">
        <v>2220</v>
      </c>
      <c r="M30" s="48" t="s">
        <v>2220</v>
      </c>
      <c r="N30" s="48" t="s">
        <v>2220</v>
      </c>
      <c r="O30" s="48"/>
      <c r="P30" s="48">
        <v>1</v>
      </c>
      <c r="Q30" s="48" t="s">
        <v>1803</v>
      </c>
      <c r="R30" s="48">
        <v>6</v>
      </c>
      <c r="S30" s="48" t="s">
        <v>734</v>
      </c>
      <c r="T30" s="48">
        <v>7</v>
      </c>
      <c r="U30" s="48" t="s">
        <v>833</v>
      </c>
      <c r="V30" s="48">
        <v>0</v>
      </c>
      <c r="W30" s="49">
        <v>144</v>
      </c>
      <c r="X30" s="49">
        <v>35</v>
      </c>
      <c r="Y30" s="49"/>
      <c r="Z30" s="49" t="s">
        <v>2220</v>
      </c>
      <c r="AA30" s="49" t="s">
        <v>2220</v>
      </c>
      <c r="AB30" s="49" t="s">
        <v>2220</v>
      </c>
      <c r="AC30" s="49" t="s">
        <v>2220</v>
      </c>
      <c r="AD30" s="49"/>
      <c r="AE30" s="49">
        <v>1</v>
      </c>
      <c r="AF30" s="49" t="s">
        <v>1803</v>
      </c>
      <c r="AG30" s="49">
        <v>6</v>
      </c>
      <c r="AH30" s="49" t="s">
        <v>734</v>
      </c>
      <c r="AI30" s="49">
        <v>7</v>
      </c>
      <c r="AJ30" s="49">
        <v>20</v>
      </c>
      <c r="AK30" s="49">
        <v>0</v>
      </c>
    </row>
    <row r="31" spans="1:37" x14ac:dyDescent="0.2">
      <c r="F31" s="48" t="s">
        <v>384</v>
      </c>
      <c r="G31" s="48" t="s">
        <v>385</v>
      </c>
      <c r="H31" s="48"/>
      <c r="I31" s="48">
        <v>80</v>
      </c>
      <c r="J31" s="48"/>
      <c r="K31" s="48" t="s">
        <v>2220</v>
      </c>
      <c r="L31" s="48" t="s">
        <v>2220</v>
      </c>
      <c r="M31" s="48" t="s">
        <v>2220</v>
      </c>
      <c r="N31" s="48" t="s">
        <v>2220</v>
      </c>
      <c r="O31" s="48"/>
      <c r="P31" s="48">
        <v>10</v>
      </c>
      <c r="Q31" s="48" t="s">
        <v>721</v>
      </c>
      <c r="R31" s="48">
        <v>6</v>
      </c>
      <c r="S31" s="48" t="s">
        <v>734</v>
      </c>
      <c r="T31" s="48">
        <v>16</v>
      </c>
      <c r="U31" s="48" t="s">
        <v>88</v>
      </c>
      <c r="V31" s="48">
        <v>50.4</v>
      </c>
      <c r="W31" s="49">
        <v>25</v>
      </c>
      <c r="X31" s="49">
        <v>80</v>
      </c>
      <c r="Y31" s="49"/>
      <c r="Z31" s="49" t="s">
        <v>2220</v>
      </c>
      <c r="AA31" s="49" t="s">
        <v>2220</v>
      </c>
      <c r="AB31" s="49" t="s">
        <v>2220</v>
      </c>
      <c r="AC31" s="49" t="s">
        <v>2220</v>
      </c>
      <c r="AD31" s="49"/>
      <c r="AE31" s="49">
        <v>10</v>
      </c>
      <c r="AF31" s="49" t="s">
        <v>721</v>
      </c>
      <c r="AG31" s="49">
        <v>6</v>
      </c>
      <c r="AH31" s="49" t="s">
        <v>734</v>
      </c>
      <c r="AI31" s="49">
        <v>16</v>
      </c>
      <c r="AJ31" s="49">
        <v>0</v>
      </c>
      <c r="AK31" s="49">
        <v>52.2</v>
      </c>
    </row>
    <row r="32" spans="1:37" x14ac:dyDescent="0.2">
      <c r="F32" s="48" t="s">
        <v>386</v>
      </c>
      <c r="G32" s="48" t="s">
        <v>387</v>
      </c>
      <c r="H32" s="48"/>
      <c r="I32" s="48">
        <v>60.000000000000007</v>
      </c>
      <c r="J32" s="48"/>
      <c r="K32" s="48" t="s">
        <v>2220</v>
      </c>
      <c r="L32" s="48" t="s">
        <v>2220</v>
      </c>
      <c r="M32" s="48" t="s">
        <v>2220</v>
      </c>
      <c r="N32" s="48" t="s">
        <v>2220</v>
      </c>
      <c r="O32" s="48"/>
      <c r="P32" s="48">
        <v>6</v>
      </c>
      <c r="Q32" s="48" t="s">
        <v>286</v>
      </c>
      <c r="R32" s="48">
        <v>6</v>
      </c>
      <c r="S32" s="48" t="s">
        <v>734</v>
      </c>
      <c r="T32" s="48">
        <v>12</v>
      </c>
      <c r="U32" s="48" t="s">
        <v>1867</v>
      </c>
      <c r="V32" s="48">
        <v>0</v>
      </c>
      <c r="W32" s="49">
        <v>80</v>
      </c>
      <c r="X32" s="49">
        <v>60.000000000000007</v>
      </c>
      <c r="Y32" s="49"/>
      <c r="Z32" s="49" t="s">
        <v>2220</v>
      </c>
      <c r="AA32" s="49" t="s">
        <v>2220</v>
      </c>
      <c r="AB32" s="49" t="s">
        <v>2220</v>
      </c>
      <c r="AC32" s="49" t="s">
        <v>2220</v>
      </c>
      <c r="AD32" s="49"/>
      <c r="AE32" s="49">
        <v>6</v>
      </c>
      <c r="AF32" s="49" t="s">
        <v>286</v>
      </c>
      <c r="AG32" s="49">
        <v>6</v>
      </c>
      <c r="AH32" s="49" t="s">
        <v>734</v>
      </c>
      <c r="AI32" s="49">
        <v>12</v>
      </c>
      <c r="AJ32" s="49">
        <v>40.1</v>
      </c>
      <c r="AK32" s="49">
        <v>0</v>
      </c>
    </row>
    <row r="33" spans="6:37" x14ac:dyDescent="0.2">
      <c r="F33" s="48" t="s">
        <v>388</v>
      </c>
      <c r="G33" s="48" t="s">
        <v>389</v>
      </c>
      <c r="H33" s="48"/>
      <c r="I33" s="48">
        <v>85</v>
      </c>
      <c r="J33" s="48"/>
      <c r="K33" s="48" t="s">
        <v>2220</v>
      </c>
      <c r="L33" s="48" t="s">
        <v>2220</v>
      </c>
      <c r="M33" s="48" t="s">
        <v>2220</v>
      </c>
      <c r="N33" s="48" t="s">
        <v>2220</v>
      </c>
      <c r="O33" s="48"/>
      <c r="P33" s="48">
        <v>9</v>
      </c>
      <c r="Q33" s="48" t="s">
        <v>734</v>
      </c>
      <c r="R33" s="48">
        <v>8</v>
      </c>
      <c r="S33" s="48" t="s">
        <v>291</v>
      </c>
      <c r="T33" s="48">
        <v>17</v>
      </c>
      <c r="U33" s="48" t="s">
        <v>88</v>
      </c>
      <c r="V33" s="48">
        <v>100</v>
      </c>
      <c r="W33" s="49">
        <v>15</v>
      </c>
      <c r="X33" s="49">
        <v>85</v>
      </c>
      <c r="Y33" s="49"/>
      <c r="Z33" s="49" t="s">
        <v>2220</v>
      </c>
      <c r="AA33" s="49" t="s">
        <v>2220</v>
      </c>
      <c r="AB33" s="49" t="s">
        <v>2220</v>
      </c>
      <c r="AC33" s="49" t="s">
        <v>2220</v>
      </c>
      <c r="AD33" s="49"/>
      <c r="AE33" s="49">
        <v>9</v>
      </c>
      <c r="AF33" s="49" t="s">
        <v>734</v>
      </c>
      <c r="AG33" s="49">
        <v>8</v>
      </c>
      <c r="AH33" s="49" t="s">
        <v>291</v>
      </c>
      <c r="AI33" s="49">
        <v>17</v>
      </c>
      <c r="AJ33" s="49">
        <v>0</v>
      </c>
      <c r="AK33" s="49">
        <v>100</v>
      </c>
    </row>
    <row r="34" spans="6:37" x14ac:dyDescent="0.2">
      <c r="F34" s="48" t="s">
        <v>390</v>
      </c>
      <c r="G34" s="48" t="s">
        <v>391</v>
      </c>
      <c r="H34" s="48"/>
      <c r="I34" s="48">
        <v>30.000000000000004</v>
      </c>
      <c r="J34" s="48"/>
      <c r="K34" s="48" t="s">
        <v>2220</v>
      </c>
      <c r="L34" s="48" t="s">
        <v>2220</v>
      </c>
      <c r="M34" s="48" t="s">
        <v>2220</v>
      </c>
      <c r="N34" s="48" t="s">
        <v>2220</v>
      </c>
      <c r="O34" s="48"/>
      <c r="P34" s="48">
        <v>6</v>
      </c>
      <c r="Q34" s="48" t="s">
        <v>286</v>
      </c>
      <c r="R34" s="48">
        <v>0</v>
      </c>
      <c r="S34" s="48" t="s">
        <v>88</v>
      </c>
      <c r="T34" s="48">
        <v>6</v>
      </c>
      <c r="U34" s="48" t="s">
        <v>288</v>
      </c>
      <c r="V34" s="48">
        <v>0</v>
      </c>
      <c r="W34" s="49">
        <v>144</v>
      </c>
      <c r="X34" s="49">
        <v>35</v>
      </c>
      <c r="Y34" s="49"/>
      <c r="Z34" s="49" t="s">
        <v>2220</v>
      </c>
      <c r="AA34" s="49" t="s">
        <v>2220</v>
      </c>
      <c r="AB34" s="49" t="s">
        <v>2220</v>
      </c>
      <c r="AC34" s="49" t="s">
        <v>2220</v>
      </c>
      <c r="AD34" s="49"/>
      <c r="AE34" s="49">
        <v>6</v>
      </c>
      <c r="AF34" s="49" t="s">
        <v>286</v>
      </c>
      <c r="AG34" s="49">
        <v>1</v>
      </c>
      <c r="AH34" s="49" t="s">
        <v>300</v>
      </c>
      <c r="AI34" s="49">
        <v>7</v>
      </c>
      <c r="AJ34" s="49">
        <v>5.0999999999999996</v>
      </c>
      <c r="AK34" s="49">
        <v>0</v>
      </c>
    </row>
    <row r="35" spans="6:37" x14ac:dyDescent="0.2">
      <c r="F35" s="48" t="s">
        <v>392</v>
      </c>
      <c r="G35" s="48" t="s">
        <v>393</v>
      </c>
      <c r="H35" s="48"/>
      <c r="I35" s="48">
        <v>30.000000000000004</v>
      </c>
      <c r="J35" s="48"/>
      <c r="K35" s="48" t="s">
        <v>2220</v>
      </c>
      <c r="L35" s="48" t="s">
        <v>2220</v>
      </c>
      <c r="M35" s="48" t="s">
        <v>2220</v>
      </c>
      <c r="N35" s="48" t="s">
        <v>2220</v>
      </c>
      <c r="O35" s="48"/>
      <c r="P35" s="48">
        <v>6</v>
      </c>
      <c r="Q35" s="48" t="s">
        <v>286</v>
      </c>
      <c r="R35" s="48">
        <v>0</v>
      </c>
      <c r="S35" s="48" t="s">
        <v>88</v>
      </c>
      <c r="T35" s="48">
        <v>6</v>
      </c>
      <c r="U35" s="48" t="s">
        <v>281</v>
      </c>
      <c r="V35" s="48">
        <v>0</v>
      </c>
      <c r="W35" s="49">
        <v>152</v>
      </c>
      <c r="X35" s="49">
        <v>30.000000000000004</v>
      </c>
      <c r="Y35" s="49"/>
      <c r="Z35" s="49" t="s">
        <v>2220</v>
      </c>
      <c r="AA35" s="49" t="s">
        <v>2220</v>
      </c>
      <c r="AB35" s="49" t="s">
        <v>2220</v>
      </c>
      <c r="AC35" s="49" t="s">
        <v>2220</v>
      </c>
      <c r="AD35" s="49"/>
      <c r="AE35" s="49">
        <v>6</v>
      </c>
      <c r="AF35" s="49" t="s">
        <v>286</v>
      </c>
      <c r="AG35" s="49">
        <v>0</v>
      </c>
      <c r="AH35" s="49" t="s">
        <v>88</v>
      </c>
      <c r="AI35" s="49">
        <v>6</v>
      </c>
      <c r="AJ35" s="49">
        <v>2.5</v>
      </c>
      <c r="AK35" s="49">
        <v>0</v>
      </c>
    </row>
    <row r="36" spans="6:37" x14ac:dyDescent="0.2">
      <c r="F36" s="48" t="s">
        <v>394</v>
      </c>
      <c r="G36" s="48" t="s">
        <v>395</v>
      </c>
      <c r="H36" s="48"/>
      <c r="I36" s="48">
        <v>55.000000000000007</v>
      </c>
      <c r="J36" s="48"/>
      <c r="K36" s="48" t="s">
        <v>2220</v>
      </c>
      <c r="L36" s="48" t="s">
        <v>2220</v>
      </c>
      <c r="M36" s="48" t="s">
        <v>2220</v>
      </c>
      <c r="N36" s="48" t="s">
        <v>2220</v>
      </c>
      <c r="O36" s="48"/>
      <c r="P36" s="48">
        <v>4</v>
      </c>
      <c r="Q36" s="48" t="s">
        <v>272</v>
      </c>
      <c r="R36" s="48">
        <v>7</v>
      </c>
      <c r="S36" s="48" t="s">
        <v>318</v>
      </c>
      <c r="T36" s="48">
        <v>11</v>
      </c>
      <c r="U36" s="48" t="s">
        <v>2227</v>
      </c>
      <c r="V36" s="48">
        <v>32.4</v>
      </c>
      <c r="W36" s="49">
        <v>94</v>
      </c>
      <c r="X36" s="49">
        <v>55.000000000000007</v>
      </c>
      <c r="Y36" s="49"/>
      <c r="Z36" s="49" t="s">
        <v>2220</v>
      </c>
      <c r="AA36" s="49" t="s">
        <v>2220</v>
      </c>
      <c r="AB36" s="49" t="s">
        <v>2220</v>
      </c>
      <c r="AC36" s="49" t="s">
        <v>2220</v>
      </c>
      <c r="AD36" s="49"/>
      <c r="AE36" s="49">
        <v>4</v>
      </c>
      <c r="AF36" s="49" t="s">
        <v>272</v>
      </c>
      <c r="AG36" s="49">
        <v>7</v>
      </c>
      <c r="AH36" s="49" t="s">
        <v>318</v>
      </c>
      <c r="AI36" s="49">
        <v>11</v>
      </c>
      <c r="AJ36" s="49">
        <v>59.1</v>
      </c>
      <c r="AK36" s="49">
        <v>44</v>
      </c>
    </row>
    <row r="37" spans="6:37" x14ac:dyDescent="0.2">
      <c r="F37" s="48" t="s">
        <v>396</v>
      </c>
      <c r="G37" s="48" t="s">
        <v>397</v>
      </c>
      <c r="H37" s="48"/>
      <c r="I37" s="48">
        <v>60.000000000000007</v>
      </c>
      <c r="J37" s="48"/>
      <c r="K37" s="48" t="s">
        <v>2220</v>
      </c>
      <c r="L37" s="48" t="s">
        <v>2220</v>
      </c>
      <c r="M37" s="48" t="s">
        <v>2220</v>
      </c>
      <c r="N37" s="48" t="s">
        <v>2220</v>
      </c>
      <c r="O37" s="48"/>
      <c r="P37" s="48">
        <v>4</v>
      </c>
      <c r="Q37" s="48" t="s">
        <v>272</v>
      </c>
      <c r="R37" s="48">
        <v>8</v>
      </c>
      <c r="S37" s="48" t="s">
        <v>291</v>
      </c>
      <c r="T37" s="48">
        <v>12</v>
      </c>
      <c r="U37" s="48" t="s">
        <v>2228</v>
      </c>
      <c r="V37" s="48">
        <v>0</v>
      </c>
      <c r="W37" s="49">
        <v>80</v>
      </c>
      <c r="X37" s="49">
        <v>60.000000000000007</v>
      </c>
      <c r="Y37" s="49"/>
      <c r="Z37" s="49" t="s">
        <v>2220</v>
      </c>
      <c r="AA37" s="49" t="s">
        <v>2220</v>
      </c>
      <c r="AB37" s="49" t="s">
        <v>2220</v>
      </c>
      <c r="AC37" s="49" t="s">
        <v>2220</v>
      </c>
      <c r="AD37" s="49"/>
      <c r="AE37" s="49">
        <v>4</v>
      </c>
      <c r="AF37" s="49" t="s">
        <v>272</v>
      </c>
      <c r="AG37" s="49">
        <v>8</v>
      </c>
      <c r="AH37" s="49" t="s">
        <v>291</v>
      </c>
      <c r="AI37" s="49">
        <v>12</v>
      </c>
      <c r="AJ37" s="49">
        <v>100</v>
      </c>
      <c r="AK37" s="49">
        <v>0</v>
      </c>
    </row>
    <row r="38" spans="6:37" x14ac:dyDescent="0.2">
      <c r="F38" s="48" t="s">
        <v>398</v>
      </c>
      <c r="G38" s="48" t="s">
        <v>399</v>
      </c>
      <c r="H38" s="48"/>
      <c r="I38" s="48">
        <v>90.000000000000014</v>
      </c>
      <c r="J38" s="48"/>
      <c r="K38" s="48" t="s">
        <v>2220</v>
      </c>
      <c r="L38" s="48" t="s">
        <v>2220</v>
      </c>
      <c r="M38" s="48" t="s">
        <v>2220</v>
      </c>
      <c r="N38" s="48" t="s">
        <v>2220</v>
      </c>
      <c r="O38" s="48"/>
      <c r="P38" s="48">
        <v>11</v>
      </c>
      <c r="Q38" s="48" t="s">
        <v>1664</v>
      </c>
      <c r="R38" s="48">
        <v>7</v>
      </c>
      <c r="S38" s="48" t="s">
        <v>318</v>
      </c>
      <c r="T38" s="48">
        <v>18</v>
      </c>
      <c r="U38" s="48" t="s">
        <v>88</v>
      </c>
      <c r="V38" s="48">
        <v>78.400000000000006</v>
      </c>
      <c r="W38" s="49">
        <v>11</v>
      </c>
      <c r="X38" s="49">
        <v>90.000000000000014</v>
      </c>
      <c r="Y38" s="49"/>
      <c r="Z38" s="49" t="s">
        <v>2220</v>
      </c>
      <c r="AA38" s="49" t="s">
        <v>2220</v>
      </c>
      <c r="AB38" s="49" t="s">
        <v>2220</v>
      </c>
      <c r="AC38" s="49" t="s">
        <v>2220</v>
      </c>
      <c r="AD38" s="49"/>
      <c r="AE38" s="49">
        <v>11</v>
      </c>
      <c r="AF38" s="49" t="s">
        <v>1664</v>
      </c>
      <c r="AG38" s="49">
        <v>7</v>
      </c>
      <c r="AH38" s="49" t="s">
        <v>318</v>
      </c>
      <c r="AI38" s="49">
        <v>18</v>
      </c>
      <c r="AJ38" s="49">
        <v>0</v>
      </c>
      <c r="AK38" s="49">
        <v>82.4</v>
      </c>
    </row>
    <row r="39" spans="6:37" x14ac:dyDescent="0.2">
      <c r="F39" s="48" t="s">
        <v>98</v>
      </c>
      <c r="G39" s="48" t="s">
        <v>38</v>
      </c>
      <c r="H39" s="48"/>
      <c r="I39" s="48">
        <v>40</v>
      </c>
      <c r="J39" s="48"/>
      <c r="K39" s="48" t="s">
        <v>2220</v>
      </c>
      <c r="L39" s="48" t="s">
        <v>2220</v>
      </c>
      <c r="M39" s="48" t="s">
        <v>2220</v>
      </c>
      <c r="N39" s="48" t="s">
        <v>2220</v>
      </c>
      <c r="O39" s="48"/>
      <c r="P39" s="48">
        <v>6</v>
      </c>
      <c r="Q39" s="48" t="s">
        <v>286</v>
      </c>
      <c r="R39" s="48">
        <v>2</v>
      </c>
      <c r="S39" s="48" t="s">
        <v>307</v>
      </c>
      <c r="T39" s="48">
        <v>8</v>
      </c>
      <c r="U39" s="48" t="s">
        <v>111</v>
      </c>
      <c r="V39" s="48">
        <v>0</v>
      </c>
      <c r="W39" s="49">
        <v>132</v>
      </c>
      <c r="X39" s="49">
        <v>40</v>
      </c>
      <c r="Y39" s="49"/>
      <c r="Z39" s="49" t="s">
        <v>2220</v>
      </c>
      <c r="AA39" s="49" t="s">
        <v>2220</v>
      </c>
      <c r="AB39" s="49" t="s">
        <v>2220</v>
      </c>
      <c r="AC39" s="49" t="s">
        <v>2220</v>
      </c>
      <c r="AD39" s="49"/>
      <c r="AE39" s="49">
        <v>6</v>
      </c>
      <c r="AF39" s="49" t="s">
        <v>286</v>
      </c>
      <c r="AG39" s="49">
        <v>2</v>
      </c>
      <c r="AH39" s="49" t="s">
        <v>307</v>
      </c>
      <c r="AI39" s="49">
        <v>8</v>
      </c>
      <c r="AJ39" s="49">
        <v>11.9</v>
      </c>
      <c r="AK39" s="49">
        <v>0</v>
      </c>
    </row>
    <row r="40" spans="6:37" x14ac:dyDescent="0.2">
      <c r="F40" s="48" t="s">
        <v>400</v>
      </c>
      <c r="G40" s="48" t="s">
        <v>401</v>
      </c>
      <c r="H40" s="48"/>
      <c r="I40" s="48">
        <v>30.000000000000004</v>
      </c>
      <c r="J40" s="48"/>
      <c r="K40" s="48" t="s">
        <v>2220</v>
      </c>
      <c r="L40" s="48" t="s">
        <v>2220</v>
      </c>
      <c r="M40" s="48" t="s">
        <v>2220</v>
      </c>
      <c r="N40" s="48" t="s">
        <v>2220</v>
      </c>
      <c r="O40" s="48"/>
      <c r="P40" s="48">
        <v>6</v>
      </c>
      <c r="Q40" s="48" t="s">
        <v>286</v>
      </c>
      <c r="R40" s="48">
        <v>0</v>
      </c>
      <c r="S40" s="48" t="s">
        <v>88</v>
      </c>
      <c r="T40" s="48">
        <v>6</v>
      </c>
      <c r="U40" s="48" t="s">
        <v>258</v>
      </c>
      <c r="V40" s="48">
        <v>0</v>
      </c>
      <c r="W40" s="49">
        <v>152</v>
      </c>
      <c r="X40" s="49">
        <v>30.000000000000004</v>
      </c>
      <c r="Y40" s="49"/>
      <c r="Z40" s="49" t="s">
        <v>2220</v>
      </c>
      <c r="AA40" s="49" t="s">
        <v>2220</v>
      </c>
      <c r="AB40" s="49" t="s">
        <v>2220</v>
      </c>
      <c r="AC40" s="49" t="s">
        <v>2220</v>
      </c>
      <c r="AD40" s="49"/>
      <c r="AE40" s="49">
        <v>6</v>
      </c>
      <c r="AF40" s="49" t="s">
        <v>286</v>
      </c>
      <c r="AG40" s="49">
        <v>0</v>
      </c>
      <c r="AH40" s="49" t="s">
        <v>88</v>
      </c>
      <c r="AI40" s="49">
        <v>6</v>
      </c>
      <c r="AJ40" s="49">
        <v>1.5</v>
      </c>
      <c r="AK40" s="49">
        <v>0</v>
      </c>
    </row>
    <row r="41" spans="6:37" x14ac:dyDescent="0.2">
      <c r="F41" s="48" t="s">
        <v>402</v>
      </c>
      <c r="G41" s="48" t="s">
        <v>403</v>
      </c>
      <c r="H41" s="48"/>
      <c r="I41" s="48">
        <v>35</v>
      </c>
      <c r="J41" s="48"/>
      <c r="K41" s="48" t="s">
        <v>2220</v>
      </c>
      <c r="L41" s="48" t="s">
        <v>2220</v>
      </c>
      <c r="M41" s="48" t="s">
        <v>2220</v>
      </c>
      <c r="N41" s="48" t="s">
        <v>2220</v>
      </c>
      <c r="O41" s="48"/>
      <c r="P41" s="48">
        <v>6</v>
      </c>
      <c r="Q41" s="48" t="s">
        <v>286</v>
      </c>
      <c r="R41" s="48">
        <v>1</v>
      </c>
      <c r="S41" s="48" t="s">
        <v>300</v>
      </c>
      <c r="T41" s="48">
        <v>7</v>
      </c>
      <c r="U41" s="48" t="s">
        <v>329</v>
      </c>
      <c r="V41" s="48">
        <v>0</v>
      </c>
      <c r="W41" s="49">
        <v>132</v>
      </c>
      <c r="X41" s="49">
        <v>40</v>
      </c>
      <c r="Y41" s="49"/>
      <c r="Z41" s="49" t="s">
        <v>2220</v>
      </c>
      <c r="AA41" s="49" t="s">
        <v>2220</v>
      </c>
      <c r="AB41" s="49" t="s">
        <v>2220</v>
      </c>
      <c r="AC41" s="49" t="s">
        <v>2220</v>
      </c>
      <c r="AD41" s="49"/>
      <c r="AE41" s="49">
        <v>6</v>
      </c>
      <c r="AF41" s="49" t="s">
        <v>286</v>
      </c>
      <c r="AG41" s="49">
        <v>2</v>
      </c>
      <c r="AH41" s="49" t="s">
        <v>307</v>
      </c>
      <c r="AI41" s="49">
        <v>8</v>
      </c>
      <c r="AJ41" s="49">
        <v>13.2</v>
      </c>
      <c r="AK41" s="49">
        <v>0</v>
      </c>
    </row>
    <row r="42" spans="6:37" x14ac:dyDescent="0.2">
      <c r="F42" s="48" t="s">
        <v>404</v>
      </c>
      <c r="G42" s="48" t="s">
        <v>405</v>
      </c>
      <c r="H42" s="48"/>
      <c r="I42" s="48">
        <v>85</v>
      </c>
      <c r="J42" s="48"/>
      <c r="K42" s="48" t="s">
        <v>2220</v>
      </c>
      <c r="L42" s="48" t="s">
        <v>2220</v>
      </c>
      <c r="M42" s="48" t="s">
        <v>2220</v>
      </c>
      <c r="N42" s="48" t="s">
        <v>2220</v>
      </c>
      <c r="O42" s="48"/>
      <c r="P42" s="48">
        <v>10</v>
      </c>
      <c r="Q42" s="48" t="s">
        <v>721</v>
      </c>
      <c r="R42" s="48">
        <v>7</v>
      </c>
      <c r="S42" s="48" t="s">
        <v>318</v>
      </c>
      <c r="T42" s="48">
        <v>17</v>
      </c>
      <c r="U42" s="48" t="s">
        <v>1361</v>
      </c>
      <c r="V42" s="48">
        <v>87.9</v>
      </c>
      <c r="W42" s="49">
        <v>15</v>
      </c>
      <c r="X42" s="49">
        <v>85</v>
      </c>
      <c r="Y42" s="49"/>
      <c r="Z42" s="49" t="s">
        <v>2220</v>
      </c>
      <c r="AA42" s="49" t="s">
        <v>2220</v>
      </c>
      <c r="AB42" s="49" t="s">
        <v>2220</v>
      </c>
      <c r="AC42" s="49" t="s">
        <v>2220</v>
      </c>
      <c r="AD42" s="49"/>
      <c r="AE42" s="49">
        <v>10</v>
      </c>
      <c r="AF42" s="49" t="s">
        <v>721</v>
      </c>
      <c r="AG42" s="49">
        <v>7</v>
      </c>
      <c r="AH42" s="49" t="s">
        <v>318</v>
      </c>
      <c r="AI42" s="49">
        <v>17</v>
      </c>
      <c r="AJ42" s="49">
        <v>36.4</v>
      </c>
      <c r="AK42" s="49">
        <v>86</v>
      </c>
    </row>
    <row r="43" spans="6:37" x14ac:dyDescent="0.2">
      <c r="F43" s="48" t="s">
        <v>406</v>
      </c>
      <c r="G43" s="48" t="s">
        <v>407</v>
      </c>
      <c r="H43" s="48"/>
      <c r="I43" s="48">
        <v>70</v>
      </c>
      <c r="J43" s="48"/>
      <c r="K43" s="48" t="s">
        <v>2220</v>
      </c>
      <c r="L43" s="48" t="s">
        <v>2220</v>
      </c>
      <c r="M43" s="48" t="s">
        <v>2220</v>
      </c>
      <c r="N43" s="48" t="s">
        <v>2220</v>
      </c>
      <c r="O43" s="48"/>
      <c r="P43" s="48">
        <v>6</v>
      </c>
      <c r="Q43" s="48" t="s">
        <v>286</v>
      </c>
      <c r="R43" s="48">
        <v>8</v>
      </c>
      <c r="S43" s="48" t="s">
        <v>291</v>
      </c>
      <c r="T43" s="48">
        <v>14</v>
      </c>
      <c r="U43" s="48" t="s">
        <v>280</v>
      </c>
      <c r="V43" s="48">
        <v>9.6</v>
      </c>
      <c r="W43" s="49">
        <v>48</v>
      </c>
      <c r="X43" s="49">
        <v>70</v>
      </c>
      <c r="Y43" s="49"/>
      <c r="Z43" s="49" t="s">
        <v>2220</v>
      </c>
      <c r="AA43" s="49" t="s">
        <v>2220</v>
      </c>
      <c r="AB43" s="49" t="s">
        <v>2220</v>
      </c>
      <c r="AC43" s="49" t="s">
        <v>2220</v>
      </c>
      <c r="AD43" s="49"/>
      <c r="AE43" s="49">
        <v>6</v>
      </c>
      <c r="AF43" s="49" t="s">
        <v>286</v>
      </c>
      <c r="AG43" s="49">
        <v>8</v>
      </c>
      <c r="AH43" s="49" t="s">
        <v>291</v>
      </c>
      <c r="AI43" s="49">
        <v>14</v>
      </c>
      <c r="AJ43" s="49">
        <v>0</v>
      </c>
      <c r="AK43" s="49">
        <v>22.1</v>
      </c>
    </row>
    <row r="44" spans="6:37" x14ac:dyDescent="0.2">
      <c r="F44" s="48" t="s">
        <v>408</v>
      </c>
      <c r="G44" s="48" t="s">
        <v>409</v>
      </c>
      <c r="H44" s="48"/>
      <c r="I44" s="48">
        <v>55.000000000000007</v>
      </c>
      <c r="J44" s="48"/>
      <c r="K44" s="48" t="s">
        <v>2220</v>
      </c>
      <c r="L44" s="48" t="s">
        <v>2220</v>
      </c>
      <c r="M44" s="48" t="s">
        <v>2220</v>
      </c>
      <c r="N44" s="48" t="s">
        <v>2220</v>
      </c>
      <c r="O44" s="48"/>
      <c r="P44" s="48">
        <v>5</v>
      </c>
      <c r="Q44" s="48" t="s">
        <v>1667</v>
      </c>
      <c r="R44" s="48">
        <v>6</v>
      </c>
      <c r="S44" s="48" t="s">
        <v>734</v>
      </c>
      <c r="T44" s="48">
        <v>11</v>
      </c>
      <c r="U44" s="48" t="s">
        <v>88</v>
      </c>
      <c r="V44" s="48">
        <v>100</v>
      </c>
      <c r="W44" s="49">
        <v>104</v>
      </c>
      <c r="X44" s="49">
        <v>50.000000000000007</v>
      </c>
      <c r="Y44" s="49"/>
      <c r="Z44" s="49" t="s">
        <v>2220</v>
      </c>
      <c r="AA44" s="49" t="s">
        <v>2220</v>
      </c>
      <c r="AB44" s="49" t="s">
        <v>2220</v>
      </c>
      <c r="AC44" s="49" t="s">
        <v>2220</v>
      </c>
      <c r="AD44" s="49"/>
      <c r="AE44" s="49">
        <v>5</v>
      </c>
      <c r="AF44" s="49" t="s">
        <v>1667</v>
      </c>
      <c r="AG44" s="49">
        <v>5</v>
      </c>
      <c r="AH44" s="49" t="s">
        <v>712</v>
      </c>
      <c r="AI44" s="49">
        <v>10</v>
      </c>
      <c r="AJ44" s="49">
        <v>0</v>
      </c>
      <c r="AK44" s="49">
        <v>6.1</v>
      </c>
    </row>
    <row r="45" spans="6:37" x14ac:dyDescent="0.2">
      <c r="F45" s="48" t="s">
        <v>410</v>
      </c>
      <c r="G45" s="48" t="s">
        <v>411</v>
      </c>
      <c r="H45" s="48"/>
      <c r="I45" s="48">
        <v>60.000000000000007</v>
      </c>
      <c r="J45" s="48"/>
      <c r="K45" s="48" t="s">
        <v>2220</v>
      </c>
      <c r="L45" s="48" t="s">
        <v>2220</v>
      </c>
      <c r="M45" s="48" t="s">
        <v>2220</v>
      </c>
      <c r="N45" s="48" t="s">
        <v>2220</v>
      </c>
      <c r="O45" s="48"/>
      <c r="P45" s="48">
        <v>7</v>
      </c>
      <c r="Q45" s="48" t="s">
        <v>1643</v>
      </c>
      <c r="R45" s="48">
        <v>5</v>
      </c>
      <c r="S45" s="48" t="s">
        <v>712</v>
      </c>
      <c r="T45" s="48">
        <v>12</v>
      </c>
      <c r="U45" s="48" t="s">
        <v>88</v>
      </c>
      <c r="V45" s="48">
        <v>73.099999999999994</v>
      </c>
      <c r="W45" s="49">
        <v>80</v>
      </c>
      <c r="X45" s="49">
        <v>60.000000000000007</v>
      </c>
      <c r="Y45" s="49"/>
      <c r="Z45" s="49" t="s">
        <v>2220</v>
      </c>
      <c r="AA45" s="49" t="s">
        <v>2220</v>
      </c>
      <c r="AB45" s="49" t="s">
        <v>2220</v>
      </c>
      <c r="AC45" s="49" t="s">
        <v>2220</v>
      </c>
      <c r="AD45" s="49"/>
      <c r="AE45" s="49">
        <v>7</v>
      </c>
      <c r="AF45" s="49" t="s">
        <v>1643</v>
      </c>
      <c r="AG45" s="49">
        <v>5</v>
      </c>
      <c r="AH45" s="49" t="s">
        <v>712</v>
      </c>
      <c r="AI45" s="49">
        <v>12</v>
      </c>
      <c r="AJ45" s="49">
        <v>0</v>
      </c>
      <c r="AK45" s="49">
        <v>81.400000000000006</v>
      </c>
    </row>
    <row r="46" spans="6:37" x14ac:dyDescent="0.2">
      <c r="F46" s="48" t="s">
        <v>412</v>
      </c>
      <c r="G46" s="48" t="s">
        <v>413</v>
      </c>
      <c r="H46" s="48"/>
      <c r="I46" s="48">
        <v>70</v>
      </c>
      <c r="J46" s="48"/>
      <c r="K46" s="48" t="s">
        <v>2220</v>
      </c>
      <c r="L46" s="48" t="s">
        <v>2220</v>
      </c>
      <c r="M46" s="48" t="s">
        <v>2220</v>
      </c>
      <c r="N46" s="48" t="s">
        <v>2220</v>
      </c>
      <c r="O46" s="48"/>
      <c r="P46" s="48">
        <v>7</v>
      </c>
      <c r="Q46" s="48" t="s">
        <v>1643</v>
      </c>
      <c r="R46" s="48">
        <v>7</v>
      </c>
      <c r="S46" s="48" t="s">
        <v>318</v>
      </c>
      <c r="T46" s="48">
        <v>14</v>
      </c>
      <c r="U46" s="48" t="s">
        <v>736</v>
      </c>
      <c r="V46" s="48">
        <v>80.5</v>
      </c>
      <c r="W46" s="49">
        <v>48</v>
      </c>
      <c r="X46" s="49">
        <v>70</v>
      </c>
      <c r="Y46" s="49"/>
      <c r="Z46" s="49" t="s">
        <v>2220</v>
      </c>
      <c r="AA46" s="49" t="s">
        <v>2220</v>
      </c>
      <c r="AB46" s="49" t="s">
        <v>2220</v>
      </c>
      <c r="AC46" s="49" t="s">
        <v>2220</v>
      </c>
      <c r="AD46" s="49"/>
      <c r="AE46" s="49">
        <v>7</v>
      </c>
      <c r="AF46" s="49" t="s">
        <v>1643</v>
      </c>
      <c r="AG46" s="49">
        <v>7</v>
      </c>
      <c r="AH46" s="49" t="s">
        <v>318</v>
      </c>
      <c r="AI46" s="49">
        <v>14</v>
      </c>
      <c r="AJ46" s="49">
        <v>7.3</v>
      </c>
      <c r="AK46" s="49">
        <v>81.099999999999994</v>
      </c>
    </row>
    <row r="47" spans="6:37" x14ac:dyDescent="0.2">
      <c r="F47" s="48" t="s">
        <v>414</v>
      </c>
      <c r="G47" s="48" t="s">
        <v>415</v>
      </c>
      <c r="H47" s="48"/>
      <c r="I47" s="48">
        <v>70</v>
      </c>
      <c r="J47" s="48"/>
      <c r="K47" s="48" t="s">
        <v>2220</v>
      </c>
      <c r="L47" s="48" t="s">
        <v>2220</v>
      </c>
      <c r="M47" s="48" t="s">
        <v>2220</v>
      </c>
      <c r="N47" s="48" t="s">
        <v>2220</v>
      </c>
      <c r="O47" s="48"/>
      <c r="P47" s="48">
        <v>8</v>
      </c>
      <c r="Q47" s="48" t="s">
        <v>263</v>
      </c>
      <c r="R47" s="48">
        <v>6</v>
      </c>
      <c r="S47" s="48" t="s">
        <v>734</v>
      </c>
      <c r="T47" s="48">
        <v>14</v>
      </c>
      <c r="U47" s="48" t="s">
        <v>88</v>
      </c>
      <c r="V47" s="48">
        <v>7.4</v>
      </c>
      <c r="W47" s="49">
        <v>48</v>
      </c>
      <c r="X47" s="49">
        <v>70</v>
      </c>
      <c r="Y47" s="49"/>
      <c r="Z47" s="49" t="s">
        <v>2220</v>
      </c>
      <c r="AA47" s="49" t="s">
        <v>2220</v>
      </c>
      <c r="AB47" s="49" t="s">
        <v>2220</v>
      </c>
      <c r="AC47" s="49" t="s">
        <v>2220</v>
      </c>
      <c r="AD47" s="49"/>
      <c r="AE47" s="49">
        <v>8</v>
      </c>
      <c r="AF47" s="49" t="s">
        <v>263</v>
      </c>
      <c r="AG47" s="49">
        <v>6</v>
      </c>
      <c r="AH47" s="49" t="s">
        <v>734</v>
      </c>
      <c r="AI47" s="49">
        <v>14</v>
      </c>
      <c r="AJ47" s="49">
        <v>0</v>
      </c>
      <c r="AK47" s="49">
        <v>7.3</v>
      </c>
    </row>
    <row r="48" spans="6:37" x14ac:dyDescent="0.2">
      <c r="F48" s="48" t="s">
        <v>104</v>
      </c>
      <c r="G48" s="48" t="s">
        <v>26</v>
      </c>
      <c r="H48" s="48"/>
      <c r="I48" s="48">
        <v>25.000000000000004</v>
      </c>
      <c r="J48" s="48"/>
      <c r="K48" s="48" t="s">
        <v>2220</v>
      </c>
      <c r="L48" s="48" t="s">
        <v>2220</v>
      </c>
      <c r="M48" s="48" t="s">
        <v>2220</v>
      </c>
      <c r="N48" s="48" t="s">
        <v>2220</v>
      </c>
      <c r="O48" s="48"/>
      <c r="P48" s="48">
        <v>5</v>
      </c>
      <c r="Q48" s="48" t="s">
        <v>1667</v>
      </c>
      <c r="R48" s="48">
        <v>0</v>
      </c>
      <c r="S48" s="48" t="s">
        <v>88</v>
      </c>
      <c r="T48" s="48">
        <v>5</v>
      </c>
      <c r="U48" s="48" t="s">
        <v>268</v>
      </c>
      <c r="V48" s="48">
        <v>0</v>
      </c>
      <c r="W48" s="49">
        <v>132</v>
      </c>
      <c r="X48" s="49">
        <v>40</v>
      </c>
      <c r="Y48" s="49"/>
      <c r="Z48" s="49" t="s">
        <v>2220</v>
      </c>
      <c r="AA48" s="49" t="s">
        <v>2220</v>
      </c>
      <c r="AB48" s="49" t="s">
        <v>2220</v>
      </c>
      <c r="AC48" s="49" t="s">
        <v>2220</v>
      </c>
      <c r="AD48" s="49"/>
      <c r="AE48" s="49">
        <v>8</v>
      </c>
      <c r="AF48" s="49" t="s">
        <v>263</v>
      </c>
      <c r="AG48" s="49">
        <v>0</v>
      </c>
      <c r="AH48" s="49" t="s">
        <v>88</v>
      </c>
      <c r="AI48" s="49">
        <v>8</v>
      </c>
      <c r="AJ48" s="49">
        <v>0.4</v>
      </c>
      <c r="AK48" s="49">
        <v>0</v>
      </c>
    </row>
    <row r="49" spans="6:37" x14ac:dyDescent="0.2">
      <c r="F49" s="48" t="s">
        <v>416</v>
      </c>
      <c r="G49" s="48" t="s">
        <v>417</v>
      </c>
      <c r="H49" s="48"/>
      <c r="I49" s="48">
        <v>30.000000000000004</v>
      </c>
      <c r="J49" s="48"/>
      <c r="K49" s="48" t="s">
        <v>2220</v>
      </c>
      <c r="L49" s="48" t="s">
        <v>2220</v>
      </c>
      <c r="M49" s="48" t="s">
        <v>2220</v>
      </c>
      <c r="N49" s="48" t="s">
        <v>2220</v>
      </c>
      <c r="O49" s="48"/>
      <c r="P49" s="48">
        <v>6</v>
      </c>
      <c r="Q49" s="48" t="s">
        <v>286</v>
      </c>
      <c r="R49" s="48">
        <v>0</v>
      </c>
      <c r="S49" s="48" t="s">
        <v>88</v>
      </c>
      <c r="T49" s="48">
        <v>6</v>
      </c>
      <c r="U49" s="48" t="s">
        <v>88</v>
      </c>
      <c r="V49" s="48">
        <v>0</v>
      </c>
      <c r="W49" s="49">
        <v>152</v>
      </c>
      <c r="X49" s="49">
        <v>30.000000000000004</v>
      </c>
      <c r="Y49" s="49"/>
      <c r="Z49" s="49" t="s">
        <v>2220</v>
      </c>
      <c r="AA49" s="49" t="s">
        <v>2220</v>
      </c>
      <c r="AB49" s="49" t="s">
        <v>2220</v>
      </c>
      <c r="AC49" s="49" t="s">
        <v>2220</v>
      </c>
      <c r="AD49" s="49"/>
      <c r="AE49" s="49">
        <v>6</v>
      </c>
      <c r="AF49" s="49" t="s">
        <v>286</v>
      </c>
      <c r="AG49" s="49">
        <v>0</v>
      </c>
      <c r="AH49" s="49" t="s">
        <v>88</v>
      </c>
      <c r="AI49" s="49">
        <v>6</v>
      </c>
      <c r="AJ49" s="49">
        <v>0</v>
      </c>
      <c r="AK49" s="49">
        <v>0</v>
      </c>
    </row>
    <row r="50" spans="6:37" x14ac:dyDescent="0.2">
      <c r="F50" s="48" t="s">
        <v>418</v>
      </c>
      <c r="G50" s="48" t="s">
        <v>419</v>
      </c>
      <c r="H50" s="48"/>
      <c r="I50" s="48">
        <v>45.000000000000007</v>
      </c>
      <c r="J50" s="48"/>
      <c r="K50" s="48" t="s">
        <v>2220</v>
      </c>
      <c r="L50" s="48" t="s">
        <v>2220</v>
      </c>
      <c r="M50" s="48" t="s">
        <v>2220</v>
      </c>
      <c r="N50" s="48" t="s">
        <v>2220</v>
      </c>
      <c r="O50" s="48"/>
      <c r="P50" s="48">
        <v>1</v>
      </c>
      <c r="Q50" s="48" t="s">
        <v>1803</v>
      </c>
      <c r="R50" s="48">
        <v>8</v>
      </c>
      <c r="S50" s="48" t="s">
        <v>291</v>
      </c>
      <c r="T50" s="48">
        <v>9</v>
      </c>
      <c r="U50" s="48" t="s">
        <v>811</v>
      </c>
      <c r="V50" s="48">
        <v>100</v>
      </c>
      <c r="W50" s="49">
        <v>119</v>
      </c>
      <c r="X50" s="49">
        <v>45.000000000000007</v>
      </c>
      <c r="Y50" s="49"/>
      <c r="Z50" s="49" t="s">
        <v>2220</v>
      </c>
      <c r="AA50" s="49" t="s">
        <v>2220</v>
      </c>
      <c r="AB50" s="49" t="s">
        <v>2220</v>
      </c>
      <c r="AC50" s="49" t="s">
        <v>2220</v>
      </c>
      <c r="AD50" s="49"/>
      <c r="AE50" s="49">
        <v>1</v>
      </c>
      <c r="AF50" s="49" t="s">
        <v>1803</v>
      </c>
      <c r="AG50" s="49">
        <v>8</v>
      </c>
      <c r="AH50" s="49" t="s">
        <v>291</v>
      </c>
      <c r="AI50" s="49">
        <v>9</v>
      </c>
      <c r="AJ50" s="49">
        <v>26.8</v>
      </c>
      <c r="AK50" s="49">
        <v>100</v>
      </c>
    </row>
    <row r="51" spans="6:37" x14ac:dyDescent="0.2">
      <c r="F51" s="48" t="s">
        <v>420</v>
      </c>
      <c r="G51" s="48" t="s">
        <v>421</v>
      </c>
      <c r="H51" s="48"/>
      <c r="I51" s="48">
        <v>45.000000000000007</v>
      </c>
      <c r="J51" s="48"/>
      <c r="K51" s="48" t="s">
        <v>2220</v>
      </c>
      <c r="L51" s="48" t="s">
        <v>2220</v>
      </c>
      <c r="M51" s="48" t="s">
        <v>2220</v>
      </c>
      <c r="N51" s="48" t="s">
        <v>2220</v>
      </c>
      <c r="O51" s="48"/>
      <c r="P51" s="48">
        <v>1</v>
      </c>
      <c r="Q51" s="48" t="s">
        <v>1803</v>
      </c>
      <c r="R51" s="48">
        <v>8</v>
      </c>
      <c r="S51" s="48" t="s">
        <v>291</v>
      </c>
      <c r="T51" s="48">
        <v>9</v>
      </c>
      <c r="U51" s="48" t="s">
        <v>88</v>
      </c>
      <c r="V51" s="48">
        <v>73.3</v>
      </c>
      <c r="W51" s="49">
        <v>119</v>
      </c>
      <c r="X51" s="49">
        <v>45.000000000000007</v>
      </c>
      <c r="Y51" s="49"/>
      <c r="Z51" s="49" t="s">
        <v>2220</v>
      </c>
      <c r="AA51" s="49" t="s">
        <v>2220</v>
      </c>
      <c r="AB51" s="49" t="s">
        <v>2220</v>
      </c>
      <c r="AC51" s="49" t="s">
        <v>2220</v>
      </c>
      <c r="AD51" s="49"/>
      <c r="AE51" s="49">
        <v>1</v>
      </c>
      <c r="AF51" s="49" t="s">
        <v>1803</v>
      </c>
      <c r="AG51" s="49">
        <v>8</v>
      </c>
      <c r="AH51" s="49" t="s">
        <v>291</v>
      </c>
      <c r="AI51" s="49">
        <v>9</v>
      </c>
      <c r="AJ51" s="49">
        <v>0</v>
      </c>
      <c r="AK51" s="49">
        <v>79.7</v>
      </c>
    </row>
    <row r="52" spans="6:37" x14ac:dyDescent="0.2">
      <c r="F52" s="48" t="s">
        <v>108</v>
      </c>
      <c r="G52" s="48" t="s">
        <v>198</v>
      </c>
      <c r="H52" s="48"/>
      <c r="I52" s="48">
        <v>65</v>
      </c>
      <c r="J52" s="48"/>
      <c r="K52" s="48" t="s">
        <v>2220</v>
      </c>
      <c r="L52" s="48" t="s">
        <v>2220</v>
      </c>
      <c r="M52" s="48" t="s">
        <v>2220</v>
      </c>
      <c r="N52" s="48" t="s">
        <v>2220</v>
      </c>
      <c r="O52" s="48"/>
      <c r="P52" s="48">
        <v>5</v>
      </c>
      <c r="Q52" s="48" t="s">
        <v>1667</v>
      </c>
      <c r="R52" s="48">
        <v>8</v>
      </c>
      <c r="S52" s="48" t="s">
        <v>291</v>
      </c>
      <c r="T52" s="48">
        <v>13</v>
      </c>
      <c r="U52" s="48" t="s">
        <v>680</v>
      </c>
      <c r="V52" s="48">
        <v>27.3</v>
      </c>
      <c r="W52" s="49">
        <v>67</v>
      </c>
      <c r="X52" s="49">
        <v>65</v>
      </c>
      <c r="Y52" s="49"/>
      <c r="Z52" s="49" t="s">
        <v>2220</v>
      </c>
      <c r="AA52" s="49" t="s">
        <v>2220</v>
      </c>
      <c r="AB52" s="49" t="s">
        <v>2220</v>
      </c>
      <c r="AC52" s="49" t="s">
        <v>2220</v>
      </c>
      <c r="AD52" s="49"/>
      <c r="AE52" s="49">
        <v>5</v>
      </c>
      <c r="AF52" s="49" t="s">
        <v>1667</v>
      </c>
      <c r="AG52" s="49">
        <v>8</v>
      </c>
      <c r="AH52" s="49" t="s">
        <v>291</v>
      </c>
      <c r="AI52" s="49">
        <v>13</v>
      </c>
      <c r="AJ52" s="49">
        <v>9.5</v>
      </c>
      <c r="AK52" s="49">
        <v>31.3</v>
      </c>
    </row>
    <row r="53" spans="6:37" x14ac:dyDescent="0.2">
      <c r="F53" s="48" t="s">
        <v>422</v>
      </c>
      <c r="G53" s="48" t="s">
        <v>423</v>
      </c>
      <c r="H53" s="48"/>
      <c r="I53" s="48">
        <v>80</v>
      </c>
      <c r="J53" s="48"/>
      <c r="K53" s="48" t="s">
        <v>2220</v>
      </c>
      <c r="L53" s="48" t="s">
        <v>2220</v>
      </c>
      <c r="M53" s="48" t="s">
        <v>2220</v>
      </c>
      <c r="N53" s="48" t="s">
        <v>2220</v>
      </c>
      <c r="O53" s="48"/>
      <c r="P53" s="48">
        <v>9</v>
      </c>
      <c r="Q53" s="48" t="s">
        <v>734</v>
      </c>
      <c r="R53" s="48">
        <v>7</v>
      </c>
      <c r="S53" s="48" t="s">
        <v>318</v>
      </c>
      <c r="T53" s="48">
        <v>16</v>
      </c>
      <c r="U53" s="48" t="s">
        <v>2229</v>
      </c>
      <c r="V53" s="48">
        <v>33.6</v>
      </c>
      <c r="W53" s="49">
        <v>25</v>
      </c>
      <c r="X53" s="49">
        <v>80</v>
      </c>
      <c r="Y53" s="49"/>
      <c r="Z53" s="49" t="s">
        <v>2220</v>
      </c>
      <c r="AA53" s="49" t="s">
        <v>2220</v>
      </c>
      <c r="AB53" s="49" t="s">
        <v>2220</v>
      </c>
      <c r="AC53" s="49" t="s">
        <v>2220</v>
      </c>
      <c r="AD53" s="49"/>
      <c r="AE53" s="49">
        <v>9</v>
      </c>
      <c r="AF53" s="49" t="s">
        <v>734</v>
      </c>
      <c r="AG53" s="49">
        <v>7</v>
      </c>
      <c r="AH53" s="49" t="s">
        <v>318</v>
      </c>
      <c r="AI53" s="49">
        <v>16</v>
      </c>
      <c r="AJ53" s="49">
        <v>30.4</v>
      </c>
      <c r="AK53" s="49">
        <v>53.2</v>
      </c>
    </row>
    <row r="54" spans="6:37" x14ac:dyDescent="0.2">
      <c r="F54" s="48" t="s">
        <v>424</v>
      </c>
      <c r="G54" s="48" t="s">
        <v>425</v>
      </c>
      <c r="H54" s="48"/>
      <c r="I54" s="48">
        <v>40</v>
      </c>
      <c r="J54" s="48"/>
      <c r="K54" s="48" t="s">
        <v>2220</v>
      </c>
      <c r="L54" s="48" t="s">
        <v>2220</v>
      </c>
      <c r="M54" s="48" t="s">
        <v>2220</v>
      </c>
      <c r="N54" s="48" t="s">
        <v>2220</v>
      </c>
      <c r="O54" s="48"/>
      <c r="P54" s="48">
        <v>6</v>
      </c>
      <c r="Q54" s="48" t="s">
        <v>286</v>
      </c>
      <c r="R54" s="48">
        <v>2</v>
      </c>
      <c r="S54" s="48" t="s">
        <v>307</v>
      </c>
      <c r="T54" s="48">
        <v>8</v>
      </c>
      <c r="U54" s="48" t="s">
        <v>315</v>
      </c>
      <c r="V54" s="48">
        <v>0</v>
      </c>
      <c r="W54" s="49">
        <v>132</v>
      </c>
      <c r="X54" s="49">
        <v>40</v>
      </c>
      <c r="Y54" s="49"/>
      <c r="Z54" s="49" t="s">
        <v>2220</v>
      </c>
      <c r="AA54" s="49" t="s">
        <v>2220</v>
      </c>
      <c r="AB54" s="49" t="s">
        <v>2220</v>
      </c>
      <c r="AC54" s="49" t="s">
        <v>2220</v>
      </c>
      <c r="AD54" s="49"/>
      <c r="AE54" s="49">
        <v>6</v>
      </c>
      <c r="AF54" s="49" t="s">
        <v>286</v>
      </c>
      <c r="AG54" s="49">
        <v>2</v>
      </c>
      <c r="AH54" s="49" t="s">
        <v>307</v>
      </c>
      <c r="AI54" s="49">
        <v>8</v>
      </c>
      <c r="AJ54" s="49">
        <v>10.8</v>
      </c>
      <c r="AK54" s="49">
        <v>0</v>
      </c>
    </row>
    <row r="55" spans="6:37" x14ac:dyDescent="0.2">
      <c r="F55" s="48" t="s">
        <v>426</v>
      </c>
      <c r="G55" s="48" t="s">
        <v>427</v>
      </c>
      <c r="H55" s="48"/>
      <c r="I55" s="48">
        <v>0</v>
      </c>
      <c r="J55" s="48"/>
      <c r="K55" s="48" t="s">
        <v>2220</v>
      </c>
      <c r="L55" s="48" t="s">
        <v>2220</v>
      </c>
      <c r="M55" s="48" t="s">
        <v>2220</v>
      </c>
      <c r="N55" s="48" t="s">
        <v>2220</v>
      </c>
      <c r="O55" s="48"/>
      <c r="P55" s="48">
        <v>0</v>
      </c>
      <c r="Q55" s="48" t="s">
        <v>88</v>
      </c>
      <c r="R55" s="48">
        <v>0</v>
      </c>
      <c r="S55" s="48" t="s">
        <v>88</v>
      </c>
      <c r="T55" s="48">
        <v>0</v>
      </c>
      <c r="U55" s="48" t="s">
        <v>88</v>
      </c>
      <c r="V55" s="48">
        <v>0</v>
      </c>
      <c r="W55" s="49">
        <v>186</v>
      </c>
      <c r="X55" s="49">
        <v>0</v>
      </c>
      <c r="Y55" s="49"/>
      <c r="Z55" s="49" t="s">
        <v>2220</v>
      </c>
      <c r="AA55" s="49" t="s">
        <v>2220</v>
      </c>
      <c r="AB55" s="49" t="s">
        <v>2220</v>
      </c>
      <c r="AC55" s="49" t="s">
        <v>2220</v>
      </c>
      <c r="AD55" s="49"/>
      <c r="AE55" s="49">
        <v>0</v>
      </c>
      <c r="AF55" s="49" t="s">
        <v>88</v>
      </c>
      <c r="AG55" s="49">
        <v>0</v>
      </c>
      <c r="AH55" s="49" t="s">
        <v>88</v>
      </c>
      <c r="AI55" s="49">
        <v>0</v>
      </c>
      <c r="AJ55" s="49">
        <v>0</v>
      </c>
      <c r="AK55" s="49">
        <v>0</v>
      </c>
    </row>
    <row r="56" spans="6:37" x14ac:dyDescent="0.2">
      <c r="F56" s="48" t="s">
        <v>428</v>
      </c>
      <c r="G56" s="48" t="s">
        <v>429</v>
      </c>
      <c r="H56" s="48"/>
      <c r="I56" s="48">
        <v>70</v>
      </c>
      <c r="J56" s="48"/>
      <c r="K56" s="48" t="s">
        <v>2220</v>
      </c>
      <c r="L56" s="48" t="s">
        <v>2220</v>
      </c>
      <c r="M56" s="48" t="s">
        <v>2220</v>
      </c>
      <c r="N56" s="48" t="s">
        <v>2220</v>
      </c>
      <c r="O56" s="48"/>
      <c r="P56" s="48">
        <v>7</v>
      </c>
      <c r="Q56" s="48" t="s">
        <v>1643</v>
      </c>
      <c r="R56" s="48">
        <v>7</v>
      </c>
      <c r="S56" s="48" t="s">
        <v>318</v>
      </c>
      <c r="T56" s="48">
        <v>14</v>
      </c>
      <c r="U56" s="48" t="s">
        <v>88</v>
      </c>
      <c r="V56" s="48">
        <v>26.9</v>
      </c>
      <c r="W56" s="49">
        <v>48</v>
      </c>
      <c r="X56" s="49">
        <v>70</v>
      </c>
      <c r="Y56" s="49"/>
      <c r="Z56" s="49" t="s">
        <v>2220</v>
      </c>
      <c r="AA56" s="49" t="s">
        <v>2220</v>
      </c>
      <c r="AB56" s="49" t="s">
        <v>2220</v>
      </c>
      <c r="AC56" s="49" t="s">
        <v>2220</v>
      </c>
      <c r="AD56" s="49"/>
      <c r="AE56" s="49">
        <v>7</v>
      </c>
      <c r="AF56" s="49" t="s">
        <v>1643</v>
      </c>
      <c r="AG56" s="49">
        <v>7</v>
      </c>
      <c r="AH56" s="49" t="s">
        <v>318</v>
      </c>
      <c r="AI56" s="49">
        <v>14</v>
      </c>
      <c r="AJ56" s="49">
        <v>0</v>
      </c>
      <c r="AK56" s="49">
        <v>22.9</v>
      </c>
    </row>
    <row r="57" spans="6:37" x14ac:dyDescent="0.2">
      <c r="F57" s="48" t="s">
        <v>430</v>
      </c>
      <c r="G57" s="48" t="s">
        <v>431</v>
      </c>
      <c r="H57" s="48"/>
      <c r="I57" s="48">
        <v>55.000000000000007</v>
      </c>
      <c r="J57" s="48"/>
      <c r="K57" s="48" t="s">
        <v>2220</v>
      </c>
      <c r="L57" s="48" t="s">
        <v>2220</v>
      </c>
      <c r="M57" s="48" t="s">
        <v>2220</v>
      </c>
      <c r="N57" s="48" t="s">
        <v>2220</v>
      </c>
      <c r="O57" s="48"/>
      <c r="P57" s="48">
        <v>4</v>
      </c>
      <c r="Q57" s="48" t="s">
        <v>272</v>
      </c>
      <c r="R57" s="48">
        <v>7</v>
      </c>
      <c r="S57" s="48" t="s">
        <v>318</v>
      </c>
      <c r="T57" s="48">
        <v>11</v>
      </c>
      <c r="U57" s="48" t="s">
        <v>88</v>
      </c>
      <c r="V57" s="48">
        <v>43</v>
      </c>
      <c r="W57" s="49">
        <v>94</v>
      </c>
      <c r="X57" s="49">
        <v>55.000000000000007</v>
      </c>
      <c r="Y57" s="49"/>
      <c r="Z57" s="49" t="s">
        <v>2220</v>
      </c>
      <c r="AA57" s="49" t="s">
        <v>2220</v>
      </c>
      <c r="AB57" s="49" t="s">
        <v>2220</v>
      </c>
      <c r="AC57" s="49" t="s">
        <v>2220</v>
      </c>
      <c r="AD57" s="49"/>
      <c r="AE57" s="49">
        <v>4</v>
      </c>
      <c r="AF57" s="49" t="s">
        <v>272</v>
      </c>
      <c r="AG57" s="49">
        <v>7</v>
      </c>
      <c r="AH57" s="49" t="s">
        <v>318</v>
      </c>
      <c r="AI57" s="49">
        <v>11</v>
      </c>
      <c r="AJ57" s="49">
        <v>0</v>
      </c>
      <c r="AK57" s="49">
        <v>54.2</v>
      </c>
    </row>
    <row r="58" spans="6:37" x14ac:dyDescent="0.2">
      <c r="F58" s="48" t="s">
        <v>432</v>
      </c>
      <c r="G58" s="48" t="s">
        <v>433</v>
      </c>
      <c r="H58" s="48"/>
      <c r="I58" s="48">
        <v>15.000000000000002</v>
      </c>
      <c r="J58" s="48"/>
      <c r="K58" s="48" t="s">
        <v>2220</v>
      </c>
      <c r="L58" s="48" t="s">
        <v>2220</v>
      </c>
      <c r="M58" s="48" t="s">
        <v>2220</v>
      </c>
      <c r="N58" s="48" t="s">
        <v>2220</v>
      </c>
      <c r="O58" s="48"/>
      <c r="P58" s="48">
        <v>3</v>
      </c>
      <c r="Q58" s="48" t="s">
        <v>307</v>
      </c>
      <c r="R58" s="48">
        <v>0</v>
      </c>
      <c r="S58" s="48" t="s">
        <v>88</v>
      </c>
      <c r="T58" s="48">
        <v>3</v>
      </c>
      <c r="U58" s="48" t="s">
        <v>268</v>
      </c>
      <c r="V58" s="48">
        <v>0</v>
      </c>
      <c r="W58" s="49">
        <v>176</v>
      </c>
      <c r="X58" s="49">
        <v>15.000000000000002</v>
      </c>
      <c r="Y58" s="49"/>
      <c r="Z58" s="49" t="s">
        <v>2220</v>
      </c>
      <c r="AA58" s="49" t="s">
        <v>2220</v>
      </c>
      <c r="AB58" s="49" t="s">
        <v>2220</v>
      </c>
      <c r="AC58" s="49" t="s">
        <v>2220</v>
      </c>
      <c r="AD58" s="49"/>
      <c r="AE58" s="49">
        <v>3</v>
      </c>
      <c r="AF58" s="49" t="s">
        <v>307</v>
      </c>
      <c r="AG58" s="49">
        <v>0</v>
      </c>
      <c r="AH58" s="49" t="s">
        <v>88</v>
      </c>
      <c r="AI58" s="49">
        <v>3</v>
      </c>
      <c r="AJ58" s="49">
        <v>0.4</v>
      </c>
      <c r="AK58" s="49">
        <v>0</v>
      </c>
    </row>
    <row r="59" spans="6:37" x14ac:dyDescent="0.2">
      <c r="F59" s="48" t="s">
        <v>434</v>
      </c>
      <c r="G59" s="48" t="s">
        <v>435</v>
      </c>
      <c r="H59" s="48"/>
      <c r="I59" s="48">
        <v>25.000000000000004</v>
      </c>
      <c r="J59" s="48"/>
      <c r="K59" s="48" t="s">
        <v>2220</v>
      </c>
      <c r="L59" s="48" t="s">
        <v>2220</v>
      </c>
      <c r="M59" s="48" t="s">
        <v>2220</v>
      </c>
      <c r="N59" s="48" t="s">
        <v>2220</v>
      </c>
      <c r="O59" s="48"/>
      <c r="P59" s="48">
        <v>5</v>
      </c>
      <c r="Q59" s="48" t="s">
        <v>1667</v>
      </c>
      <c r="R59" s="48">
        <v>0</v>
      </c>
      <c r="S59" s="48" t="s">
        <v>88</v>
      </c>
      <c r="T59" s="48">
        <v>5</v>
      </c>
      <c r="U59" s="48" t="s">
        <v>88</v>
      </c>
      <c r="V59" s="48">
        <v>0</v>
      </c>
      <c r="W59" s="49">
        <v>165</v>
      </c>
      <c r="X59" s="49">
        <v>25.000000000000004</v>
      </c>
      <c r="Y59" s="49"/>
      <c r="Z59" s="49" t="s">
        <v>2220</v>
      </c>
      <c r="AA59" s="49" t="s">
        <v>2220</v>
      </c>
      <c r="AB59" s="49" t="s">
        <v>2220</v>
      </c>
      <c r="AC59" s="49" t="s">
        <v>2220</v>
      </c>
      <c r="AD59" s="49"/>
      <c r="AE59" s="49">
        <v>5</v>
      </c>
      <c r="AF59" s="49" t="s">
        <v>1667</v>
      </c>
      <c r="AG59" s="49">
        <v>0</v>
      </c>
      <c r="AH59" s="49" t="s">
        <v>88</v>
      </c>
      <c r="AI59" s="49">
        <v>5</v>
      </c>
      <c r="AJ59" s="49">
        <v>0</v>
      </c>
      <c r="AK59" s="49">
        <v>0</v>
      </c>
    </row>
    <row r="60" spans="6:37" x14ac:dyDescent="0.2">
      <c r="F60" s="48" t="s">
        <v>436</v>
      </c>
      <c r="G60" s="48" t="s">
        <v>437</v>
      </c>
      <c r="H60" s="48"/>
      <c r="I60" s="48">
        <v>60.000000000000007</v>
      </c>
      <c r="J60" s="48"/>
      <c r="K60" s="48" t="s">
        <v>2220</v>
      </c>
      <c r="L60" s="48" t="s">
        <v>2220</v>
      </c>
      <c r="M60" s="48" t="s">
        <v>2220</v>
      </c>
      <c r="N60" s="48" t="s">
        <v>2220</v>
      </c>
      <c r="O60" s="48"/>
      <c r="P60" s="48">
        <v>6</v>
      </c>
      <c r="Q60" s="48" t="s">
        <v>286</v>
      </c>
      <c r="R60" s="48">
        <v>6</v>
      </c>
      <c r="S60" s="48" t="s">
        <v>734</v>
      </c>
      <c r="T60" s="48">
        <v>12</v>
      </c>
      <c r="U60" s="48" t="s">
        <v>88</v>
      </c>
      <c r="V60" s="48">
        <v>21.4</v>
      </c>
      <c r="W60" s="49">
        <v>80</v>
      </c>
      <c r="X60" s="49">
        <v>60.000000000000007</v>
      </c>
      <c r="Y60" s="49"/>
      <c r="Z60" s="49" t="s">
        <v>2220</v>
      </c>
      <c r="AA60" s="49" t="s">
        <v>2220</v>
      </c>
      <c r="AB60" s="49" t="s">
        <v>2220</v>
      </c>
      <c r="AC60" s="49" t="s">
        <v>2220</v>
      </c>
      <c r="AD60" s="49"/>
      <c r="AE60" s="49">
        <v>6</v>
      </c>
      <c r="AF60" s="49" t="s">
        <v>286</v>
      </c>
      <c r="AG60" s="49">
        <v>6</v>
      </c>
      <c r="AH60" s="49" t="s">
        <v>734</v>
      </c>
      <c r="AI60" s="49">
        <v>12</v>
      </c>
      <c r="AJ60" s="49">
        <v>0</v>
      </c>
      <c r="AK60" s="49">
        <v>22</v>
      </c>
    </row>
    <row r="61" spans="6:37" x14ac:dyDescent="0.2">
      <c r="F61" s="48" t="s">
        <v>438</v>
      </c>
      <c r="G61" s="48" t="s">
        <v>439</v>
      </c>
      <c r="H61" s="48"/>
      <c r="I61" s="48">
        <v>50.000000000000007</v>
      </c>
      <c r="J61" s="48"/>
      <c r="K61" s="48" t="s">
        <v>2220</v>
      </c>
      <c r="L61" s="48" t="s">
        <v>2220</v>
      </c>
      <c r="M61" s="48" t="s">
        <v>2220</v>
      </c>
      <c r="N61" s="48" t="s">
        <v>2220</v>
      </c>
      <c r="O61" s="48"/>
      <c r="P61" s="48">
        <v>4</v>
      </c>
      <c r="Q61" s="48" t="s">
        <v>272</v>
      </c>
      <c r="R61" s="48">
        <v>6</v>
      </c>
      <c r="S61" s="48" t="s">
        <v>734</v>
      </c>
      <c r="T61" s="48">
        <v>10</v>
      </c>
      <c r="U61" s="48" t="s">
        <v>2231</v>
      </c>
      <c r="V61" s="48">
        <v>0</v>
      </c>
      <c r="W61" s="49">
        <v>104</v>
      </c>
      <c r="X61" s="49">
        <v>50.000000000000007</v>
      </c>
      <c r="Y61" s="49"/>
      <c r="Z61" s="49" t="s">
        <v>2220</v>
      </c>
      <c r="AA61" s="49" t="s">
        <v>2220</v>
      </c>
      <c r="AB61" s="49" t="s">
        <v>2220</v>
      </c>
      <c r="AC61" s="49" t="s">
        <v>2220</v>
      </c>
      <c r="AD61" s="49"/>
      <c r="AE61" s="49">
        <v>4</v>
      </c>
      <c r="AF61" s="49" t="s">
        <v>272</v>
      </c>
      <c r="AG61" s="49">
        <v>6</v>
      </c>
      <c r="AH61" s="49" t="s">
        <v>734</v>
      </c>
      <c r="AI61" s="49">
        <v>10</v>
      </c>
      <c r="AJ61" s="49">
        <v>47</v>
      </c>
      <c r="AK61" s="49">
        <v>0</v>
      </c>
    </row>
    <row r="62" spans="6:37" x14ac:dyDescent="0.2">
      <c r="F62" s="48" t="s">
        <v>440</v>
      </c>
      <c r="G62" s="48" t="s">
        <v>441</v>
      </c>
      <c r="H62" s="48"/>
      <c r="I62" s="48">
        <v>40</v>
      </c>
      <c r="J62" s="48"/>
      <c r="K62" s="48" t="s">
        <v>2220</v>
      </c>
      <c r="L62" s="48" t="s">
        <v>2220</v>
      </c>
      <c r="M62" s="48" t="s">
        <v>2220</v>
      </c>
      <c r="N62" s="48" t="s">
        <v>2220</v>
      </c>
      <c r="O62" s="48"/>
      <c r="P62" s="48">
        <v>6</v>
      </c>
      <c r="Q62" s="48" t="s">
        <v>286</v>
      </c>
      <c r="R62" s="48">
        <v>2</v>
      </c>
      <c r="S62" s="48" t="s">
        <v>307</v>
      </c>
      <c r="T62" s="48">
        <v>8</v>
      </c>
      <c r="U62" s="48" t="s">
        <v>1716</v>
      </c>
      <c r="V62" s="48">
        <v>0</v>
      </c>
      <c r="W62" s="49">
        <v>132</v>
      </c>
      <c r="X62" s="49">
        <v>40</v>
      </c>
      <c r="Y62" s="49"/>
      <c r="Z62" s="49" t="s">
        <v>2220</v>
      </c>
      <c r="AA62" s="49" t="s">
        <v>2220</v>
      </c>
      <c r="AB62" s="49" t="s">
        <v>2220</v>
      </c>
      <c r="AC62" s="49" t="s">
        <v>2220</v>
      </c>
      <c r="AD62" s="49"/>
      <c r="AE62" s="49">
        <v>6</v>
      </c>
      <c r="AF62" s="49" t="s">
        <v>286</v>
      </c>
      <c r="AG62" s="49">
        <v>2</v>
      </c>
      <c r="AH62" s="49" t="s">
        <v>307</v>
      </c>
      <c r="AI62" s="49">
        <v>8</v>
      </c>
      <c r="AJ62" s="49">
        <v>28.5</v>
      </c>
      <c r="AK62" s="49">
        <v>0</v>
      </c>
    </row>
    <row r="63" spans="6:37" x14ac:dyDescent="0.2">
      <c r="F63" s="48" t="s">
        <v>442</v>
      </c>
      <c r="G63" s="48" t="s">
        <v>443</v>
      </c>
      <c r="H63" s="48"/>
      <c r="I63" s="48">
        <v>30.000000000000004</v>
      </c>
      <c r="J63" s="48"/>
      <c r="K63" s="48" t="s">
        <v>2220</v>
      </c>
      <c r="L63" s="48" t="s">
        <v>2220</v>
      </c>
      <c r="M63" s="48" t="s">
        <v>2220</v>
      </c>
      <c r="N63" s="48" t="s">
        <v>2220</v>
      </c>
      <c r="O63" s="48"/>
      <c r="P63" s="48">
        <v>6</v>
      </c>
      <c r="Q63" s="48" t="s">
        <v>286</v>
      </c>
      <c r="R63" s="48">
        <v>0</v>
      </c>
      <c r="S63" s="48" t="s">
        <v>88</v>
      </c>
      <c r="T63" s="48">
        <v>6</v>
      </c>
      <c r="U63" s="48" t="s">
        <v>88</v>
      </c>
      <c r="V63" s="48">
        <v>0</v>
      </c>
      <c r="W63" s="49">
        <v>152</v>
      </c>
      <c r="X63" s="49">
        <v>30.000000000000004</v>
      </c>
      <c r="Y63" s="49"/>
      <c r="Z63" s="49" t="s">
        <v>2220</v>
      </c>
      <c r="AA63" s="49" t="s">
        <v>2220</v>
      </c>
      <c r="AB63" s="49" t="s">
        <v>2220</v>
      </c>
      <c r="AC63" s="49" t="s">
        <v>2220</v>
      </c>
      <c r="AD63" s="49"/>
      <c r="AE63" s="49">
        <v>6</v>
      </c>
      <c r="AF63" s="49" t="s">
        <v>286</v>
      </c>
      <c r="AG63" s="49">
        <v>0</v>
      </c>
      <c r="AH63" s="49" t="s">
        <v>88</v>
      </c>
      <c r="AI63" s="49">
        <v>6</v>
      </c>
      <c r="AJ63" s="49">
        <v>0</v>
      </c>
      <c r="AK63" s="49">
        <v>0</v>
      </c>
    </row>
    <row r="64" spans="6:37" x14ac:dyDescent="0.2">
      <c r="F64" s="48" t="s">
        <v>444</v>
      </c>
      <c r="G64" s="48" t="s">
        <v>445</v>
      </c>
      <c r="H64" s="48"/>
      <c r="I64" s="48">
        <v>85</v>
      </c>
      <c r="J64" s="48"/>
      <c r="K64" s="48" t="s">
        <v>2220</v>
      </c>
      <c r="L64" s="48" t="s">
        <v>2220</v>
      </c>
      <c r="M64" s="48" t="s">
        <v>2220</v>
      </c>
      <c r="N64" s="48" t="s">
        <v>2220</v>
      </c>
      <c r="O64" s="48"/>
      <c r="P64" s="48">
        <v>9</v>
      </c>
      <c r="Q64" s="48" t="s">
        <v>734</v>
      </c>
      <c r="R64" s="48">
        <v>8</v>
      </c>
      <c r="S64" s="48" t="s">
        <v>291</v>
      </c>
      <c r="T64" s="48">
        <v>17</v>
      </c>
      <c r="U64" s="48" t="s">
        <v>88</v>
      </c>
      <c r="V64" s="48">
        <v>100</v>
      </c>
      <c r="W64" s="49">
        <v>15</v>
      </c>
      <c r="X64" s="49">
        <v>85</v>
      </c>
      <c r="Y64" s="49"/>
      <c r="Z64" s="49" t="s">
        <v>2220</v>
      </c>
      <c r="AA64" s="49" t="s">
        <v>2220</v>
      </c>
      <c r="AB64" s="49" t="s">
        <v>2220</v>
      </c>
      <c r="AC64" s="49" t="s">
        <v>2220</v>
      </c>
      <c r="AD64" s="49"/>
      <c r="AE64" s="49">
        <v>9</v>
      </c>
      <c r="AF64" s="49" t="s">
        <v>734</v>
      </c>
      <c r="AG64" s="49">
        <v>8</v>
      </c>
      <c r="AH64" s="49" t="s">
        <v>291</v>
      </c>
      <c r="AI64" s="49">
        <v>17</v>
      </c>
      <c r="AJ64" s="49">
        <v>0</v>
      </c>
      <c r="AK64" s="49">
        <v>100</v>
      </c>
    </row>
    <row r="65" spans="6:37" x14ac:dyDescent="0.2">
      <c r="F65" s="48" t="s">
        <v>446</v>
      </c>
      <c r="G65" s="48" t="s">
        <v>447</v>
      </c>
      <c r="H65" s="48"/>
      <c r="I65" s="48">
        <v>70</v>
      </c>
      <c r="J65" s="48"/>
      <c r="K65" s="48" t="s">
        <v>2220</v>
      </c>
      <c r="L65" s="48" t="s">
        <v>2220</v>
      </c>
      <c r="M65" s="48" t="s">
        <v>2220</v>
      </c>
      <c r="N65" s="48" t="s">
        <v>2220</v>
      </c>
      <c r="O65" s="48"/>
      <c r="P65" s="48">
        <v>6</v>
      </c>
      <c r="Q65" s="48" t="s">
        <v>286</v>
      </c>
      <c r="R65" s="48">
        <v>8</v>
      </c>
      <c r="S65" s="48" t="s">
        <v>291</v>
      </c>
      <c r="T65" s="48">
        <v>14</v>
      </c>
      <c r="U65" s="48" t="s">
        <v>130</v>
      </c>
      <c r="V65" s="48">
        <v>100</v>
      </c>
      <c r="W65" s="49">
        <v>48</v>
      </c>
      <c r="X65" s="49">
        <v>70</v>
      </c>
      <c r="Y65" s="49"/>
      <c r="Z65" s="49" t="s">
        <v>2220</v>
      </c>
      <c r="AA65" s="49" t="s">
        <v>2220</v>
      </c>
      <c r="AB65" s="49" t="s">
        <v>2220</v>
      </c>
      <c r="AC65" s="49" t="s">
        <v>2220</v>
      </c>
      <c r="AD65" s="49"/>
      <c r="AE65" s="49">
        <v>6</v>
      </c>
      <c r="AF65" s="49" t="s">
        <v>286</v>
      </c>
      <c r="AG65" s="49">
        <v>8</v>
      </c>
      <c r="AH65" s="49" t="s">
        <v>291</v>
      </c>
      <c r="AI65" s="49">
        <v>14</v>
      </c>
      <c r="AJ65" s="49">
        <v>1.8</v>
      </c>
      <c r="AK65" s="49">
        <v>100</v>
      </c>
    </row>
    <row r="66" spans="6:37" x14ac:dyDescent="0.2">
      <c r="F66" s="48" t="s">
        <v>448</v>
      </c>
      <c r="G66" s="48" t="s">
        <v>449</v>
      </c>
      <c r="H66" s="48"/>
      <c r="I66" s="48">
        <v>60.000000000000007</v>
      </c>
      <c r="J66" s="48"/>
      <c r="K66" s="48" t="s">
        <v>2220</v>
      </c>
      <c r="L66" s="48" t="s">
        <v>2220</v>
      </c>
      <c r="M66" s="48" t="s">
        <v>2220</v>
      </c>
      <c r="N66" s="48" t="s">
        <v>2220</v>
      </c>
      <c r="O66" s="48"/>
      <c r="P66" s="48">
        <v>6</v>
      </c>
      <c r="Q66" s="48" t="s">
        <v>286</v>
      </c>
      <c r="R66" s="48">
        <v>6</v>
      </c>
      <c r="S66" s="48" t="s">
        <v>734</v>
      </c>
      <c r="T66" s="48">
        <v>12</v>
      </c>
      <c r="U66" s="48" t="s">
        <v>88</v>
      </c>
      <c r="V66" s="48">
        <v>22.4</v>
      </c>
      <c r="W66" s="49">
        <v>80</v>
      </c>
      <c r="X66" s="49">
        <v>60.000000000000007</v>
      </c>
      <c r="Y66" s="49"/>
      <c r="Z66" s="49" t="s">
        <v>2220</v>
      </c>
      <c r="AA66" s="49" t="s">
        <v>2220</v>
      </c>
      <c r="AB66" s="49" t="s">
        <v>2220</v>
      </c>
      <c r="AC66" s="49" t="s">
        <v>2220</v>
      </c>
      <c r="AD66" s="49"/>
      <c r="AE66" s="49">
        <v>6</v>
      </c>
      <c r="AF66" s="49" t="s">
        <v>286</v>
      </c>
      <c r="AG66" s="49">
        <v>6</v>
      </c>
      <c r="AH66" s="49" t="s">
        <v>734</v>
      </c>
      <c r="AI66" s="49">
        <v>12</v>
      </c>
      <c r="AJ66" s="49">
        <v>0</v>
      </c>
      <c r="AK66" s="49">
        <v>33.200000000000003</v>
      </c>
    </row>
    <row r="67" spans="6:37" x14ac:dyDescent="0.2">
      <c r="F67" s="48" t="s">
        <v>450</v>
      </c>
      <c r="G67" s="48" t="s">
        <v>451</v>
      </c>
      <c r="H67" s="48"/>
      <c r="I67" s="48">
        <v>45.000000000000007</v>
      </c>
      <c r="J67" s="48"/>
      <c r="K67" s="48" t="s">
        <v>2220</v>
      </c>
      <c r="L67" s="48" t="s">
        <v>2220</v>
      </c>
      <c r="M67" s="48" t="s">
        <v>2220</v>
      </c>
      <c r="N67" s="48" t="s">
        <v>2220</v>
      </c>
      <c r="O67" s="48"/>
      <c r="P67" s="48">
        <v>2</v>
      </c>
      <c r="Q67" s="48" t="s">
        <v>759</v>
      </c>
      <c r="R67" s="48">
        <v>7</v>
      </c>
      <c r="S67" s="48" t="s">
        <v>318</v>
      </c>
      <c r="T67" s="48">
        <v>9</v>
      </c>
      <c r="U67" s="48" t="s">
        <v>88</v>
      </c>
      <c r="V67" s="48">
        <v>72.5</v>
      </c>
      <c r="W67" s="49">
        <v>119</v>
      </c>
      <c r="X67" s="49">
        <v>45.000000000000007</v>
      </c>
      <c r="Y67" s="49"/>
      <c r="Z67" s="49" t="s">
        <v>2220</v>
      </c>
      <c r="AA67" s="49" t="s">
        <v>2220</v>
      </c>
      <c r="AB67" s="49" t="s">
        <v>2220</v>
      </c>
      <c r="AC67" s="49" t="s">
        <v>2220</v>
      </c>
      <c r="AD67" s="49"/>
      <c r="AE67" s="49">
        <v>2</v>
      </c>
      <c r="AF67" s="49" t="s">
        <v>759</v>
      </c>
      <c r="AG67" s="49">
        <v>7</v>
      </c>
      <c r="AH67" s="49" t="s">
        <v>318</v>
      </c>
      <c r="AI67" s="49">
        <v>9</v>
      </c>
      <c r="AJ67" s="49">
        <v>0</v>
      </c>
      <c r="AK67" s="49">
        <v>69.900000000000006</v>
      </c>
    </row>
    <row r="68" spans="6:37" x14ac:dyDescent="0.2">
      <c r="F68" s="48" t="s">
        <v>452</v>
      </c>
      <c r="G68" s="48" t="s">
        <v>453</v>
      </c>
      <c r="H68" s="48"/>
      <c r="I68" s="48">
        <v>30.000000000000004</v>
      </c>
      <c r="J68" s="48"/>
      <c r="K68" s="48" t="s">
        <v>2220</v>
      </c>
      <c r="L68" s="48" t="s">
        <v>2220</v>
      </c>
      <c r="M68" s="48" t="s">
        <v>2220</v>
      </c>
      <c r="N68" s="48" t="s">
        <v>2220</v>
      </c>
      <c r="O68" s="48"/>
      <c r="P68" s="48">
        <v>6</v>
      </c>
      <c r="Q68" s="48" t="s">
        <v>286</v>
      </c>
      <c r="R68" s="48">
        <v>0</v>
      </c>
      <c r="S68" s="48" t="s">
        <v>88</v>
      </c>
      <c r="T68" s="48">
        <v>6</v>
      </c>
      <c r="U68" s="48" t="s">
        <v>88</v>
      </c>
      <c r="V68" s="48">
        <v>0</v>
      </c>
      <c r="W68" s="49">
        <v>152</v>
      </c>
      <c r="X68" s="49">
        <v>30.000000000000004</v>
      </c>
      <c r="Y68" s="49"/>
      <c r="Z68" s="49" t="s">
        <v>2220</v>
      </c>
      <c r="AA68" s="49" t="s">
        <v>2220</v>
      </c>
      <c r="AB68" s="49" t="s">
        <v>2220</v>
      </c>
      <c r="AC68" s="49" t="s">
        <v>2220</v>
      </c>
      <c r="AD68" s="49"/>
      <c r="AE68" s="49">
        <v>6</v>
      </c>
      <c r="AF68" s="49" t="s">
        <v>286</v>
      </c>
      <c r="AG68" s="49">
        <v>0</v>
      </c>
      <c r="AH68" s="49" t="s">
        <v>88</v>
      </c>
      <c r="AI68" s="49">
        <v>6</v>
      </c>
      <c r="AJ68" s="49">
        <v>0</v>
      </c>
      <c r="AK68" s="49">
        <v>0</v>
      </c>
    </row>
    <row r="69" spans="6:37" x14ac:dyDescent="0.2">
      <c r="F69" s="48" t="s">
        <v>454</v>
      </c>
      <c r="G69" s="48" t="s">
        <v>455</v>
      </c>
      <c r="H69" s="48"/>
      <c r="I69" s="48">
        <v>85</v>
      </c>
      <c r="J69" s="48"/>
      <c r="K69" s="48" t="s">
        <v>2220</v>
      </c>
      <c r="L69" s="48" t="s">
        <v>2220</v>
      </c>
      <c r="M69" s="48" t="s">
        <v>2220</v>
      </c>
      <c r="N69" s="48" t="s">
        <v>2220</v>
      </c>
      <c r="O69" s="48"/>
      <c r="P69" s="48">
        <v>9</v>
      </c>
      <c r="Q69" s="48" t="s">
        <v>734</v>
      </c>
      <c r="R69" s="48">
        <v>8</v>
      </c>
      <c r="S69" s="48" t="s">
        <v>291</v>
      </c>
      <c r="T69" s="48">
        <v>17</v>
      </c>
      <c r="U69" s="48" t="s">
        <v>862</v>
      </c>
      <c r="V69" s="48">
        <v>7</v>
      </c>
      <c r="W69" s="49">
        <v>15</v>
      </c>
      <c r="X69" s="49">
        <v>85</v>
      </c>
      <c r="Y69" s="49"/>
      <c r="Z69" s="49" t="s">
        <v>2220</v>
      </c>
      <c r="AA69" s="49" t="s">
        <v>2220</v>
      </c>
      <c r="AB69" s="49" t="s">
        <v>2220</v>
      </c>
      <c r="AC69" s="49" t="s">
        <v>2220</v>
      </c>
      <c r="AD69" s="49"/>
      <c r="AE69" s="49">
        <v>9</v>
      </c>
      <c r="AF69" s="49" t="s">
        <v>734</v>
      </c>
      <c r="AG69" s="49">
        <v>8</v>
      </c>
      <c r="AH69" s="49" t="s">
        <v>291</v>
      </c>
      <c r="AI69" s="49">
        <v>17</v>
      </c>
      <c r="AJ69" s="49">
        <v>22.8</v>
      </c>
      <c r="AK69" s="49">
        <v>37.1</v>
      </c>
    </row>
    <row r="70" spans="6:37" x14ac:dyDescent="0.2">
      <c r="F70" s="48" t="s">
        <v>456</v>
      </c>
      <c r="G70" s="48" t="s">
        <v>457</v>
      </c>
      <c r="H70" s="48"/>
      <c r="I70" s="48">
        <v>30.000000000000004</v>
      </c>
      <c r="J70" s="48"/>
      <c r="K70" s="48" t="s">
        <v>2220</v>
      </c>
      <c r="L70" s="48" t="s">
        <v>2220</v>
      </c>
      <c r="M70" s="48" t="s">
        <v>2220</v>
      </c>
      <c r="N70" s="48" t="s">
        <v>2220</v>
      </c>
      <c r="O70" s="48"/>
      <c r="P70" s="48">
        <v>6</v>
      </c>
      <c r="Q70" s="48" t="s">
        <v>286</v>
      </c>
      <c r="R70" s="48">
        <v>0</v>
      </c>
      <c r="S70" s="48" t="s">
        <v>88</v>
      </c>
      <c r="T70" s="48">
        <v>6</v>
      </c>
      <c r="U70" s="48" t="s">
        <v>88</v>
      </c>
      <c r="V70" s="48">
        <v>0</v>
      </c>
      <c r="W70" s="49">
        <v>152</v>
      </c>
      <c r="X70" s="49">
        <v>30.000000000000004</v>
      </c>
      <c r="Y70" s="49"/>
      <c r="Z70" s="49" t="s">
        <v>2220</v>
      </c>
      <c r="AA70" s="49" t="s">
        <v>2220</v>
      </c>
      <c r="AB70" s="49" t="s">
        <v>2220</v>
      </c>
      <c r="AC70" s="49" t="s">
        <v>2220</v>
      </c>
      <c r="AD70" s="49"/>
      <c r="AE70" s="49">
        <v>6</v>
      </c>
      <c r="AF70" s="49" t="s">
        <v>286</v>
      </c>
      <c r="AG70" s="49">
        <v>0</v>
      </c>
      <c r="AH70" s="49" t="s">
        <v>88</v>
      </c>
      <c r="AI70" s="49">
        <v>6</v>
      </c>
      <c r="AJ70" s="49">
        <v>1.8</v>
      </c>
      <c r="AK70" s="49">
        <v>0</v>
      </c>
    </row>
    <row r="71" spans="6:37" x14ac:dyDescent="0.2">
      <c r="F71" s="48" t="s">
        <v>458</v>
      </c>
      <c r="G71" s="48" t="s">
        <v>459</v>
      </c>
      <c r="H71" s="48"/>
      <c r="I71" s="48">
        <v>30.000000000000004</v>
      </c>
      <c r="J71" s="48"/>
      <c r="K71" s="48" t="s">
        <v>2220</v>
      </c>
      <c r="L71" s="48" t="s">
        <v>2220</v>
      </c>
      <c r="M71" s="48" t="s">
        <v>2220</v>
      </c>
      <c r="N71" s="48" t="s">
        <v>2220</v>
      </c>
      <c r="O71" s="48"/>
      <c r="P71" s="48">
        <v>6</v>
      </c>
      <c r="Q71" s="48" t="s">
        <v>286</v>
      </c>
      <c r="R71" s="48">
        <v>0</v>
      </c>
      <c r="S71" s="48" t="s">
        <v>88</v>
      </c>
      <c r="T71" s="48">
        <v>6</v>
      </c>
      <c r="U71" s="48" t="s">
        <v>264</v>
      </c>
      <c r="V71" s="48">
        <v>0.5</v>
      </c>
      <c r="W71" s="49">
        <v>152</v>
      </c>
      <c r="X71" s="49">
        <v>30.000000000000004</v>
      </c>
      <c r="Y71" s="49"/>
      <c r="Z71" s="49" t="s">
        <v>2220</v>
      </c>
      <c r="AA71" s="49" t="s">
        <v>2220</v>
      </c>
      <c r="AB71" s="49" t="s">
        <v>2220</v>
      </c>
      <c r="AC71" s="49" t="s">
        <v>2220</v>
      </c>
      <c r="AD71" s="49"/>
      <c r="AE71" s="49">
        <v>6</v>
      </c>
      <c r="AF71" s="49" t="s">
        <v>286</v>
      </c>
      <c r="AG71" s="49">
        <v>0</v>
      </c>
      <c r="AH71" s="49" t="s">
        <v>88</v>
      </c>
      <c r="AI71" s="49">
        <v>6</v>
      </c>
      <c r="AJ71" s="49">
        <v>0</v>
      </c>
      <c r="AK71" s="49">
        <v>1.2</v>
      </c>
    </row>
    <row r="72" spans="6:37" x14ac:dyDescent="0.2">
      <c r="F72" s="48" t="s">
        <v>460</v>
      </c>
      <c r="G72" s="48" t="s">
        <v>461</v>
      </c>
      <c r="H72" s="48"/>
      <c r="I72" s="48">
        <v>55.000000000000007</v>
      </c>
      <c r="J72" s="48"/>
      <c r="K72" s="48" t="s">
        <v>2220</v>
      </c>
      <c r="L72" s="48" t="s">
        <v>2220</v>
      </c>
      <c r="M72" s="48" t="s">
        <v>2220</v>
      </c>
      <c r="N72" s="48" t="s">
        <v>2220</v>
      </c>
      <c r="O72" s="48"/>
      <c r="P72" s="48">
        <v>3</v>
      </c>
      <c r="Q72" s="48" t="s">
        <v>307</v>
      </c>
      <c r="R72" s="48">
        <v>8</v>
      </c>
      <c r="S72" s="48" t="s">
        <v>291</v>
      </c>
      <c r="T72" s="48">
        <v>11</v>
      </c>
      <c r="U72" s="48" t="s">
        <v>88</v>
      </c>
      <c r="V72" s="48">
        <v>60.5</v>
      </c>
      <c r="W72" s="49">
        <v>94</v>
      </c>
      <c r="X72" s="49">
        <v>55.000000000000007</v>
      </c>
      <c r="Y72" s="49"/>
      <c r="Z72" s="49" t="s">
        <v>2220</v>
      </c>
      <c r="AA72" s="49" t="s">
        <v>2220</v>
      </c>
      <c r="AB72" s="49" t="s">
        <v>2220</v>
      </c>
      <c r="AC72" s="49" t="s">
        <v>2220</v>
      </c>
      <c r="AD72" s="49"/>
      <c r="AE72" s="49">
        <v>3</v>
      </c>
      <c r="AF72" s="49" t="s">
        <v>307</v>
      </c>
      <c r="AG72" s="49">
        <v>8</v>
      </c>
      <c r="AH72" s="49" t="s">
        <v>291</v>
      </c>
      <c r="AI72" s="49">
        <v>11</v>
      </c>
      <c r="AJ72" s="49">
        <v>0</v>
      </c>
      <c r="AK72" s="49">
        <v>30.9</v>
      </c>
    </row>
    <row r="73" spans="6:37" x14ac:dyDescent="0.2">
      <c r="F73" s="48" t="s">
        <v>462</v>
      </c>
      <c r="G73" s="48" t="s">
        <v>463</v>
      </c>
      <c r="H73" s="48"/>
      <c r="I73" s="48">
        <v>10</v>
      </c>
      <c r="J73" s="48"/>
      <c r="K73" s="48" t="s">
        <v>2220</v>
      </c>
      <c r="L73" s="48" t="s">
        <v>2220</v>
      </c>
      <c r="M73" s="48" t="s">
        <v>2220</v>
      </c>
      <c r="N73" s="48" t="s">
        <v>2220</v>
      </c>
      <c r="O73" s="48"/>
      <c r="P73" s="48">
        <v>2</v>
      </c>
      <c r="Q73" s="48" t="s">
        <v>759</v>
      </c>
      <c r="R73" s="48">
        <v>0</v>
      </c>
      <c r="S73" s="48" t="s">
        <v>88</v>
      </c>
      <c r="T73" s="48">
        <v>2</v>
      </c>
      <c r="U73" s="48" t="s">
        <v>179</v>
      </c>
      <c r="V73" s="48">
        <v>0</v>
      </c>
      <c r="W73" s="49">
        <v>144</v>
      </c>
      <c r="X73" s="49">
        <v>35</v>
      </c>
      <c r="Y73" s="49"/>
      <c r="Z73" s="49" t="s">
        <v>2220</v>
      </c>
      <c r="AA73" s="49" t="s">
        <v>2220</v>
      </c>
      <c r="AB73" s="49" t="s">
        <v>2220</v>
      </c>
      <c r="AC73" s="49" t="s">
        <v>2220</v>
      </c>
      <c r="AD73" s="49"/>
      <c r="AE73" s="49">
        <v>2</v>
      </c>
      <c r="AF73" s="49" t="s">
        <v>759</v>
      </c>
      <c r="AG73" s="49">
        <v>5</v>
      </c>
      <c r="AH73" s="49" t="s">
        <v>712</v>
      </c>
      <c r="AI73" s="49">
        <v>7</v>
      </c>
      <c r="AJ73" s="49">
        <v>5.3</v>
      </c>
      <c r="AK73" s="49">
        <v>0</v>
      </c>
    </row>
    <row r="74" spans="6:37" x14ac:dyDescent="0.2">
      <c r="F74" s="48" t="s">
        <v>464</v>
      </c>
      <c r="G74" s="48" t="s">
        <v>465</v>
      </c>
      <c r="H74" s="48"/>
      <c r="I74" s="48">
        <v>80</v>
      </c>
      <c r="J74" s="48"/>
      <c r="K74" s="48" t="s">
        <v>2220</v>
      </c>
      <c r="L74" s="48" t="s">
        <v>2220</v>
      </c>
      <c r="M74" s="48" t="s">
        <v>2220</v>
      </c>
      <c r="N74" s="48" t="s">
        <v>2220</v>
      </c>
      <c r="O74" s="48"/>
      <c r="P74" s="48">
        <v>8</v>
      </c>
      <c r="Q74" s="48" t="s">
        <v>263</v>
      </c>
      <c r="R74" s="48">
        <v>8</v>
      </c>
      <c r="S74" s="48" t="s">
        <v>291</v>
      </c>
      <c r="T74" s="48">
        <v>16</v>
      </c>
      <c r="U74" s="48" t="s">
        <v>824</v>
      </c>
      <c r="V74" s="48">
        <v>47.4</v>
      </c>
      <c r="W74" s="49">
        <v>25</v>
      </c>
      <c r="X74" s="49">
        <v>80</v>
      </c>
      <c r="Y74" s="49"/>
      <c r="Z74" s="49" t="s">
        <v>2220</v>
      </c>
      <c r="AA74" s="49" t="s">
        <v>2220</v>
      </c>
      <c r="AB74" s="49" t="s">
        <v>2220</v>
      </c>
      <c r="AC74" s="49" t="s">
        <v>2220</v>
      </c>
      <c r="AD74" s="49"/>
      <c r="AE74" s="49">
        <v>8</v>
      </c>
      <c r="AF74" s="49" t="s">
        <v>263</v>
      </c>
      <c r="AG74" s="49">
        <v>8</v>
      </c>
      <c r="AH74" s="49" t="s">
        <v>291</v>
      </c>
      <c r="AI74" s="49">
        <v>16</v>
      </c>
      <c r="AJ74" s="49">
        <v>17.3</v>
      </c>
      <c r="AK74" s="49">
        <v>48.9</v>
      </c>
    </row>
    <row r="75" spans="6:37" x14ac:dyDescent="0.2">
      <c r="F75" s="48" t="s">
        <v>466</v>
      </c>
      <c r="G75" s="48" t="s">
        <v>467</v>
      </c>
      <c r="H75" s="48"/>
      <c r="I75" s="48">
        <v>75</v>
      </c>
      <c r="J75" s="48"/>
      <c r="K75" s="48" t="s">
        <v>2220</v>
      </c>
      <c r="L75" s="48" t="s">
        <v>2220</v>
      </c>
      <c r="M75" s="48" t="s">
        <v>2220</v>
      </c>
      <c r="N75" s="48" t="s">
        <v>2220</v>
      </c>
      <c r="O75" s="48"/>
      <c r="P75" s="48">
        <v>8</v>
      </c>
      <c r="Q75" s="48" t="s">
        <v>263</v>
      </c>
      <c r="R75" s="48">
        <v>7</v>
      </c>
      <c r="S75" s="48" t="s">
        <v>318</v>
      </c>
      <c r="T75" s="48">
        <v>15</v>
      </c>
      <c r="U75" s="48" t="s">
        <v>88</v>
      </c>
      <c r="V75" s="48">
        <v>100</v>
      </c>
      <c r="W75" s="49">
        <v>37</v>
      </c>
      <c r="X75" s="49">
        <v>75</v>
      </c>
      <c r="Y75" s="49"/>
      <c r="Z75" s="49" t="s">
        <v>2220</v>
      </c>
      <c r="AA75" s="49" t="s">
        <v>2220</v>
      </c>
      <c r="AB75" s="49" t="s">
        <v>2220</v>
      </c>
      <c r="AC75" s="49" t="s">
        <v>2220</v>
      </c>
      <c r="AD75" s="49"/>
      <c r="AE75" s="49">
        <v>8</v>
      </c>
      <c r="AF75" s="49" t="s">
        <v>263</v>
      </c>
      <c r="AG75" s="49">
        <v>7</v>
      </c>
      <c r="AH75" s="49" t="s">
        <v>318</v>
      </c>
      <c r="AI75" s="49">
        <v>15</v>
      </c>
      <c r="AJ75" s="49">
        <v>0</v>
      </c>
      <c r="AK75" s="49">
        <v>100</v>
      </c>
    </row>
    <row r="76" spans="6:37" x14ac:dyDescent="0.2">
      <c r="F76" s="48" t="s">
        <v>468</v>
      </c>
      <c r="G76" s="48" t="s">
        <v>469</v>
      </c>
      <c r="H76" s="48"/>
      <c r="I76" s="48">
        <v>75</v>
      </c>
      <c r="J76" s="48"/>
      <c r="K76" s="48" t="s">
        <v>2220</v>
      </c>
      <c r="L76" s="48" t="s">
        <v>2220</v>
      </c>
      <c r="M76" s="48" t="s">
        <v>2220</v>
      </c>
      <c r="N76" s="48" t="s">
        <v>2220</v>
      </c>
      <c r="O76" s="48"/>
      <c r="P76" s="48">
        <v>9</v>
      </c>
      <c r="Q76" s="48" t="s">
        <v>734</v>
      </c>
      <c r="R76" s="48">
        <v>6</v>
      </c>
      <c r="S76" s="48" t="s">
        <v>734</v>
      </c>
      <c r="T76" s="48">
        <v>15</v>
      </c>
      <c r="U76" s="48" t="s">
        <v>88</v>
      </c>
      <c r="V76" s="48">
        <v>91.2</v>
      </c>
      <c r="W76" s="49">
        <v>37</v>
      </c>
      <c r="X76" s="49">
        <v>75</v>
      </c>
      <c r="Y76" s="49"/>
      <c r="Z76" s="49" t="s">
        <v>2220</v>
      </c>
      <c r="AA76" s="49" t="s">
        <v>2220</v>
      </c>
      <c r="AB76" s="49" t="s">
        <v>2220</v>
      </c>
      <c r="AC76" s="49" t="s">
        <v>2220</v>
      </c>
      <c r="AD76" s="49"/>
      <c r="AE76" s="49">
        <v>9</v>
      </c>
      <c r="AF76" s="49" t="s">
        <v>734</v>
      </c>
      <c r="AG76" s="49">
        <v>6</v>
      </c>
      <c r="AH76" s="49" t="s">
        <v>734</v>
      </c>
      <c r="AI76" s="49">
        <v>15</v>
      </c>
      <c r="AJ76" s="49">
        <v>0</v>
      </c>
      <c r="AK76" s="49">
        <v>91.1</v>
      </c>
    </row>
    <row r="77" spans="6:37" x14ac:dyDescent="0.2">
      <c r="F77" s="48" t="s">
        <v>470</v>
      </c>
      <c r="G77" s="48" t="s">
        <v>471</v>
      </c>
      <c r="H77" s="48"/>
      <c r="I77" s="48">
        <v>55.000000000000007</v>
      </c>
      <c r="J77" s="48"/>
      <c r="K77" s="48" t="s">
        <v>2220</v>
      </c>
      <c r="L77" s="48" t="s">
        <v>2220</v>
      </c>
      <c r="M77" s="48" t="s">
        <v>2220</v>
      </c>
      <c r="N77" s="48" t="s">
        <v>2220</v>
      </c>
      <c r="O77" s="48"/>
      <c r="P77" s="48">
        <v>4</v>
      </c>
      <c r="Q77" s="48" t="s">
        <v>272</v>
      </c>
      <c r="R77" s="48">
        <v>7</v>
      </c>
      <c r="S77" s="48" t="s">
        <v>318</v>
      </c>
      <c r="T77" s="48">
        <v>11</v>
      </c>
      <c r="U77" s="48" t="s">
        <v>88</v>
      </c>
      <c r="V77" s="48">
        <v>100</v>
      </c>
      <c r="W77" s="49">
        <v>94</v>
      </c>
      <c r="X77" s="49">
        <v>55.000000000000007</v>
      </c>
      <c r="Y77" s="49"/>
      <c r="Z77" s="49" t="s">
        <v>2220</v>
      </c>
      <c r="AA77" s="49" t="s">
        <v>2220</v>
      </c>
      <c r="AB77" s="49" t="s">
        <v>2220</v>
      </c>
      <c r="AC77" s="49" t="s">
        <v>2220</v>
      </c>
      <c r="AD77" s="49"/>
      <c r="AE77" s="49">
        <v>4</v>
      </c>
      <c r="AF77" s="49" t="s">
        <v>272</v>
      </c>
      <c r="AG77" s="49">
        <v>7</v>
      </c>
      <c r="AH77" s="49" t="s">
        <v>318</v>
      </c>
      <c r="AI77" s="49">
        <v>11</v>
      </c>
      <c r="AJ77" s="49">
        <v>0</v>
      </c>
      <c r="AK77" s="49">
        <v>100</v>
      </c>
    </row>
    <row r="78" spans="6:37" x14ac:dyDescent="0.2">
      <c r="F78" s="48" t="s">
        <v>472</v>
      </c>
      <c r="G78" s="48" t="s">
        <v>473</v>
      </c>
      <c r="H78" s="48"/>
      <c r="I78" s="48">
        <v>80</v>
      </c>
      <c r="J78" s="48"/>
      <c r="K78" s="48" t="s">
        <v>2220</v>
      </c>
      <c r="L78" s="48" t="s">
        <v>2220</v>
      </c>
      <c r="M78" s="48" t="s">
        <v>2220</v>
      </c>
      <c r="N78" s="48" t="s">
        <v>2220</v>
      </c>
      <c r="O78" s="48"/>
      <c r="P78" s="48">
        <v>9</v>
      </c>
      <c r="Q78" s="48" t="s">
        <v>734</v>
      </c>
      <c r="R78" s="48">
        <v>7</v>
      </c>
      <c r="S78" s="48" t="s">
        <v>318</v>
      </c>
      <c r="T78" s="48">
        <v>16</v>
      </c>
      <c r="U78" s="48" t="s">
        <v>88</v>
      </c>
      <c r="V78" s="48">
        <v>55.9</v>
      </c>
      <c r="W78" s="49">
        <v>25</v>
      </c>
      <c r="X78" s="49">
        <v>80</v>
      </c>
      <c r="Y78" s="49"/>
      <c r="Z78" s="49" t="s">
        <v>2220</v>
      </c>
      <c r="AA78" s="49" t="s">
        <v>2220</v>
      </c>
      <c r="AB78" s="49" t="s">
        <v>2220</v>
      </c>
      <c r="AC78" s="49" t="s">
        <v>2220</v>
      </c>
      <c r="AD78" s="49"/>
      <c r="AE78" s="49">
        <v>9</v>
      </c>
      <c r="AF78" s="49" t="s">
        <v>734</v>
      </c>
      <c r="AG78" s="49">
        <v>7</v>
      </c>
      <c r="AH78" s="49" t="s">
        <v>318</v>
      </c>
      <c r="AI78" s="49">
        <v>16</v>
      </c>
      <c r="AJ78" s="49">
        <v>0</v>
      </c>
      <c r="AK78" s="49">
        <v>63.1</v>
      </c>
    </row>
    <row r="79" spans="6:37" x14ac:dyDescent="0.2">
      <c r="F79" s="48" t="s">
        <v>474</v>
      </c>
      <c r="G79" s="48" t="s">
        <v>475</v>
      </c>
      <c r="H79" s="48"/>
      <c r="I79" s="48">
        <v>70</v>
      </c>
      <c r="J79" s="48"/>
      <c r="K79" s="48" t="s">
        <v>2220</v>
      </c>
      <c r="L79" s="48" t="s">
        <v>2220</v>
      </c>
      <c r="M79" s="48" t="s">
        <v>2220</v>
      </c>
      <c r="N79" s="48" t="s">
        <v>2220</v>
      </c>
      <c r="O79" s="48"/>
      <c r="P79" s="48">
        <v>6</v>
      </c>
      <c r="Q79" s="48" t="s">
        <v>286</v>
      </c>
      <c r="R79" s="48">
        <v>8</v>
      </c>
      <c r="S79" s="48" t="s">
        <v>291</v>
      </c>
      <c r="T79" s="48">
        <v>14</v>
      </c>
      <c r="U79" s="48" t="s">
        <v>2232</v>
      </c>
      <c r="V79" s="48">
        <v>38.1</v>
      </c>
      <c r="W79" s="49">
        <v>48</v>
      </c>
      <c r="X79" s="49">
        <v>70</v>
      </c>
      <c r="Y79" s="49"/>
      <c r="Z79" s="49" t="s">
        <v>2220</v>
      </c>
      <c r="AA79" s="49" t="s">
        <v>2220</v>
      </c>
      <c r="AB79" s="49" t="s">
        <v>2220</v>
      </c>
      <c r="AC79" s="49" t="s">
        <v>2220</v>
      </c>
      <c r="AD79" s="49"/>
      <c r="AE79" s="49">
        <v>6</v>
      </c>
      <c r="AF79" s="49" t="s">
        <v>286</v>
      </c>
      <c r="AG79" s="49">
        <v>8</v>
      </c>
      <c r="AH79" s="49" t="s">
        <v>291</v>
      </c>
      <c r="AI79" s="49">
        <v>14</v>
      </c>
      <c r="AJ79" s="49">
        <v>30.9</v>
      </c>
      <c r="AK79" s="49">
        <v>40.4</v>
      </c>
    </row>
    <row r="80" spans="6:37" x14ac:dyDescent="0.2">
      <c r="F80" s="48" t="s">
        <v>476</v>
      </c>
      <c r="G80" s="48" t="s">
        <v>477</v>
      </c>
      <c r="H80" s="48"/>
      <c r="I80" s="48">
        <v>50.000000000000007</v>
      </c>
      <c r="J80" s="48"/>
      <c r="K80" s="48" t="s">
        <v>2220</v>
      </c>
      <c r="L80" s="48" t="s">
        <v>2220</v>
      </c>
      <c r="M80" s="48" t="s">
        <v>2220</v>
      </c>
      <c r="N80" s="48" t="s">
        <v>2220</v>
      </c>
      <c r="O80" s="48"/>
      <c r="P80" s="48">
        <v>2</v>
      </c>
      <c r="Q80" s="48" t="s">
        <v>759</v>
      </c>
      <c r="R80" s="48">
        <v>8</v>
      </c>
      <c r="S80" s="48" t="s">
        <v>291</v>
      </c>
      <c r="T80" s="48">
        <v>10</v>
      </c>
      <c r="U80" s="48" t="s">
        <v>2233</v>
      </c>
      <c r="V80" s="48">
        <v>58.3</v>
      </c>
      <c r="W80" s="49">
        <v>104</v>
      </c>
      <c r="X80" s="49">
        <v>50.000000000000007</v>
      </c>
      <c r="Y80" s="49"/>
      <c r="Z80" s="49" t="s">
        <v>2220</v>
      </c>
      <c r="AA80" s="49" t="s">
        <v>2220</v>
      </c>
      <c r="AB80" s="49" t="s">
        <v>2220</v>
      </c>
      <c r="AC80" s="49" t="s">
        <v>2220</v>
      </c>
      <c r="AD80" s="49"/>
      <c r="AE80" s="49">
        <v>2</v>
      </c>
      <c r="AF80" s="49" t="s">
        <v>759</v>
      </c>
      <c r="AG80" s="49">
        <v>8</v>
      </c>
      <c r="AH80" s="49" t="s">
        <v>291</v>
      </c>
      <c r="AI80" s="49">
        <v>10</v>
      </c>
      <c r="AJ80" s="49">
        <v>60.3</v>
      </c>
      <c r="AK80" s="49">
        <v>60.7</v>
      </c>
    </row>
    <row r="81" spans="6:37" x14ac:dyDescent="0.2">
      <c r="F81" s="48" t="s">
        <v>115</v>
      </c>
      <c r="G81" s="48" t="s">
        <v>42</v>
      </c>
      <c r="H81" s="48"/>
      <c r="I81" s="48">
        <v>0</v>
      </c>
      <c r="J81" s="48"/>
      <c r="K81" s="48" t="s">
        <v>2220</v>
      </c>
      <c r="L81" s="48" t="s">
        <v>2220</v>
      </c>
      <c r="M81" s="48" t="s">
        <v>2220</v>
      </c>
      <c r="N81" s="48" t="s">
        <v>2220</v>
      </c>
      <c r="O81" s="48"/>
      <c r="P81" s="48">
        <v>0</v>
      </c>
      <c r="Q81" s="48" t="s">
        <v>88</v>
      </c>
      <c r="R81" s="48">
        <v>0</v>
      </c>
      <c r="S81" s="48" t="s">
        <v>88</v>
      </c>
      <c r="T81" s="48">
        <v>0</v>
      </c>
      <c r="U81" s="48" t="s">
        <v>94</v>
      </c>
      <c r="V81" s="48">
        <v>0</v>
      </c>
      <c r="W81" s="49">
        <v>186</v>
      </c>
      <c r="X81" s="49">
        <v>0</v>
      </c>
      <c r="Y81" s="49"/>
      <c r="Z81" s="49" t="s">
        <v>2220</v>
      </c>
      <c r="AA81" s="49" t="s">
        <v>2220</v>
      </c>
      <c r="AB81" s="49" t="s">
        <v>2220</v>
      </c>
      <c r="AC81" s="49" t="s">
        <v>2220</v>
      </c>
      <c r="AD81" s="49"/>
      <c r="AE81" s="49">
        <v>0</v>
      </c>
      <c r="AF81" s="49" t="s">
        <v>88</v>
      </c>
      <c r="AG81" s="49">
        <v>0</v>
      </c>
      <c r="AH81" s="49" t="s">
        <v>88</v>
      </c>
      <c r="AI81" s="49">
        <v>0</v>
      </c>
      <c r="AJ81" s="49">
        <v>1.3</v>
      </c>
      <c r="AK81" s="49">
        <v>0</v>
      </c>
    </row>
    <row r="82" spans="6:37" x14ac:dyDescent="0.2">
      <c r="F82" s="48" t="s">
        <v>478</v>
      </c>
      <c r="G82" s="48" t="s">
        <v>479</v>
      </c>
      <c r="H82" s="48"/>
      <c r="I82" s="48">
        <v>70</v>
      </c>
      <c r="J82" s="48"/>
      <c r="K82" s="48" t="s">
        <v>2220</v>
      </c>
      <c r="L82" s="48" t="s">
        <v>2220</v>
      </c>
      <c r="M82" s="48" t="s">
        <v>2220</v>
      </c>
      <c r="N82" s="48" t="s">
        <v>2220</v>
      </c>
      <c r="O82" s="48"/>
      <c r="P82" s="48">
        <v>7</v>
      </c>
      <c r="Q82" s="48" t="s">
        <v>1643</v>
      </c>
      <c r="R82" s="48">
        <v>7</v>
      </c>
      <c r="S82" s="48" t="s">
        <v>318</v>
      </c>
      <c r="T82" s="48">
        <v>14</v>
      </c>
      <c r="U82" s="48" t="s">
        <v>2234</v>
      </c>
      <c r="V82" s="48">
        <v>100</v>
      </c>
      <c r="W82" s="49">
        <v>48</v>
      </c>
      <c r="X82" s="49">
        <v>70</v>
      </c>
      <c r="Y82" s="49"/>
      <c r="Z82" s="49" t="s">
        <v>2220</v>
      </c>
      <c r="AA82" s="49" t="s">
        <v>2220</v>
      </c>
      <c r="AB82" s="49" t="s">
        <v>2220</v>
      </c>
      <c r="AC82" s="49" t="s">
        <v>2220</v>
      </c>
      <c r="AD82" s="49"/>
      <c r="AE82" s="49">
        <v>7</v>
      </c>
      <c r="AF82" s="49" t="s">
        <v>1643</v>
      </c>
      <c r="AG82" s="49">
        <v>7</v>
      </c>
      <c r="AH82" s="49" t="s">
        <v>318</v>
      </c>
      <c r="AI82" s="49">
        <v>14</v>
      </c>
      <c r="AJ82" s="49">
        <v>94.4</v>
      </c>
      <c r="AK82" s="49">
        <v>100</v>
      </c>
    </row>
    <row r="83" spans="6:37" x14ac:dyDescent="0.2">
      <c r="F83" s="48" t="s">
        <v>480</v>
      </c>
      <c r="G83" s="48" t="s">
        <v>481</v>
      </c>
      <c r="H83" s="48"/>
      <c r="I83" s="48">
        <v>65</v>
      </c>
      <c r="J83" s="48"/>
      <c r="K83" s="48" t="s">
        <v>2220</v>
      </c>
      <c r="L83" s="48" t="s">
        <v>2220</v>
      </c>
      <c r="M83" s="48" t="s">
        <v>2220</v>
      </c>
      <c r="N83" s="48" t="s">
        <v>2220</v>
      </c>
      <c r="O83" s="48"/>
      <c r="P83" s="48">
        <v>6</v>
      </c>
      <c r="Q83" s="48" t="s">
        <v>286</v>
      </c>
      <c r="R83" s="48">
        <v>7</v>
      </c>
      <c r="S83" s="48" t="s">
        <v>318</v>
      </c>
      <c r="T83" s="48">
        <v>13</v>
      </c>
      <c r="U83" s="48" t="s">
        <v>88</v>
      </c>
      <c r="V83" s="48">
        <v>70.3</v>
      </c>
      <c r="W83" s="49">
        <v>48</v>
      </c>
      <c r="X83" s="49">
        <v>70</v>
      </c>
      <c r="Y83" s="49"/>
      <c r="Z83" s="49" t="s">
        <v>2220</v>
      </c>
      <c r="AA83" s="49" t="s">
        <v>2220</v>
      </c>
      <c r="AB83" s="49" t="s">
        <v>2220</v>
      </c>
      <c r="AC83" s="49" t="s">
        <v>2220</v>
      </c>
      <c r="AD83" s="49"/>
      <c r="AE83" s="49">
        <v>6</v>
      </c>
      <c r="AF83" s="49" t="s">
        <v>286</v>
      </c>
      <c r="AG83" s="49">
        <v>8</v>
      </c>
      <c r="AH83" s="49" t="s">
        <v>291</v>
      </c>
      <c r="AI83" s="49">
        <v>14</v>
      </c>
      <c r="AJ83" s="49">
        <v>0</v>
      </c>
      <c r="AK83" s="49">
        <v>100</v>
      </c>
    </row>
    <row r="84" spans="6:37" x14ac:dyDescent="0.2">
      <c r="F84" s="48" t="s">
        <v>482</v>
      </c>
      <c r="G84" s="48" t="s">
        <v>483</v>
      </c>
      <c r="H84" s="48"/>
      <c r="I84" s="48">
        <v>45.000000000000007</v>
      </c>
      <c r="J84" s="48"/>
      <c r="K84" s="48" t="s">
        <v>2220</v>
      </c>
      <c r="L84" s="48" t="s">
        <v>2220</v>
      </c>
      <c r="M84" s="48" t="s">
        <v>2220</v>
      </c>
      <c r="N84" s="48" t="s">
        <v>2220</v>
      </c>
      <c r="O84" s="48"/>
      <c r="P84" s="48">
        <v>2</v>
      </c>
      <c r="Q84" s="48" t="s">
        <v>759</v>
      </c>
      <c r="R84" s="48">
        <v>7</v>
      </c>
      <c r="S84" s="48" t="s">
        <v>318</v>
      </c>
      <c r="T84" s="48">
        <v>9</v>
      </c>
      <c r="U84" s="48" t="s">
        <v>2235</v>
      </c>
      <c r="V84" s="48">
        <v>100</v>
      </c>
      <c r="W84" s="49">
        <v>119</v>
      </c>
      <c r="X84" s="49">
        <v>45.000000000000007</v>
      </c>
      <c r="Y84" s="49"/>
      <c r="Z84" s="49" t="s">
        <v>2220</v>
      </c>
      <c r="AA84" s="49" t="s">
        <v>2220</v>
      </c>
      <c r="AB84" s="49" t="s">
        <v>2220</v>
      </c>
      <c r="AC84" s="49" t="s">
        <v>2220</v>
      </c>
      <c r="AD84" s="49"/>
      <c r="AE84" s="49">
        <v>2</v>
      </c>
      <c r="AF84" s="49" t="s">
        <v>759</v>
      </c>
      <c r="AG84" s="49">
        <v>7</v>
      </c>
      <c r="AH84" s="49" t="s">
        <v>318</v>
      </c>
      <c r="AI84" s="49">
        <v>9</v>
      </c>
      <c r="AJ84" s="49">
        <v>31.1</v>
      </c>
      <c r="AK84" s="49">
        <v>100</v>
      </c>
    </row>
    <row r="85" spans="6:37" x14ac:dyDescent="0.2">
      <c r="F85" s="48" t="s">
        <v>484</v>
      </c>
      <c r="G85" s="48" t="s">
        <v>485</v>
      </c>
      <c r="H85" s="48"/>
      <c r="I85" s="48">
        <v>85</v>
      </c>
      <c r="J85" s="48"/>
      <c r="K85" s="48" t="s">
        <v>2220</v>
      </c>
      <c r="L85" s="48" t="s">
        <v>2220</v>
      </c>
      <c r="M85" s="48" t="s">
        <v>2220</v>
      </c>
      <c r="N85" s="48" t="s">
        <v>2220</v>
      </c>
      <c r="O85" s="48"/>
      <c r="P85" s="48">
        <v>9</v>
      </c>
      <c r="Q85" s="48" t="s">
        <v>734</v>
      </c>
      <c r="R85" s="48">
        <v>8</v>
      </c>
      <c r="S85" s="48" t="s">
        <v>291</v>
      </c>
      <c r="T85" s="48">
        <v>17</v>
      </c>
      <c r="U85" s="48" t="s">
        <v>88</v>
      </c>
      <c r="V85" s="48">
        <v>27.7</v>
      </c>
      <c r="W85" s="49">
        <v>15</v>
      </c>
      <c r="X85" s="49">
        <v>85</v>
      </c>
      <c r="Y85" s="49"/>
      <c r="Z85" s="49" t="s">
        <v>2220</v>
      </c>
      <c r="AA85" s="49" t="s">
        <v>2220</v>
      </c>
      <c r="AB85" s="49" t="s">
        <v>2220</v>
      </c>
      <c r="AC85" s="49" t="s">
        <v>2220</v>
      </c>
      <c r="AD85" s="49"/>
      <c r="AE85" s="49">
        <v>9</v>
      </c>
      <c r="AF85" s="49" t="s">
        <v>734</v>
      </c>
      <c r="AG85" s="49">
        <v>8</v>
      </c>
      <c r="AH85" s="49" t="s">
        <v>291</v>
      </c>
      <c r="AI85" s="49">
        <v>17</v>
      </c>
      <c r="AJ85" s="49">
        <v>0</v>
      </c>
      <c r="AK85" s="49">
        <v>52.6</v>
      </c>
    </row>
    <row r="86" spans="6:37" x14ac:dyDescent="0.2">
      <c r="F86" s="48" t="s">
        <v>486</v>
      </c>
      <c r="G86" s="48" t="s">
        <v>487</v>
      </c>
      <c r="H86" s="48"/>
      <c r="I86" s="48">
        <v>55.000000000000007</v>
      </c>
      <c r="J86" s="48"/>
      <c r="K86" s="48" t="s">
        <v>2220</v>
      </c>
      <c r="L86" s="48" t="s">
        <v>2220</v>
      </c>
      <c r="M86" s="48" t="s">
        <v>2220</v>
      </c>
      <c r="N86" s="48" t="s">
        <v>2220</v>
      </c>
      <c r="O86" s="48"/>
      <c r="P86" s="48">
        <v>5</v>
      </c>
      <c r="Q86" s="48" t="s">
        <v>1667</v>
      </c>
      <c r="R86" s="48">
        <v>6</v>
      </c>
      <c r="S86" s="48" t="s">
        <v>734</v>
      </c>
      <c r="T86" s="48">
        <v>11</v>
      </c>
      <c r="U86" s="48" t="s">
        <v>88</v>
      </c>
      <c r="V86" s="48">
        <v>100</v>
      </c>
      <c r="W86" s="49">
        <v>94</v>
      </c>
      <c r="X86" s="49">
        <v>55.000000000000007</v>
      </c>
      <c r="Y86" s="49"/>
      <c r="Z86" s="49" t="s">
        <v>2220</v>
      </c>
      <c r="AA86" s="49" t="s">
        <v>2220</v>
      </c>
      <c r="AB86" s="49" t="s">
        <v>2220</v>
      </c>
      <c r="AC86" s="49" t="s">
        <v>2220</v>
      </c>
      <c r="AD86" s="49"/>
      <c r="AE86" s="49">
        <v>5</v>
      </c>
      <c r="AF86" s="49" t="s">
        <v>1667</v>
      </c>
      <c r="AG86" s="49">
        <v>6</v>
      </c>
      <c r="AH86" s="49" t="s">
        <v>734</v>
      </c>
      <c r="AI86" s="49">
        <v>11</v>
      </c>
      <c r="AJ86" s="49">
        <v>0</v>
      </c>
      <c r="AK86" s="49">
        <v>100</v>
      </c>
    </row>
    <row r="87" spans="6:37" x14ac:dyDescent="0.2">
      <c r="F87" s="48" t="s">
        <v>122</v>
      </c>
      <c r="G87" s="48" t="s">
        <v>18</v>
      </c>
      <c r="H87" s="48"/>
      <c r="I87" s="48">
        <v>35</v>
      </c>
      <c r="J87" s="48"/>
      <c r="K87" s="48" t="s">
        <v>2220</v>
      </c>
      <c r="L87" s="48" t="s">
        <v>2220</v>
      </c>
      <c r="M87" s="48" t="s">
        <v>2220</v>
      </c>
      <c r="N87" s="48" t="s">
        <v>2220</v>
      </c>
      <c r="O87" s="48"/>
      <c r="P87" s="48">
        <v>0</v>
      </c>
      <c r="Q87" s="48" t="s">
        <v>88</v>
      </c>
      <c r="R87" s="48">
        <v>7</v>
      </c>
      <c r="S87" s="48" t="s">
        <v>318</v>
      </c>
      <c r="T87" s="48">
        <v>7</v>
      </c>
      <c r="U87" s="48" t="s">
        <v>287</v>
      </c>
      <c r="V87" s="48">
        <v>19.899999999999999</v>
      </c>
      <c r="W87" s="49">
        <v>4</v>
      </c>
      <c r="X87" s="49">
        <v>95.000000000000014</v>
      </c>
      <c r="Y87" s="49"/>
      <c r="Z87" s="49" t="s">
        <v>2220</v>
      </c>
      <c r="AA87" s="49" t="s">
        <v>2220</v>
      </c>
      <c r="AB87" s="49" t="s">
        <v>2220</v>
      </c>
      <c r="AC87" s="49" t="s">
        <v>2220</v>
      </c>
      <c r="AD87" s="49"/>
      <c r="AE87" s="49">
        <v>11</v>
      </c>
      <c r="AF87" s="49" t="s">
        <v>1664</v>
      </c>
      <c r="AG87" s="49">
        <v>8</v>
      </c>
      <c r="AH87" s="49" t="s">
        <v>291</v>
      </c>
      <c r="AI87" s="49">
        <v>19</v>
      </c>
      <c r="AJ87" s="49">
        <v>5</v>
      </c>
      <c r="AK87" s="49">
        <v>22.9</v>
      </c>
    </row>
    <row r="88" spans="6:37" x14ac:dyDescent="0.2">
      <c r="F88" s="48" t="s">
        <v>488</v>
      </c>
      <c r="G88" s="48" t="s">
        <v>489</v>
      </c>
      <c r="H88" s="48"/>
      <c r="I88" s="48">
        <v>65</v>
      </c>
      <c r="J88" s="48"/>
      <c r="K88" s="48" t="s">
        <v>2220</v>
      </c>
      <c r="L88" s="48" t="s">
        <v>2220</v>
      </c>
      <c r="M88" s="48" t="s">
        <v>2220</v>
      </c>
      <c r="N88" s="48" t="s">
        <v>2220</v>
      </c>
      <c r="O88" s="48"/>
      <c r="P88" s="48">
        <v>6</v>
      </c>
      <c r="Q88" s="48" t="s">
        <v>286</v>
      </c>
      <c r="R88" s="48">
        <v>7</v>
      </c>
      <c r="S88" s="48" t="s">
        <v>318</v>
      </c>
      <c r="T88" s="48">
        <v>13</v>
      </c>
      <c r="U88" s="48" t="s">
        <v>88</v>
      </c>
      <c r="V88" s="48">
        <v>59.3</v>
      </c>
      <c r="W88" s="49">
        <v>25</v>
      </c>
      <c r="X88" s="49">
        <v>80</v>
      </c>
      <c r="Y88" s="49"/>
      <c r="Z88" s="49" t="s">
        <v>2220</v>
      </c>
      <c r="AA88" s="49" t="s">
        <v>2220</v>
      </c>
      <c r="AB88" s="49" t="s">
        <v>2220</v>
      </c>
      <c r="AC88" s="49" t="s">
        <v>2220</v>
      </c>
      <c r="AD88" s="49"/>
      <c r="AE88" s="49">
        <v>8</v>
      </c>
      <c r="AF88" s="49" t="s">
        <v>263</v>
      </c>
      <c r="AG88" s="49">
        <v>8</v>
      </c>
      <c r="AH88" s="49" t="s">
        <v>291</v>
      </c>
      <c r="AI88" s="49">
        <v>16</v>
      </c>
      <c r="AJ88" s="49">
        <v>0</v>
      </c>
      <c r="AK88" s="49">
        <v>65.400000000000006</v>
      </c>
    </row>
    <row r="89" spans="6:37" x14ac:dyDescent="0.2">
      <c r="F89" s="48" t="s">
        <v>490</v>
      </c>
      <c r="G89" s="48" t="s">
        <v>491</v>
      </c>
      <c r="H89" s="48"/>
      <c r="I89" s="48">
        <v>90.000000000000014</v>
      </c>
      <c r="J89" s="48"/>
      <c r="K89" s="48" t="s">
        <v>2220</v>
      </c>
      <c r="L89" s="48" t="s">
        <v>2220</v>
      </c>
      <c r="M89" s="48" t="s">
        <v>2220</v>
      </c>
      <c r="N89" s="48" t="s">
        <v>2220</v>
      </c>
      <c r="O89" s="48"/>
      <c r="P89" s="48">
        <v>10</v>
      </c>
      <c r="Q89" s="48" t="s">
        <v>721</v>
      </c>
      <c r="R89" s="48">
        <v>8</v>
      </c>
      <c r="S89" s="48" t="s">
        <v>291</v>
      </c>
      <c r="T89" s="48">
        <v>18</v>
      </c>
      <c r="U89" s="48" t="s">
        <v>88</v>
      </c>
      <c r="V89" s="48">
        <v>29.9</v>
      </c>
      <c r="W89" s="49">
        <v>4</v>
      </c>
      <c r="X89" s="49">
        <v>95.000000000000014</v>
      </c>
      <c r="Y89" s="49"/>
      <c r="Z89" s="49" t="s">
        <v>2220</v>
      </c>
      <c r="AA89" s="49" t="s">
        <v>2220</v>
      </c>
      <c r="AB89" s="49" t="s">
        <v>2220</v>
      </c>
      <c r="AC89" s="49" t="s">
        <v>2220</v>
      </c>
      <c r="AD89" s="49"/>
      <c r="AE89" s="49">
        <v>11</v>
      </c>
      <c r="AF89" s="49" t="s">
        <v>1664</v>
      </c>
      <c r="AG89" s="49">
        <v>8</v>
      </c>
      <c r="AH89" s="49" t="s">
        <v>291</v>
      </c>
      <c r="AI89" s="49">
        <v>19</v>
      </c>
      <c r="AJ89" s="49">
        <v>0</v>
      </c>
      <c r="AK89" s="49">
        <v>36.4</v>
      </c>
    </row>
    <row r="90" spans="6:37" x14ac:dyDescent="0.2">
      <c r="F90" s="48" t="s">
        <v>492</v>
      </c>
      <c r="G90" s="48" t="s">
        <v>493</v>
      </c>
      <c r="H90" s="48"/>
      <c r="I90" s="48">
        <v>20</v>
      </c>
      <c r="J90" s="48"/>
      <c r="K90" s="48" t="s">
        <v>2220</v>
      </c>
      <c r="L90" s="48" t="s">
        <v>2220</v>
      </c>
      <c r="M90" s="48" t="s">
        <v>2220</v>
      </c>
      <c r="N90" s="48" t="s">
        <v>2220</v>
      </c>
      <c r="O90" s="48"/>
      <c r="P90" s="48">
        <v>4</v>
      </c>
      <c r="Q90" s="48" t="s">
        <v>272</v>
      </c>
      <c r="R90" s="48">
        <v>0</v>
      </c>
      <c r="S90" s="48" t="s">
        <v>88</v>
      </c>
      <c r="T90" s="48">
        <v>4</v>
      </c>
      <c r="U90" s="48" t="s">
        <v>88</v>
      </c>
      <c r="V90" s="48">
        <v>0</v>
      </c>
      <c r="W90" s="49">
        <v>173</v>
      </c>
      <c r="X90" s="49">
        <v>20</v>
      </c>
      <c r="Y90" s="49"/>
      <c r="Z90" s="49" t="s">
        <v>2220</v>
      </c>
      <c r="AA90" s="49" t="s">
        <v>2220</v>
      </c>
      <c r="AB90" s="49" t="s">
        <v>2220</v>
      </c>
      <c r="AC90" s="49" t="s">
        <v>2220</v>
      </c>
      <c r="AD90" s="49"/>
      <c r="AE90" s="49">
        <v>4</v>
      </c>
      <c r="AF90" s="49" t="s">
        <v>272</v>
      </c>
      <c r="AG90" s="49">
        <v>0</v>
      </c>
      <c r="AH90" s="49" t="s">
        <v>88</v>
      </c>
      <c r="AI90" s="49">
        <v>4</v>
      </c>
      <c r="AJ90" s="49">
        <v>0</v>
      </c>
      <c r="AK90" s="49">
        <v>0</v>
      </c>
    </row>
    <row r="91" spans="6:37" x14ac:dyDescent="0.2">
      <c r="F91" s="48" t="s">
        <v>494</v>
      </c>
      <c r="G91" s="48" t="s">
        <v>495</v>
      </c>
      <c r="H91" s="48"/>
      <c r="I91" s="48">
        <v>65</v>
      </c>
      <c r="J91" s="48"/>
      <c r="K91" s="48" t="s">
        <v>2220</v>
      </c>
      <c r="L91" s="48" t="s">
        <v>2220</v>
      </c>
      <c r="M91" s="48" t="s">
        <v>2220</v>
      </c>
      <c r="N91" s="48" t="s">
        <v>2220</v>
      </c>
      <c r="O91" s="48"/>
      <c r="P91" s="48">
        <v>5</v>
      </c>
      <c r="Q91" s="48" t="s">
        <v>1667</v>
      </c>
      <c r="R91" s="48">
        <v>8</v>
      </c>
      <c r="S91" s="48" t="s">
        <v>291</v>
      </c>
      <c r="T91" s="48">
        <v>13</v>
      </c>
      <c r="U91" s="48" t="s">
        <v>2236</v>
      </c>
      <c r="V91" s="48">
        <v>100</v>
      </c>
      <c r="W91" s="49">
        <v>67</v>
      </c>
      <c r="X91" s="49">
        <v>65</v>
      </c>
      <c r="Y91" s="49"/>
      <c r="Z91" s="49" t="s">
        <v>2220</v>
      </c>
      <c r="AA91" s="49" t="s">
        <v>2220</v>
      </c>
      <c r="AB91" s="49" t="s">
        <v>2220</v>
      </c>
      <c r="AC91" s="49" t="s">
        <v>2220</v>
      </c>
      <c r="AD91" s="49"/>
      <c r="AE91" s="49">
        <v>5</v>
      </c>
      <c r="AF91" s="49" t="s">
        <v>1667</v>
      </c>
      <c r="AG91" s="49">
        <v>8</v>
      </c>
      <c r="AH91" s="49" t="s">
        <v>291</v>
      </c>
      <c r="AI91" s="49">
        <v>13</v>
      </c>
      <c r="AJ91" s="49">
        <v>68.2</v>
      </c>
      <c r="AK91" s="49">
        <v>100</v>
      </c>
    </row>
    <row r="92" spans="6:37" x14ac:dyDescent="0.2">
      <c r="F92" s="48" t="s">
        <v>496</v>
      </c>
      <c r="G92" s="48" t="s">
        <v>497</v>
      </c>
      <c r="H92" s="48"/>
      <c r="I92" s="48">
        <v>85</v>
      </c>
      <c r="J92" s="48"/>
      <c r="K92" s="48" t="s">
        <v>2220</v>
      </c>
      <c r="L92" s="48" t="s">
        <v>2220</v>
      </c>
      <c r="M92" s="48" t="s">
        <v>2220</v>
      </c>
      <c r="N92" s="48" t="s">
        <v>2220</v>
      </c>
      <c r="O92" s="48"/>
      <c r="P92" s="48">
        <v>11</v>
      </c>
      <c r="Q92" s="48" t="s">
        <v>1664</v>
      </c>
      <c r="R92" s="48">
        <v>6</v>
      </c>
      <c r="S92" s="48" t="s">
        <v>734</v>
      </c>
      <c r="T92" s="48">
        <v>17</v>
      </c>
      <c r="U92" s="48" t="s">
        <v>990</v>
      </c>
      <c r="V92" s="48">
        <v>0</v>
      </c>
      <c r="W92" s="49">
        <v>15</v>
      </c>
      <c r="X92" s="49">
        <v>85</v>
      </c>
      <c r="Y92" s="49"/>
      <c r="Z92" s="49" t="s">
        <v>2220</v>
      </c>
      <c r="AA92" s="49" t="s">
        <v>2220</v>
      </c>
      <c r="AB92" s="49" t="s">
        <v>2220</v>
      </c>
      <c r="AC92" s="49" t="s">
        <v>2220</v>
      </c>
      <c r="AD92" s="49"/>
      <c r="AE92" s="49">
        <v>11</v>
      </c>
      <c r="AF92" s="49" t="s">
        <v>1664</v>
      </c>
      <c r="AG92" s="49">
        <v>6</v>
      </c>
      <c r="AH92" s="49" t="s">
        <v>734</v>
      </c>
      <c r="AI92" s="49">
        <v>17</v>
      </c>
      <c r="AJ92" s="49">
        <v>41.4</v>
      </c>
      <c r="AK92" s="49">
        <v>0</v>
      </c>
    </row>
    <row r="93" spans="6:37" x14ac:dyDescent="0.2">
      <c r="F93" s="48" t="s">
        <v>125</v>
      </c>
      <c r="G93" s="48" t="s">
        <v>24</v>
      </c>
      <c r="H93" s="48"/>
      <c r="I93" s="48">
        <v>35</v>
      </c>
      <c r="J93" s="48"/>
      <c r="K93" s="48" t="s">
        <v>2220</v>
      </c>
      <c r="L93" s="48" t="s">
        <v>2220</v>
      </c>
      <c r="M93" s="48" t="s">
        <v>2220</v>
      </c>
      <c r="N93" s="48" t="s">
        <v>2220</v>
      </c>
      <c r="O93" s="48"/>
      <c r="P93" s="48">
        <v>1</v>
      </c>
      <c r="Q93" s="48" t="s">
        <v>1803</v>
      </c>
      <c r="R93" s="48">
        <v>6</v>
      </c>
      <c r="S93" s="48" t="s">
        <v>734</v>
      </c>
      <c r="T93" s="48">
        <v>7</v>
      </c>
      <c r="U93" s="48" t="s">
        <v>727</v>
      </c>
      <c r="V93" s="48">
        <v>30.7</v>
      </c>
      <c r="W93" s="49">
        <v>119</v>
      </c>
      <c r="X93" s="49">
        <v>45.000000000000007</v>
      </c>
      <c r="Y93" s="49"/>
      <c r="Z93" s="49" t="s">
        <v>2220</v>
      </c>
      <c r="AA93" s="49" t="s">
        <v>2220</v>
      </c>
      <c r="AB93" s="49" t="s">
        <v>2220</v>
      </c>
      <c r="AC93" s="49" t="s">
        <v>2220</v>
      </c>
      <c r="AD93" s="49"/>
      <c r="AE93" s="49">
        <v>1</v>
      </c>
      <c r="AF93" s="49" t="s">
        <v>1803</v>
      </c>
      <c r="AG93" s="49">
        <v>8</v>
      </c>
      <c r="AH93" s="49" t="s">
        <v>291</v>
      </c>
      <c r="AI93" s="49">
        <v>9</v>
      </c>
      <c r="AJ93" s="49">
        <v>16.8</v>
      </c>
      <c r="AK93" s="49">
        <v>31.6</v>
      </c>
    </row>
    <row r="94" spans="6:37" x14ac:dyDescent="0.2">
      <c r="F94" s="48" t="s">
        <v>498</v>
      </c>
      <c r="G94" s="48" t="s">
        <v>499</v>
      </c>
      <c r="H94" s="48"/>
      <c r="I94" s="48">
        <v>80</v>
      </c>
      <c r="J94" s="48"/>
      <c r="K94" s="48" t="s">
        <v>2220</v>
      </c>
      <c r="L94" s="48" t="s">
        <v>2220</v>
      </c>
      <c r="M94" s="48" t="s">
        <v>2220</v>
      </c>
      <c r="N94" s="48" t="s">
        <v>2220</v>
      </c>
      <c r="O94" s="48"/>
      <c r="P94" s="48">
        <v>9</v>
      </c>
      <c r="Q94" s="48" t="s">
        <v>734</v>
      </c>
      <c r="R94" s="48">
        <v>7</v>
      </c>
      <c r="S94" s="48" t="s">
        <v>318</v>
      </c>
      <c r="T94" s="48">
        <v>16</v>
      </c>
      <c r="U94" s="48" t="s">
        <v>88</v>
      </c>
      <c r="V94" s="48">
        <v>37.9</v>
      </c>
      <c r="W94" s="49">
        <v>15</v>
      </c>
      <c r="X94" s="49">
        <v>85</v>
      </c>
      <c r="Y94" s="49"/>
      <c r="Z94" s="49" t="s">
        <v>2220</v>
      </c>
      <c r="AA94" s="49" t="s">
        <v>2220</v>
      </c>
      <c r="AB94" s="49" t="s">
        <v>2220</v>
      </c>
      <c r="AC94" s="49" t="s">
        <v>2220</v>
      </c>
      <c r="AD94" s="49"/>
      <c r="AE94" s="49">
        <v>9</v>
      </c>
      <c r="AF94" s="49" t="s">
        <v>734</v>
      </c>
      <c r="AG94" s="49">
        <v>8</v>
      </c>
      <c r="AH94" s="49" t="s">
        <v>291</v>
      </c>
      <c r="AI94" s="49">
        <v>17</v>
      </c>
      <c r="AJ94" s="49">
        <v>0</v>
      </c>
      <c r="AK94" s="49">
        <v>39.200000000000003</v>
      </c>
    </row>
    <row r="95" spans="6:37" x14ac:dyDescent="0.2">
      <c r="F95" s="48" t="s">
        <v>500</v>
      </c>
      <c r="G95" s="48" t="s">
        <v>501</v>
      </c>
      <c r="H95" s="48"/>
      <c r="I95" s="48">
        <v>60.000000000000007</v>
      </c>
      <c r="J95" s="48"/>
      <c r="K95" s="48" t="s">
        <v>2220</v>
      </c>
      <c r="L95" s="48" t="s">
        <v>2220</v>
      </c>
      <c r="M95" s="48" t="s">
        <v>2220</v>
      </c>
      <c r="N95" s="48" t="s">
        <v>2220</v>
      </c>
      <c r="O95" s="48"/>
      <c r="P95" s="48">
        <v>6</v>
      </c>
      <c r="Q95" s="48" t="s">
        <v>286</v>
      </c>
      <c r="R95" s="48">
        <v>6</v>
      </c>
      <c r="S95" s="48" t="s">
        <v>734</v>
      </c>
      <c r="T95" s="48">
        <v>12</v>
      </c>
      <c r="U95" s="48" t="s">
        <v>1756</v>
      </c>
      <c r="V95" s="48">
        <v>0</v>
      </c>
      <c r="W95" s="49">
        <v>80</v>
      </c>
      <c r="X95" s="49">
        <v>60.000000000000007</v>
      </c>
      <c r="Y95" s="49"/>
      <c r="Z95" s="49" t="s">
        <v>2220</v>
      </c>
      <c r="AA95" s="49" t="s">
        <v>2220</v>
      </c>
      <c r="AB95" s="49" t="s">
        <v>2220</v>
      </c>
      <c r="AC95" s="49" t="s">
        <v>2220</v>
      </c>
      <c r="AD95" s="49"/>
      <c r="AE95" s="49">
        <v>6</v>
      </c>
      <c r="AF95" s="49" t="s">
        <v>286</v>
      </c>
      <c r="AG95" s="49">
        <v>6</v>
      </c>
      <c r="AH95" s="49" t="s">
        <v>734</v>
      </c>
      <c r="AI95" s="49">
        <v>12</v>
      </c>
      <c r="AJ95" s="49">
        <v>19.8</v>
      </c>
      <c r="AK95" s="49">
        <v>0</v>
      </c>
    </row>
    <row r="96" spans="6:37" x14ac:dyDescent="0.2">
      <c r="F96" s="48" t="s">
        <v>502</v>
      </c>
      <c r="G96" s="48" t="s">
        <v>503</v>
      </c>
      <c r="H96" s="48"/>
      <c r="I96" s="48">
        <v>85</v>
      </c>
      <c r="J96" s="48"/>
      <c r="K96" s="48" t="s">
        <v>2220</v>
      </c>
      <c r="L96" s="48" t="s">
        <v>2220</v>
      </c>
      <c r="M96" s="48" t="s">
        <v>2220</v>
      </c>
      <c r="N96" s="48" t="s">
        <v>2220</v>
      </c>
      <c r="O96" s="48"/>
      <c r="P96" s="48">
        <v>9</v>
      </c>
      <c r="Q96" s="48" t="s">
        <v>734</v>
      </c>
      <c r="R96" s="48">
        <v>8</v>
      </c>
      <c r="S96" s="48" t="s">
        <v>291</v>
      </c>
      <c r="T96" s="48">
        <v>17</v>
      </c>
      <c r="U96" s="48" t="s">
        <v>2237</v>
      </c>
      <c r="V96" s="48">
        <v>44.6</v>
      </c>
      <c r="W96" s="49">
        <v>15</v>
      </c>
      <c r="X96" s="49">
        <v>85</v>
      </c>
      <c r="Y96" s="49"/>
      <c r="Z96" s="49" t="s">
        <v>2220</v>
      </c>
      <c r="AA96" s="49" t="s">
        <v>2220</v>
      </c>
      <c r="AB96" s="49" t="s">
        <v>2220</v>
      </c>
      <c r="AC96" s="49" t="s">
        <v>2220</v>
      </c>
      <c r="AD96" s="49"/>
      <c r="AE96" s="49">
        <v>9</v>
      </c>
      <c r="AF96" s="49" t="s">
        <v>734</v>
      </c>
      <c r="AG96" s="49">
        <v>8</v>
      </c>
      <c r="AH96" s="49" t="s">
        <v>291</v>
      </c>
      <c r="AI96" s="49">
        <v>17</v>
      </c>
      <c r="AJ96" s="49">
        <v>96.9</v>
      </c>
      <c r="AK96" s="49">
        <v>48.1</v>
      </c>
    </row>
    <row r="97" spans="6:37" x14ac:dyDescent="0.2">
      <c r="F97" s="48" t="s">
        <v>132</v>
      </c>
      <c r="G97" s="48" t="s">
        <v>32</v>
      </c>
      <c r="H97" s="48"/>
      <c r="I97" s="48">
        <v>40</v>
      </c>
      <c r="J97" s="48"/>
      <c r="K97" s="48" t="s">
        <v>2220</v>
      </c>
      <c r="L97" s="48" t="s">
        <v>2220</v>
      </c>
      <c r="M97" s="48" t="s">
        <v>2220</v>
      </c>
      <c r="N97" s="48" t="s">
        <v>2220</v>
      </c>
      <c r="O97" s="48"/>
      <c r="P97" s="48">
        <v>2</v>
      </c>
      <c r="Q97" s="48" t="s">
        <v>759</v>
      </c>
      <c r="R97" s="48">
        <v>6</v>
      </c>
      <c r="S97" s="48" t="s">
        <v>734</v>
      </c>
      <c r="T97" s="48">
        <v>8</v>
      </c>
      <c r="U97" s="48" t="s">
        <v>289</v>
      </c>
      <c r="V97" s="48">
        <v>0</v>
      </c>
      <c r="W97" s="49">
        <v>132</v>
      </c>
      <c r="X97" s="49">
        <v>40</v>
      </c>
      <c r="Y97" s="49"/>
      <c r="Z97" s="49" t="s">
        <v>2220</v>
      </c>
      <c r="AA97" s="49" t="s">
        <v>2220</v>
      </c>
      <c r="AB97" s="49" t="s">
        <v>2220</v>
      </c>
      <c r="AC97" s="49" t="s">
        <v>2220</v>
      </c>
      <c r="AD97" s="49"/>
      <c r="AE97" s="49">
        <v>2</v>
      </c>
      <c r="AF97" s="49" t="s">
        <v>759</v>
      </c>
      <c r="AG97" s="49">
        <v>6</v>
      </c>
      <c r="AH97" s="49" t="s">
        <v>734</v>
      </c>
      <c r="AI97" s="49">
        <v>8</v>
      </c>
      <c r="AJ97" s="49">
        <v>21.3</v>
      </c>
      <c r="AK97" s="49">
        <v>0</v>
      </c>
    </row>
    <row r="98" spans="6:37" x14ac:dyDescent="0.2">
      <c r="F98" s="48" t="s">
        <v>504</v>
      </c>
      <c r="G98" s="48" t="s">
        <v>505</v>
      </c>
      <c r="H98" s="48"/>
      <c r="I98" s="48">
        <v>55.000000000000007</v>
      </c>
      <c r="J98" s="48"/>
      <c r="K98" s="48" t="s">
        <v>2220</v>
      </c>
      <c r="L98" s="48" t="s">
        <v>2220</v>
      </c>
      <c r="M98" s="48" t="s">
        <v>2220</v>
      </c>
      <c r="N98" s="48" t="s">
        <v>2220</v>
      </c>
      <c r="O98" s="48"/>
      <c r="P98" s="48">
        <v>5</v>
      </c>
      <c r="Q98" s="48" t="s">
        <v>1667</v>
      </c>
      <c r="R98" s="48">
        <v>6</v>
      </c>
      <c r="S98" s="48" t="s">
        <v>734</v>
      </c>
      <c r="T98" s="48">
        <v>11</v>
      </c>
      <c r="U98" s="48" t="s">
        <v>88</v>
      </c>
      <c r="V98" s="48">
        <v>11.3</v>
      </c>
      <c r="W98" s="49">
        <v>94</v>
      </c>
      <c r="X98" s="49">
        <v>55.000000000000007</v>
      </c>
      <c r="Y98" s="49"/>
      <c r="Z98" s="49" t="s">
        <v>2220</v>
      </c>
      <c r="AA98" s="49" t="s">
        <v>2220</v>
      </c>
      <c r="AB98" s="49" t="s">
        <v>2220</v>
      </c>
      <c r="AC98" s="49" t="s">
        <v>2220</v>
      </c>
      <c r="AD98" s="49"/>
      <c r="AE98" s="49">
        <v>5</v>
      </c>
      <c r="AF98" s="49" t="s">
        <v>1667</v>
      </c>
      <c r="AG98" s="49">
        <v>6</v>
      </c>
      <c r="AH98" s="49" t="s">
        <v>734</v>
      </c>
      <c r="AI98" s="49">
        <v>11</v>
      </c>
      <c r="AJ98" s="49">
        <v>0</v>
      </c>
      <c r="AK98" s="49">
        <v>15.8</v>
      </c>
    </row>
    <row r="99" spans="6:37" x14ac:dyDescent="0.2">
      <c r="F99" s="48" t="s">
        <v>506</v>
      </c>
      <c r="G99" s="48" t="s">
        <v>507</v>
      </c>
      <c r="H99" s="48"/>
      <c r="I99" s="48">
        <v>50.000000000000007</v>
      </c>
      <c r="J99" s="48"/>
      <c r="K99" s="48" t="s">
        <v>2220</v>
      </c>
      <c r="L99" s="48" t="s">
        <v>2220</v>
      </c>
      <c r="M99" s="48" t="s">
        <v>2220</v>
      </c>
      <c r="N99" s="48" t="s">
        <v>2220</v>
      </c>
      <c r="O99" s="48"/>
      <c r="P99" s="48">
        <v>10</v>
      </c>
      <c r="Q99" s="48" t="s">
        <v>721</v>
      </c>
      <c r="R99" s="48">
        <v>0</v>
      </c>
      <c r="S99" s="48" t="s">
        <v>88</v>
      </c>
      <c r="T99" s="48">
        <v>10</v>
      </c>
      <c r="U99" s="48" t="s">
        <v>1918</v>
      </c>
      <c r="V99" s="48">
        <v>0</v>
      </c>
      <c r="W99" s="49">
        <v>104</v>
      </c>
      <c r="X99" s="49">
        <v>50.000000000000007</v>
      </c>
      <c r="Y99" s="49"/>
      <c r="Z99" s="49" t="s">
        <v>2220</v>
      </c>
      <c r="AA99" s="49" t="s">
        <v>2220</v>
      </c>
      <c r="AB99" s="49" t="s">
        <v>2220</v>
      </c>
      <c r="AC99" s="49" t="s">
        <v>2220</v>
      </c>
      <c r="AD99" s="49"/>
      <c r="AE99" s="49">
        <v>10</v>
      </c>
      <c r="AF99" s="49" t="s">
        <v>721</v>
      </c>
      <c r="AG99" s="49">
        <v>0</v>
      </c>
      <c r="AH99" s="49" t="s">
        <v>88</v>
      </c>
      <c r="AI99" s="49">
        <v>10</v>
      </c>
      <c r="AJ99" s="49">
        <v>3.2</v>
      </c>
      <c r="AK99" s="49">
        <v>0</v>
      </c>
    </row>
    <row r="100" spans="6:37" x14ac:dyDescent="0.2">
      <c r="F100" s="48" t="s">
        <v>138</v>
      </c>
      <c r="G100" s="48" t="s">
        <v>45</v>
      </c>
      <c r="H100" s="48"/>
      <c r="I100" s="48">
        <v>0</v>
      </c>
      <c r="J100" s="48"/>
      <c r="K100" s="48" t="s">
        <v>2220</v>
      </c>
      <c r="L100" s="48" t="s">
        <v>2220</v>
      </c>
      <c r="M100" s="48" t="s">
        <v>2220</v>
      </c>
      <c r="N100" s="48" t="s">
        <v>2220</v>
      </c>
      <c r="O100" s="48"/>
      <c r="P100" s="48">
        <v>0</v>
      </c>
      <c r="Q100" s="48" t="s">
        <v>88</v>
      </c>
      <c r="R100" s="48">
        <v>0</v>
      </c>
      <c r="S100" s="48" t="s">
        <v>88</v>
      </c>
      <c r="T100" s="48">
        <v>0</v>
      </c>
      <c r="U100" s="48" t="s">
        <v>292</v>
      </c>
      <c r="V100" s="48">
        <v>0</v>
      </c>
      <c r="W100" s="49">
        <v>186</v>
      </c>
      <c r="X100" s="49">
        <v>0</v>
      </c>
      <c r="Y100" s="49"/>
      <c r="Z100" s="49" t="s">
        <v>2220</v>
      </c>
      <c r="AA100" s="49" t="s">
        <v>2220</v>
      </c>
      <c r="AB100" s="49" t="s">
        <v>2220</v>
      </c>
      <c r="AC100" s="49" t="s">
        <v>2220</v>
      </c>
      <c r="AD100" s="49"/>
      <c r="AE100" s="49">
        <v>0</v>
      </c>
      <c r="AF100" s="49" t="s">
        <v>88</v>
      </c>
      <c r="AG100" s="49">
        <v>0</v>
      </c>
      <c r="AH100" s="49" t="s">
        <v>88</v>
      </c>
      <c r="AI100" s="49">
        <v>0</v>
      </c>
      <c r="AJ100" s="49">
        <v>0.6</v>
      </c>
      <c r="AK100" s="49">
        <v>0</v>
      </c>
    </row>
    <row r="101" spans="6:37" x14ac:dyDescent="0.2">
      <c r="F101" s="48" t="s">
        <v>508</v>
      </c>
      <c r="G101" s="48" t="s">
        <v>509</v>
      </c>
      <c r="H101" s="48"/>
      <c r="I101" s="48">
        <v>15.000000000000002</v>
      </c>
      <c r="J101" s="48"/>
      <c r="K101" s="48" t="s">
        <v>2220</v>
      </c>
      <c r="L101" s="48" t="s">
        <v>2220</v>
      </c>
      <c r="M101" s="48" t="s">
        <v>2220</v>
      </c>
      <c r="N101" s="48" t="s">
        <v>2220</v>
      </c>
      <c r="O101" s="48"/>
      <c r="P101" s="48">
        <v>3</v>
      </c>
      <c r="Q101" s="48" t="s">
        <v>307</v>
      </c>
      <c r="R101" s="48">
        <v>0</v>
      </c>
      <c r="S101" s="48" t="s">
        <v>88</v>
      </c>
      <c r="T101" s="48">
        <v>3</v>
      </c>
      <c r="U101" s="48" t="s">
        <v>88</v>
      </c>
      <c r="V101" s="48">
        <v>0</v>
      </c>
      <c r="W101" s="49"/>
      <c r="X101" s="49">
        <v>15.000000000000002</v>
      </c>
      <c r="Y101" s="49"/>
      <c r="Z101" s="49" t="s">
        <v>2220</v>
      </c>
      <c r="AA101" s="49" t="s">
        <v>2220</v>
      </c>
      <c r="AB101" s="49" t="s">
        <v>2220</v>
      </c>
      <c r="AC101" s="49" t="s">
        <v>2220</v>
      </c>
      <c r="AD101" s="49"/>
      <c r="AE101" s="49">
        <v>3</v>
      </c>
      <c r="AF101" s="49" t="s">
        <v>307</v>
      </c>
      <c r="AG101" s="49">
        <v>0</v>
      </c>
      <c r="AH101" s="49" t="s">
        <v>88</v>
      </c>
      <c r="AI101" s="49">
        <v>3</v>
      </c>
      <c r="AJ101" s="49">
        <v>0</v>
      </c>
      <c r="AK101" s="49">
        <v>0</v>
      </c>
    </row>
    <row r="102" spans="6:37" x14ac:dyDescent="0.2">
      <c r="F102" s="48" t="s">
        <v>510</v>
      </c>
      <c r="G102" s="48" t="s">
        <v>511</v>
      </c>
      <c r="H102" s="48"/>
      <c r="I102" s="48">
        <v>70</v>
      </c>
      <c r="J102" s="48"/>
      <c r="K102" s="48" t="s">
        <v>2220</v>
      </c>
      <c r="L102" s="48" t="s">
        <v>2220</v>
      </c>
      <c r="M102" s="48" t="s">
        <v>2220</v>
      </c>
      <c r="N102" s="48" t="s">
        <v>2220</v>
      </c>
      <c r="O102" s="48"/>
      <c r="P102" s="48">
        <v>6</v>
      </c>
      <c r="Q102" s="48" t="s">
        <v>286</v>
      </c>
      <c r="R102" s="48">
        <v>8</v>
      </c>
      <c r="S102" s="48" t="s">
        <v>291</v>
      </c>
      <c r="T102" s="48">
        <v>14</v>
      </c>
      <c r="U102" s="48" t="s">
        <v>2238</v>
      </c>
      <c r="V102" s="48">
        <v>96.8</v>
      </c>
      <c r="W102" s="49">
        <v>48</v>
      </c>
      <c r="X102" s="49">
        <v>70</v>
      </c>
      <c r="Y102" s="49"/>
      <c r="Z102" s="49" t="s">
        <v>2220</v>
      </c>
      <c r="AA102" s="49" t="s">
        <v>2220</v>
      </c>
      <c r="AB102" s="49" t="s">
        <v>2220</v>
      </c>
      <c r="AC102" s="49" t="s">
        <v>2220</v>
      </c>
      <c r="AD102" s="49"/>
      <c r="AE102" s="49">
        <v>6</v>
      </c>
      <c r="AF102" s="49" t="s">
        <v>286</v>
      </c>
      <c r="AG102" s="49">
        <v>8</v>
      </c>
      <c r="AH102" s="49" t="s">
        <v>291</v>
      </c>
      <c r="AI102" s="49">
        <v>14</v>
      </c>
      <c r="AJ102" s="49">
        <v>53.7</v>
      </c>
      <c r="AK102" s="49">
        <v>100</v>
      </c>
    </row>
    <row r="103" spans="6:37" x14ac:dyDescent="0.2">
      <c r="F103" s="48" t="s">
        <v>512</v>
      </c>
      <c r="G103" s="48" t="s">
        <v>513</v>
      </c>
      <c r="H103" s="48"/>
      <c r="I103" s="48">
        <v>15.000000000000002</v>
      </c>
      <c r="J103" s="48"/>
      <c r="K103" s="48" t="s">
        <v>2220</v>
      </c>
      <c r="L103" s="48" t="s">
        <v>2220</v>
      </c>
      <c r="M103" s="48" t="s">
        <v>2220</v>
      </c>
      <c r="N103" s="48" t="s">
        <v>2220</v>
      </c>
      <c r="O103" s="48"/>
      <c r="P103" s="48">
        <v>3</v>
      </c>
      <c r="Q103" s="48" t="s">
        <v>307</v>
      </c>
      <c r="R103" s="48">
        <v>0</v>
      </c>
      <c r="S103" s="48" t="s">
        <v>88</v>
      </c>
      <c r="T103" s="48">
        <v>3</v>
      </c>
      <c r="U103" s="48" t="s">
        <v>88</v>
      </c>
      <c r="V103" s="48">
        <v>0</v>
      </c>
      <c r="W103" s="49">
        <v>176</v>
      </c>
      <c r="X103" s="49">
        <v>15.000000000000002</v>
      </c>
      <c r="Y103" s="49"/>
      <c r="Z103" s="49" t="s">
        <v>2220</v>
      </c>
      <c r="AA103" s="49" t="s">
        <v>2220</v>
      </c>
      <c r="AB103" s="49" t="s">
        <v>2220</v>
      </c>
      <c r="AC103" s="49" t="s">
        <v>2220</v>
      </c>
      <c r="AD103" s="49"/>
      <c r="AE103" s="49">
        <v>3</v>
      </c>
      <c r="AF103" s="49" t="s">
        <v>307</v>
      </c>
      <c r="AG103" s="49">
        <v>0</v>
      </c>
      <c r="AH103" s="49" t="s">
        <v>88</v>
      </c>
      <c r="AI103" s="49">
        <v>3</v>
      </c>
      <c r="AJ103" s="49">
        <v>0</v>
      </c>
      <c r="AK103" s="49">
        <v>0</v>
      </c>
    </row>
    <row r="104" spans="6:37" x14ac:dyDescent="0.2">
      <c r="F104" s="48" t="s">
        <v>514</v>
      </c>
      <c r="G104" s="48" t="s">
        <v>515</v>
      </c>
      <c r="H104" s="48"/>
      <c r="I104" s="48">
        <v>40</v>
      </c>
      <c r="J104" s="48"/>
      <c r="K104" s="48" t="s">
        <v>2220</v>
      </c>
      <c r="L104" s="48" t="s">
        <v>2220</v>
      </c>
      <c r="M104" s="48" t="s">
        <v>2220</v>
      </c>
      <c r="N104" s="48" t="s">
        <v>2220</v>
      </c>
      <c r="O104" s="48"/>
      <c r="P104" s="48">
        <v>2</v>
      </c>
      <c r="Q104" s="48" t="s">
        <v>759</v>
      </c>
      <c r="R104" s="48">
        <v>6</v>
      </c>
      <c r="S104" s="48" t="s">
        <v>734</v>
      </c>
      <c r="T104" s="48">
        <v>8</v>
      </c>
      <c r="U104" s="48" t="s">
        <v>157</v>
      </c>
      <c r="V104" s="48">
        <v>0</v>
      </c>
      <c r="W104" s="49">
        <v>132</v>
      </c>
      <c r="X104" s="49">
        <v>40</v>
      </c>
      <c r="Y104" s="49"/>
      <c r="Z104" s="49" t="s">
        <v>2220</v>
      </c>
      <c r="AA104" s="49" t="s">
        <v>2220</v>
      </c>
      <c r="AB104" s="49" t="s">
        <v>2220</v>
      </c>
      <c r="AC104" s="49" t="s">
        <v>2220</v>
      </c>
      <c r="AD104" s="49"/>
      <c r="AE104" s="49">
        <v>2</v>
      </c>
      <c r="AF104" s="49" t="s">
        <v>759</v>
      </c>
      <c r="AG104" s="49">
        <v>6</v>
      </c>
      <c r="AH104" s="49" t="s">
        <v>734</v>
      </c>
      <c r="AI104" s="49">
        <v>8</v>
      </c>
      <c r="AJ104" s="49">
        <v>10.4</v>
      </c>
      <c r="AK104" s="49">
        <v>0</v>
      </c>
    </row>
    <row r="105" spans="6:37" x14ac:dyDescent="0.2">
      <c r="F105" s="48" t="s">
        <v>516</v>
      </c>
      <c r="G105" s="48" t="s">
        <v>517</v>
      </c>
      <c r="H105" s="48"/>
      <c r="I105" s="48">
        <v>90.000000000000014</v>
      </c>
      <c r="J105" s="48"/>
      <c r="K105" s="48" t="s">
        <v>2220</v>
      </c>
      <c r="L105" s="48" t="s">
        <v>2220</v>
      </c>
      <c r="M105" s="48" t="s">
        <v>2220</v>
      </c>
      <c r="N105" s="48" t="s">
        <v>2220</v>
      </c>
      <c r="O105" s="48"/>
      <c r="P105" s="48">
        <v>11</v>
      </c>
      <c r="Q105" s="48" t="s">
        <v>1664</v>
      </c>
      <c r="R105" s="48">
        <v>7</v>
      </c>
      <c r="S105" s="48" t="s">
        <v>318</v>
      </c>
      <c r="T105" s="48">
        <v>18</v>
      </c>
      <c r="U105" s="48" t="s">
        <v>88</v>
      </c>
      <c r="V105" s="48">
        <v>30</v>
      </c>
      <c r="W105" s="49">
        <v>11</v>
      </c>
      <c r="X105" s="49">
        <v>90.000000000000014</v>
      </c>
      <c r="Y105" s="49"/>
      <c r="Z105" s="49" t="s">
        <v>2220</v>
      </c>
      <c r="AA105" s="49" t="s">
        <v>2220</v>
      </c>
      <c r="AB105" s="49" t="s">
        <v>2220</v>
      </c>
      <c r="AC105" s="49" t="s">
        <v>2220</v>
      </c>
      <c r="AD105" s="49"/>
      <c r="AE105" s="49">
        <v>11</v>
      </c>
      <c r="AF105" s="49" t="s">
        <v>1664</v>
      </c>
      <c r="AG105" s="49">
        <v>7</v>
      </c>
      <c r="AH105" s="49" t="s">
        <v>318</v>
      </c>
      <c r="AI105" s="49">
        <v>18</v>
      </c>
      <c r="AJ105" s="49">
        <v>0</v>
      </c>
      <c r="AK105" s="49">
        <v>40.200000000000003</v>
      </c>
    </row>
    <row r="106" spans="6:37" x14ac:dyDescent="0.2">
      <c r="F106" s="48" t="s">
        <v>518</v>
      </c>
      <c r="G106" s="48" t="s">
        <v>519</v>
      </c>
      <c r="H106" s="48"/>
      <c r="I106" s="48">
        <v>75</v>
      </c>
      <c r="J106" s="48"/>
      <c r="K106" s="48" t="s">
        <v>2220</v>
      </c>
      <c r="L106" s="48" t="s">
        <v>2220</v>
      </c>
      <c r="M106" s="48" t="s">
        <v>2220</v>
      </c>
      <c r="N106" s="48" t="s">
        <v>2220</v>
      </c>
      <c r="O106" s="48"/>
      <c r="P106" s="48">
        <v>7</v>
      </c>
      <c r="Q106" s="48" t="s">
        <v>1643</v>
      </c>
      <c r="R106" s="48">
        <v>8</v>
      </c>
      <c r="S106" s="48" t="s">
        <v>291</v>
      </c>
      <c r="T106" s="48">
        <v>15</v>
      </c>
      <c r="U106" s="48" t="s">
        <v>2239</v>
      </c>
      <c r="V106" s="48">
        <v>86.6</v>
      </c>
      <c r="W106" s="49">
        <v>37</v>
      </c>
      <c r="X106" s="49">
        <v>75</v>
      </c>
      <c r="Y106" s="49"/>
      <c r="Z106" s="49" t="s">
        <v>2220</v>
      </c>
      <c r="AA106" s="49" t="s">
        <v>2220</v>
      </c>
      <c r="AB106" s="49" t="s">
        <v>2220</v>
      </c>
      <c r="AC106" s="49" t="s">
        <v>2220</v>
      </c>
      <c r="AD106" s="49"/>
      <c r="AE106" s="49">
        <v>7</v>
      </c>
      <c r="AF106" s="49" t="s">
        <v>1643</v>
      </c>
      <c r="AG106" s="49">
        <v>8</v>
      </c>
      <c r="AH106" s="49" t="s">
        <v>291</v>
      </c>
      <c r="AI106" s="49">
        <v>15</v>
      </c>
      <c r="AJ106" s="49">
        <v>64.900000000000006</v>
      </c>
      <c r="AK106" s="49">
        <v>89.1</v>
      </c>
    </row>
    <row r="107" spans="6:37" x14ac:dyDescent="0.2">
      <c r="F107" s="48" t="s">
        <v>520</v>
      </c>
      <c r="G107" s="48" t="s">
        <v>521</v>
      </c>
      <c r="H107" s="48"/>
      <c r="I107" s="48">
        <v>35</v>
      </c>
      <c r="J107" s="48"/>
      <c r="K107" s="48" t="s">
        <v>2220</v>
      </c>
      <c r="L107" s="48" t="s">
        <v>2220</v>
      </c>
      <c r="M107" s="48" t="s">
        <v>2220</v>
      </c>
      <c r="N107" s="48" t="s">
        <v>2220</v>
      </c>
      <c r="O107" s="48"/>
      <c r="P107" s="48">
        <v>2</v>
      </c>
      <c r="Q107" s="48" t="s">
        <v>759</v>
      </c>
      <c r="R107" s="48">
        <v>5</v>
      </c>
      <c r="S107" s="48" t="s">
        <v>712</v>
      </c>
      <c r="T107" s="48">
        <v>7</v>
      </c>
      <c r="U107" s="48" t="s">
        <v>289</v>
      </c>
      <c r="V107" s="48">
        <v>0</v>
      </c>
      <c r="W107" s="49">
        <v>144</v>
      </c>
      <c r="X107" s="49">
        <v>35</v>
      </c>
      <c r="Y107" s="49"/>
      <c r="Z107" s="49" t="s">
        <v>2220</v>
      </c>
      <c r="AA107" s="49" t="s">
        <v>2220</v>
      </c>
      <c r="AB107" s="49" t="s">
        <v>2220</v>
      </c>
      <c r="AC107" s="49" t="s">
        <v>2220</v>
      </c>
      <c r="AD107" s="49"/>
      <c r="AE107" s="49">
        <v>2</v>
      </c>
      <c r="AF107" s="49" t="s">
        <v>759</v>
      </c>
      <c r="AG107" s="49">
        <v>5</v>
      </c>
      <c r="AH107" s="49" t="s">
        <v>712</v>
      </c>
      <c r="AI107" s="49">
        <v>7</v>
      </c>
      <c r="AJ107" s="49">
        <v>22.4</v>
      </c>
      <c r="AK107" s="49">
        <v>0</v>
      </c>
    </row>
    <row r="108" spans="6:37" x14ac:dyDescent="0.2">
      <c r="F108" s="48" t="s">
        <v>522</v>
      </c>
      <c r="G108" s="48" t="s">
        <v>523</v>
      </c>
      <c r="H108" s="48"/>
      <c r="I108" s="48">
        <v>30.000000000000004</v>
      </c>
      <c r="J108" s="48"/>
      <c r="K108" s="48" t="s">
        <v>2220</v>
      </c>
      <c r="L108" s="48" t="s">
        <v>2220</v>
      </c>
      <c r="M108" s="48" t="s">
        <v>2220</v>
      </c>
      <c r="N108" s="48" t="s">
        <v>2220</v>
      </c>
      <c r="O108" s="48"/>
      <c r="P108" s="48">
        <v>6</v>
      </c>
      <c r="Q108" s="48" t="s">
        <v>286</v>
      </c>
      <c r="R108" s="48">
        <v>0</v>
      </c>
      <c r="S108" s="48" t="s">
        <v>88</v>
      </c>
      <c r="T108" s="48">
        <v>6</v>
      </c>
      <c r="U108" s="48" t="s">
        <v>312</v>
      </c>
      <c r="V108" s="48">
        <v>1.6</v>
      </c>
      <c r="W108" s="49">
        <v>152</v>
      </c>
      <c r="X108" s="49">
        <v>30.000000000000004</v>
      </c>
      <c r="Y108" s="49"/>
      <c r="Z108" s="49" t="s">
        <v>2220</v>
      </c>
      <c r="AA108" s="49" t="s">
        <v>2220</v>
      </c>
      <c r="AB108" s="49" t="s">
        <v>2220</v>
      </c>
      <c r="AC108" s="49" t="s">
        <v>2220</v>
      </c>
      <c r="AD108" s="49"/>
      <c r="AE108" s="49">
        <v>6</v>
      </c>
      <c r="AF108" s="49" t="s">
        <v>286</v>
      </c>
      <c r="AG108" s="49">
        <v>0</v>
      </c>
      <c r="AH108" s="49" t="s">
        <v>88</v>
      </c>
      <c r="AI108" s="49">
        <v>6</v>
      </c>
      <c r="AJ108" s="49">
        <v>0</v>
      </c>
      <c r="AK108" s="49">
        <v>3.5</v>
      </c>
    </row>
    <row r="109" spans="6:37" x14ac:dyDescent="0.2">
      <c r="F109" s="48" t="s">
        <v>524</v>
      </c>
      <c r="G109" s="48" t="s">
        <v>525</v>
      </c>
      <c r="H109" s="48"/>
      <c r="I109" s="48">
        <v>35</v>
      </c>
      <c r="J109" s="48"/>
      <c r="K109" s="48" t="s">
        <v>2220</v>
      </c>
      <c r="L109" s="48" t="s">
        <v>2220</v>
      </c>
      <c r="M109" s="48" t="s">
        <v>2220</v>
      </c>
      <c r="N109" s="48" t="s">
        <v>2220</v>
      </c>
      <c r="O109" s="48"/>
      <c r="P109" s="48">
        <v>2</v>
      </c>
      <c r="Q109" s="48" t="s">
        <v>759</v>
      </c>
      <c r="R109" s="48">
        <v>5</v>
      </c>
      <c r="S109" s="48" t="s">
        <v>712</v>
      </c>
      <c r="T109" s="48">
        <v>7</v>
      </c>
      <c r="U109" s="48" t="s">
        <v>2240</v>
      </c>
      <c r="V109" s="48">
        <v>0</v>
      </c>
      <c r="W109" s="49">
        <v>144</v>
      </c>
      <c r="X109" s="49">
        <v>35</v>
      </c>
      <c r="Y109" s="49"/>
      <c r="Z109" s="49" t="s">
        <v>2220</v>
      </c>
      <c r="AA109" s="49" t="s">
        <v>2220</v>
      </c>
      <c r="AB109" s="49" t="s">
        <v>2220</v>
      </c>
      <c r="AC109" s="49" t="s">
        <v>2220</v>
      </c>
      <c r="AD109" s="49"/>
      <c r="AE109" s="49">
        <v>2</v>
      </c>
      <c r="AF109" s="49" t="s">
        <v>759</v>
      </c>
      <c r="AG109" s="49">
        <v>5</v>
      </c>
      <c r="AH109" s="49" t="s">
        <v>712</v>
      </c>
      <c r="AI109" s="49">
        <v>7</v>
      </c>
      <c r="AJ109" s="49">
        <v>54.4</v>
      </c>
      <c r="AK109" s="49">
        <v>0</v>
      </c>
    </row>
    <row r="110" spans="6:37" x14ac:dyDescent="0.2">
      <c r="F110" s="48" t="s">
        <v>526</v>
      </c>
      <c r="G110" s="48" t="s">
        <v>527</v>
      </c>
      <c r="H110" s="48"/>
      <c r="I110" s="48">
        <v>50.000000000000007</v>
      </c>
      <c r="J110" s="48"/>
      <c r="K110" s="48" t="s">
        <v>2220</v>
      </c>
      <c r="L110" s="48" t="s">
        <v>2220</v>
      </c>
      <c r="M110" s="48" t="s">
        <v>2220</v>
      </c>
      <c r="N110" s="48" t="s">
        <v>2220</v>
      </c>
      <c r="O110" s="48"/>
      <c r="P110" s="48">
        <v>10</v>
      </c>
      <c r="Q110" s="48" t="s">
        <v>721</v>
      </c>
      <c r="R110" s="48">
        <v>0</v>
      </c>
      <c r="S110" s="48" t="s">
        <v>88</v>
      </c>
      <c r="T110" s="48">
        <v>10</v>
      </c>
      <c r="U110" s="48" t="s">
        <v>88</v>
      </c>
      <c r="V110" s="48">
        <v>0</v>
      </c>
      <c r="W110" s="49">
        <v>104</v>
      </c>
      <c r="X110" s="49">
        <v>50.000000000000007</v>
      </c>
      <c r="Y110" s="49"/>
      <c r="Z110" s="49" t="s">
        <v>2220</v>
      </c>
      <c r="AA110" s="49" t="s">
        <v>2220</v>
      </c>
      <c r="AB110" s="49" t="s">
        <v>2220</v>
      </c>
      <c r="AC110" s="49" t="s">
        <v>2220</v>
      </c>
      <c r="AD110" s="49"/>
      <c r="AE110" s="49">
        <v>10</v>
      </c>
      <c r="AF110" s="49" t="s">
        <v>721</v>
      </c>
      <c r="AG110" s="49">
        <v>0</v>
      </c>
      <c r="AH110" s="49" t="s">
        <v>88</v>
      </c>
      <c r="AI110" s="49">
        <v>10</v>
      </c>
      <c r="AJ110" s="49">
        <v>0</v>
      </c>
      <c r="AK110" s="49">
        <v>0</v>
      </c>
    </row>
    <row r="111" spans="6:37" x14ac:dyDescent="0.2">
      <c r="F111" s="48" t="s">
        <v>144</v>
      </c>
      <c r="G111" s="48" t="s">
        <v>34</v>
      </c>
      <c r="H111" s="48"/>
      <c r="I111" s="48">
        <v>30.000000000000004</v>
      </c>
      <c r="J111" s="48"/>
      <c r="K111" s="48" t="s">
        <v>2220</v>
      </c>
      <c r="L111" s="48" t="s">
        <v>2220</v>
      </c>
      <c r="M111" s="48" t="s">
        <v>2220</v>
      </c>
      <c r="N111" s="48" t="s">
        <v>2220</v>
      </c>
      <c r="O111" s="48"/>
      <c r="P111" s="48">
        <v>2</v>
      </c>
      <c r="Q111" s="48" t="s">
        <v>759</v>
      </c>
      <c r="R111" s="48">
        <v>4</v>
      </c>
      <c r="S111" s="48" t="s">
        <v>286</v>
      </c>
      <c r="T111" s="48">
        <v>6</v>
      </c>
      <c r="U111" s="48" t="s">
        <v>685</v>
      </c>
      <c r="V111" s="48">
        <v>0</v>
      </c>
      <c r="W111" s="49">
        <v>132</v>
      </c>
      <c r="X111" s="49">
        <v>40</v>
      </c>
      <c r="Y111" s="49"/>
      <c r="Z111" s="49" t="s">
        <v>2220</v>
      </c>
      <c r="AA111" s="49" t="s">
        <v>2220</v>
      </c>
      <c r="AB111" s="49" t="s">
        <v>2220</v>
      </c>
      <c r="AC111" s="49" t="s">
        <v>2220</v>
      </c>
      <c r="AD111" s="49"/>
      <c r="AE111" s="49">
        <v>2</v>
      </c>
      <c r="AF111" s="49" t="s">
        <v>759</v>
      </c>
      <c r="AG111" s="49">
        <v>6</v>
      </c>
      <c r="AH111" s="49" t="s">
        <v>734</v>
      </c>
      <c r="AI111" s="49">
        <v>8</v>
      </c>
      <c r="AJ111" s="49">
        <v>8.4</v>
      </c>
      <c r="AK111" s="49">
        <v>0</v>
      </c>
    </row>
    <row r="112" spans="6:37" x14ac:dyDescent="0.2">
      <c r="F112" s="48" t="s">
        <v>528</v>
      </c>
      <c r="G112" s="48" t="s">
        <v>529</v>
      </c>
      <c r="H112" s="48"/>
      <c r="I112" s="48">
        <v>65</v>
      </c>
      <c r="J112" s="48"/>
      <c r="K112" s="48" t="s">
        <v>2220</v>
      </c>
      <c r="L112" s="48" t="s">
        <v>2220</v>
      </c>
      <c r="M112" s="48" t="s">
        <v>2220</v>
      </c>
      <c r="N112" s="48" t="s">
        <v>2220</v>
      </c>
      <c r="O112" s="48"/>
      <c r="P112" s="48">
        <v>6</v>
      </c>
      <c r="Q112" s="48" t="s">
        <v>286</v>
      </c>
      <c r="R112" s="48">
        <v>7</v>
      </c>
      <c r="S112" s="48" t="s">
        <v>318</v>
      </c>
      <c r="T112" s="48">
        <v>13</v>
      </c>
      <c r="U112" s="48" t="s">
        <v>291</v>
      </c>
      <c r="V112" s="48">
        <v>0</v>
      </c>
      <c r="W112" s="49">
        <v>67</v>
      </c>
      <c r="X112" s="49">
        <v>65</v>
      </c>
      <c r="Y112" s="49"/>
      <c r="Z112" s="49" t="s">
        <v>2220</v>
      </c>
      <c r="AA112" s="49" t="s">
        <v>2220</v>
      </c>
      <c r="AB112" s="49" t="s">
        <v>2220</v>
      </c>
      <c r="AC112" s="49" t="s">
        <v>2220</v>
      </c>
      <c r="AD112" s="49"/>
      <c r="AE112" s="49">
        <v>6</v>
      </c>
      <c r="AF112" s="49" t="s">
        <v>286</v>
      </c>
      <c r="AG112" s="49">
        <v>7</v>
      </c>
      <c r="AH112" s="49" t="s">
        <v>318</v>
      </c>
      <c r="AI112" s="49">
        <v>13</v>
      </c>
      <c r="AJ112" s="49">
        <v>100</v>
      </c>
      <c r="AK112" s="49">
        <v>0</v>
      </c>
    </row>
    <row r="113" spans="6:37" x14ac:dyDescent="0.2">
      <c r="F113" s="48" t="s">
        <v>530</v>
      </c>
      <c r="G113" s="48" t="s">
        <v>531</v>
      </c>
      <c r="H113" s="48"/>
      <c r="I113" s="48">
        <v>90.000000000000014</v>
      </c>
      <c r="J113" s="48"/>
      <c r="K113" s="48" t="s">
        <v>2220</v>
      </c>
      <c r="L113" s="48" t="s">
        <v>2220</v>
      </c>
      <c r="M113" s="48" t="s">
        <v>2220</v>
      </c>
      <c r="N113" s="48" t="s">
        <v>2220</v>
      </c>
      <c r="O113" s="48"/>
      <c r="P113" s="48">
        <v>10</v>
      </c>
      <c r="Q113" s="48" t="s">
        <v>721</v>
      </c>
      <c r="R113" s="48">
        <v>8</v>
      </c>
      <c r="S113" s="48" t="s">
        <v>291</v>
      </c>
      <c r="T113" s="48">
        <v>18</v>
      </c>
      <c r="U113" s="48" t="s">
        <v>88</v>
      </c>
      <c r="V113" s="48">
        <v>100</v>
      </c>
      <c r="W113" s="49">
        <v>11</v>
      </c>
      <c r="X113" s="49">
        <v>90.000000000000014</v>
      </c>
      <c r="Y113" s="49"/>
      <c r="Z113" s="49" t="s">
        <v>2220</v>
      </c>
      <c r="AA113" s="49" t="s">
        <v>2220</v>
      </c>
      <c r="AB113" s="49" t="s">
        <v>2220</v>
      </c>
      <c r="AC113" s="49" t="s">
        <v>2220</v>
      </c>
      <c r="AD113" s="49"/>
      <c r="AE113" s="49">
        <v>10</v>
      </c>
      <c r="AF113" s="49" t="s">
        <v>721</v>
      </c>
      <c r="AG113" s="49">
        <v>8</v>
      </c>
      <c r="AH113" s="49" t="s">
        <v>291</v>
      </c>
      <c r="AI113" s="49">
        <v>18</v>
      </c>
      <c r="AJ113" s="49">
        <v>0</v>
      </c>
      <c r="AK113" s="49">
        <v>100</v>
      </c>
    </row>
    <row r="114" spans="6:37" x14ac:dyDescent="0.2">
      <c r="F114" s="48" t="s">
        <v>532</v>
      </c>
      <c r="G114" s="48" t="s">
        <v>533</v>
      </c>
      <c r="H114" s="48"/>
      <c r="I114" s="48">
        <v>50.000000000000007</v>
      </c>
      <c r="J114" s="48"/>
      <c r="K114" s="48" t="s">
        <v>2220</v>
      </c>
      <c r="L114" s="48" t="s">
        <v>2220</v>
      </c>
      <c r="M114" s="48" t="s">
        <v>2220</v>
      </c>
      <c r="N114" s="48" t="s">
        <v>2220</v>
      </c>
      <c r="O114" s="48"/>
      <c r="P114" s="48">
        <v>10</v>
      </c>
      <c r="Q114" s="48" t="s">
        <v>721</v>
      </c>
      <c r="R114" s="48">
        <v>0</v>
      </c>
      <c r="S114" s="48" t="s">
        <v>88</v>
      </c>
      <c r="T114" s="48">
        <v>10</v>
      </c>
      <c r="U114" s="48" t="s">
        <v>88</v>
      </c>
      <c r="V114" s="48">
        <v>0</v>
      </c>
      <c r="W114" s="49">
        <v>104</v>
      </c>
      <c r="X114" s="49">
        <v>50.000000000000007</v>
      </c>
      <c r="Y114" s="49"/>
      <c r="Z114" s="49" t="s">
        <v>2220</v>
      </c>
      <c r="AA114" s="49" t="s">
        <v>2220</v>
      </c>
      <c r="AB114" s="49" t="s">
        <v>2220</v>
      </c>
      <c r="AC114" s="49" t="s">
        <v>2220</v>
      </c>
      <c r="AD114" s="49"/>
      <c r="AE114" s="49">
        <v>10</v>
      </c>
      <c r="AF114" s="49" t="s">
        <v>721</v>
      </c>
      <c r="AG114" s="49">
        <v>0</v>
      </c>
      <c r="AH114" s="49" t="s">
        <v>88</v>
      </c>
      <c r="AI114" s="49">
        <v>10</v>
      </c>
      <c r="AJ114" s="49">
        <v>0</v>
      </c>
      <c r="AK114" s="49">
        <v>0</v>
      </c>
    </row>
    <row r="115" spans="6:37" x14ac:dyDescent="0.2">
      <c r="F115" s="48" t="s">
        <v>534</v>
      </c>
      <c r="G115" s="48" t="s">
        <v>535</v>
      </c>
      <c r="H115" s="48"/>
      <c r="I115" s="48">
        <v>70</v>
      </c>
      <c r="J115" s="48"/>
      <c r="K115" s="48" t="s">
        <v>2220</v>
      </c>
      <c r="L115" s="48" t="s">
        <v>2220</v>
      </c>
      <c r="M115" s="48" t="s">
        <v>2220</v>
      </c>
      <c r="N115" s="48" t="s">
        <v>2220</v>
      </c>
      <c r="O115" s="48"/>
      <c r="P115" s="48">
        <v>8</v>
      </c>
      <c r="Q115" s="48" t="s">
        <v>263</v>
      </c>
      <c r="R115" s="48">
        <v>6</v>
      </c>
      <c r="S115" s="48" t="s">
        <v>734</v>
      </c>
      <c r="T115" s="48">
        <v>14</v>
      </c>
      <c r="U115" s="48" t="s">
        <v>88</v>
      </c>
      <c r="V115" s="48">
        <v>15.8</v>
      </c>
      <c r="W115" s="49">
        <v>48</v>
      </c>
      <c r="X115" s="49">
        <v>70</v>
      </c>
      <c r="Y115" s="49"/>
      <c r="Z115" s="49" t="s">
        <v>2220</v>
      </c>
      <c r="AA115" s="49" t="s">
        <v>2220</v>
      </c>
      <c r="AB115" s="49" t="s">
        <v>2220</v>
      </c>
      <c r="AC115" s="49" t="s">
        <v>2220</v>
      </c>
      <c r="AD115" s="49"/>
      <c r="AE115" s="49">
        <v>8</v>
      </c>
      <c r="AF115" s="49" t="s">
        <v>263</v>
      </c>
      <c r="AG115" s="49">
        <v>6</v>
      </c>
      <c r="AH115" s="49" t="s">
        <v>734</v>
      </c>
      <c r="AI115" s="49">
        <v>14</v>
      </c>
      <c r="AJ115" s="49">
        <v>0</v>
      </c>
      <c r="AK115" s="49">
        <v>18.2</v>
      </c>
    </row>
    <row r="116" spans="6:37" x14ac:dyDescent="0.2">
      <c r="F116" s="48" t="s">
        <v>536</v>
      </c>
      <c r="G116" s="48" t="s">
        <v>537</v>
      </c>
      <c r="H116" s="48"/>
      <c r="I116" s="48">
        <v>80</v>
      </c>
      <c r="J116" s="48"/>
      <c r="K116" s="48" t="s">
        <v>2220</v>
      </c>
      <c r="L116" s="48" t="s">
        <v>2220</v>
      </c>
      <c r="M116" s="48" t="s">
        <v>2220</v>
      </c>
      <c r="N116" s="48" t="s">
        <v>2220</v>
      </c>
      <c r="O116" s="48"/>
      <c r="P116" s="48">
        <v>9</v>
      </c>
      <c r="Q116" s="48" t="s">
        <v>734</v>
      </c>
      <c r="R116" s="48">
        <v>7</v>
      </c>
      <c r="S116" s="48" t="s">
        <v>318</v>
      </c>
      <c r="T116" s="48">
        <v>16</v>
      </c>
      <c r="U116" s="48" t="s">
        <v>2241</v>
      </c>
      <c r="V116" s="48">
        <v>0</v>
      </c>
      <c r="W116" s="49">
        <v>25</v>
      </c>
      <c r="X116" s="49">
        <v>80</v>
      </c>
      <c r="Y116" s="49"/>
      <c r="Z116" s="49" t="s">
        <v>2220</v>
      </c>
      <c r="AA116" s="49" t="s">
        <v>2220</v>
      </c>
      <c r="AB116" s="49" t="s">
        <v>2220</v>
      </c>
      <c r="AC116" s="49" t="s">
        <v>2220</v>
      </c>
      <c r="AD116" s="49"/>
      <c r="AE116" s="49">
        <v>9</v>
      </c>
      <c r="AF116" s="49" t="s">
        <v>734</v>
      </c>
      <c r="AG116" s="49">
        <v>7</v>
      </c>
      <c r="AH116" s="49" t="s">
        <v>318</v>
      </c>
      <c r="AI116" s="49">
        <v>16</v>
      </c>
      <c r="AJ116" s="49">
        <v>53.6</v>
      </c>
      <c r="AK116" s="49">
        <v>0</v>
      </c>
    </row>
    <row r="117" spans="6:37" x14ac:dyDescent="0.2">
      <c r="F117" s="48" t="s">
        <v>538</v>
      </c>
      <c r="G117" s="48" t="s">
        <v>539</v>
      </c>
      <c r="H117" s="48"/>
      <c r="I117" s="48">
        <v>85</v>
      </c>
      <c r="J117" s="48"/>
      <c r="K117" s="48" t="s">
        <v>2220</v>
      </c>
      <c r="L117" s="48" t="s">
        <v>2220</v>
      </c>
      <c r="M117" s="48" t="s">
        <v>2220</v>
      </c>
      <c r="N117" s="48" t="s">
        <v>2220</v>
      </c>
      <c r="O117" s="48"/>
      <c r="P117" s="48">
        <v>12</v>
      </c>
      <c r="Q117" s="48" t="s">
        <v>291</v>
      </c>
      <c r="R117" s="48">
        <v>5</v>
      </c>
      <c r="S117" s="48" t="s">
        <v>712</v>
      </c>
      <c r="T117" s="48">
        <v>17</v>
      </c>
      <c r="U117" s="48" t="s">
        <v>118</v>
      </c>
      <c r="V117" s="48">
        <v>0</v>
      </c>
      <c r="W117" s="49">
        <v>15</v>
      </c>
      <c r="X117" s="49">
        <v>85</v>
      </c>
      <c r="Y117" s="49"/>
      <c r="Z117" s="49" t="s">
        <v>2220</v>
      </c>
      <c r="AA117" s="49" t="s">
        <v>2220</v>
      </c>
      <c r="AB117" s="49" t="s">
        <v>2220</v>
      </c>
      <c r="AC117" s="49" t="s">
        <v>2220</v>
      </c>
      <c r="AD117" s="49"/>
      <c r="AE117" s="49">
        <v>12</v>
      </c>
      <c r="AF117" s="49" t="s">
        <v>291</v>
      </c>
      <c r="AG117" s="49">
        <v>5</v>
      </c>
      <c r="AH117" s="49" t="s">
        <v>712</v>
      </c>
      <c r="AI117" s="49">
        <v>17</v>
      </c>
      <c r="AJ117" s="49">
        <v>41</v>
      </c>
      <c r="AK117" s="49">
        <v>0</v>
      </c>
    </row>
    <row r="118" spans="6:37" x14ac:dyDescent="0.2">
      <c r="F118" s="48" t="s">
        <v>148</v>
      </c>
      <c r="G118" s="48" t="s">
        <v>12</v>
      </c>
      <c r="H118" s="48"/>
      <c r="I118" s="48">
        <v>45.000000000000007</v>
      </c>
      <c r="J118" s="48"/>
      <c r="K118" s="48" t="s">
        <v>2220</v>
      </c>
      <c r="L118" s="48" t="s">
        <v>2220</v>
      </c>
      <c r="M118" s="48" t="s">
        <v>2220</v>
      </c>
      <c r="N118" s="48" t="s">
        <v>2220</v>
      </c>
      <c r="O118" s="48"/>
      <c r="P118" s="48">
        <v>2</v>
      </c>
      <c r="Q118" s="48" t="s">
        <v>759</v>
      </c>
      <c r="R118" s="48">
        <v>7</v>
      </c>
      <c r="S118" s="48" t="s">
        <v>318</v>
      </c>
      <c r="T118" s="48">
        <v>9</v>
      </c>
      <c r="U118" s="48" t="s">
        <v>88</v>
      </c>
      <c r="V118" s="48">
        <v>29</v>
      </c>
      <c r="W118" s="49">
        <v>119</v>
      </c>
      <c r="X118" s="49">
        <v>45.000000000000007</v>
      </c>
      <c r="Y118" s="49"/>
      <c r="Z118" s="49" t="s">
        <v>2220</v>
      </c>
      <c r="AA118" s="49" t="s">
        <v>2220</v>
      </c>
      <c r="AB118" s="49" t="s">
        <v>2220</v>
      </c>
      <c r="AC118" s="49" t="s">
        <v>2220</v>
      </c>
      <c r="AD118" s="49"/>
      <c r="AE118" s="49">
        <v>2</v>
      </c>
      <c r="AF118" s="49" t="s">
        <v>759</v>
      </c>
      <c r="AG118" s="49">
        <v>7</v>
      </c>
      <c r="AH118" s="49" t="s">
        <v>318</v>
      </c>
      <c r="AI118" s="49">
        <v>9</v>
      </c>
      <c r="AJ118" s="49">
        <v>0</v>
      </c>
      <c r="AK118" s="49">
        <v>31.6</v>
      </c>
    </row>
    <row r="119" spans="6:37" x14ac:dyDescent="0.2">
      <c r="F119" s="48" t="s">
        <v>540</v>
      </c>
      <c r="G119" s="48" t="s">
        <v>541</v>
      </c>
      <c r="H119" s="48"/>
      <c r="I119" s="48">
        <v>25.000000000000004</v>
      </c>
      <c r="J119" s="48"/>
      <c r="K119" s="48" t="s">
        <v>2220</v>
      </c>
      <c r="L119" s="48" t="s">
        <v>2220</v>
      </c>
      <c r="M119" s="48" t="s">
        <v>2220</v>
      </c>
      <c r="N119" s="48" t="s">
        <v>2220</v>
      </c>
      <c r="O119" s="48"/>
      <c r="P119" s="48">
        <v>1</v>
      </c>
      <c r="Q119" s="48" t="s">
        <v>1803</v>
      </c>
      <c r="R119" s="48">
        <v>4</v>
      </c>
      <c r="S119" s="48" t="s">
        <v>286</v>
      </c>
      <c r="T119" s="48">
        <v>5</v>
      </c>
      <c r="U119" s="48" t="s">
        <v>305</v>
      </c>
      <c r="V119" s="48">
        <v>0</v>
      </c>
      <c r="W119" s="49">
        <v>165</v>
      </c>
      <c r="X119" s="49">
        <v>25.000000000000004</v>
      </c>
      <c r="Y119" s="49"/>
      <c r="Z119" s="49" t="s">
        <v>2220</v>
      </c>
      <c r="AA119" s="49" t="s">
        <v>2220</v>
      </c>
      <c r="AB119" s="49" t="s">
        <v>2220</v>
      </c>
      <c r="AC119" s="49" t="s">
        <v>2220</v>
      </c>
      <c r="AD119" s="49"/>
      <c r="AE119" s="49">
        <v>1</v>
      </c>
      <c r="AF119" s="49" t="s">
        <v>1803</v>
      </c>
      <c r="AG119" s="49">
        <v>4</v>
      </c>
      <c r="AH119" s="49" t="s">
        <v>286</v>
      </c>
      <c r="AI119" s="49">
        <v>5</v>
      </c>
      <c r="AJ119" s="49">
        <v>7.6</v>
      </c>
      <c r="AK119" s="49">
        <v>0</v>
      </c>
    </row>
    <row r="120" spans="6:37" x14ac:dyDescent="0.2">
      <c r="F120" s="48" t="s">
        <v>542</v>
      </c>
      <c r="G120" s="48" t="s">
        <v>543</v>
      </c>
      <c r="H120" s="48"/>
      <c r="I120" s="48">
        <v>10</v>
      </c>
      <c r="J120" s="48"/>
      <c r="K120" s="48" t="s">
        <v>2220</v>
      </c>
      <c r="L120" s="48" t="s">
        <v>2220</v>
      </c>
      <c r="M120" s="48" t="s">
        <v>2220</v>
      </c>
      <c r="N120" s="48" t="s">
        <v>2220</v>
      </c>
      <c r="O120" s="48"/>
      <c r="P120" s="48">
        <v>2</v>
      </c>
      <c r="Q120" s="48" t="s">
        <v>759</v>
      </c>
      <c r="R120" s="48">
        <v>0</v>
      </c>
      <c r="S120" s="48" t="s">
        <v>88</v>
      </c>
      <c r="T120" s="48">
        <v>2</v>
      </c>
      <c r="U120" s="48" t="s">
        <v>88</v>
      </c>
      <c r="V120" s="48">
        <v>0</v>
      </c>
      <c r="W120" s="49">
        <v>181</v>
      </c>
      <c r="X120" s="49">
        <v>10</v>
      </c>
      <c r="Y120" s="49"/>
      <c r="Z120" s="49" t="s">
        <v>2220</v>
      </c>
      <c r="AA120" s="49" t="s">
        <v>2220</v>
      </c>
      <c r="AB120" s="49" t="s">
        <v>2220</v>
      </c>
      <c r="AC120" s="49" t="s">
        <v>2220</v>
      </c>
      <c r="AD120" s="49"/>
      <c r="AE120" s="49">
        <v>2</v>
      </c>
      <c r="AF120" s="49" t="s">
        <v>759</v>
      </c>
      <c r="AG120" s="49">
        <v>0</v>
      </c>
      <c r="AH120" s="49" t="s">
        <v>88</v>
      </c>
      <c r="AI120" s="49">
        <v>2</v>
      </c>
      <c r="AJ120" s="49">
        <v>0</v>
      </c>
      <c r="AK120" s="49">
        <v>0</v>
      </c>
    </row>
    <row r="121" spans="6:37" x14ac:dyDescent="0.2">
      <c r="F121" s="48" t="s">
        <v>544</v>
      </c>
      <c r="G121" s="48" t="s">
        <v>545</v>
      </c>
      <c r="H121" s="48"/>
      <c r="I121" s="48">
        <v>60.000000000000007</v>
      </c>
      <c r="J121" s="48"/>
      <c r="K121" s="48" t="s">
        <v>2220</v>
      </c>
      <c r="L121" s="48" t="s">
        <v>2220</v>
      </c>
      <c r="M121" s="48" t="s">
        <v>2220</v>
      </c>
      <c r="N121" s="48" t="s">
        <v>2220</v>
      </c>
      <c r="O121" s="48"/>
      <c r="P121" s="48">
        <v>5</v>
      </c>
      <c r="Q121" s="48" t="s">
        <v>1667</v>
      </c>
      <c r="R121" s="48">
        <v>7</v>
      </c>
      <c r="S121" s="48" t="s">
        <v>318</v>
      </c>
      <c r="T121" s="48">
        <v>12</v>
      </c>
      <c r="U121" s="48" t="s">
        <v>88</v>
      </c>
      <c r="V121" s="48">
        <v>60.8</v>
      </c>
      <c r="W121" s="49">
        <v>80</v>
      </c>
      <c r="X121" s="49">
        <v>60.000000000000007</v>
      </c>
      <c r="Y121" s="49"/>
      <c r="Z121" s="49" t="s">
        <v>2220</v>
      </c>
      <c r="AA121" s="49" t="s">
        <v>2220</v>
      </c>
      <c r="AB121" s="49" t="s">
        <v>2220</v>
      </c>
      <c r="AC121" s="49" t="s">
        <v>2220</v>
      </c>
      <c r="AD121" s="49"/>
      <c r="AE121" s="49">
        <v>5</v>
      </c>
      <c r="AF121" s="49" t="s">
        <v>1667</v>
      </c>
      <c r="AG121" s="49">
        <v>7</v>
      </c>
      <c r="AH121" s="49" t="s">
        <v>318</v>
      </c>
      <c r="AI121" s="49">
        <v>12</v>
      </c>
      <c r="AJ121" s="49">
        <v>0</v>
      </c>
      <c r="AK121" s="49">
        <v>62.7</v>
      </c>
    </row>
    <row r="122" spans="6:37" x14ac:dyDescent="0.2">
      <c r="F122" s="48" t="s">
        <v>546</v>
      </c>
      <c r="G122" s="48" t="s">
        <v>547</v>
      </c>
      <c r="H122" s="48"/>
      <c r="I122" s="48">
        <v>50.000000000000007</v>
      </c>
      <c r="J122" s="48"/>
      <c r="K122" s="48" t="s">
        <v>2220</v>
      </c>
      <c r="L122" s="48" t="s">
        <v>2220</v>
      </c>
      <c r="M122" s="48" t="s">
        <v>2220</v>
      </c>
      <c r="N122" s="48" t="s">
        <v>2220</v>
      </c>
      <c r="O122" s="48"/>
      <c r="P122" s="48">
        <v>10</v>
      </c>
      <c r="Q122" s="48" t="s">
        <v>721</v>
      </c>
      <c r="R122" s="48">
        <v>0</v>
      </c>
      <c r="S122" s="48" t="s">
        <v>88</v>
      </c>
      <c r="T122" s="48">
        <v>10</v>
      </c>
      <c r="U122" s="48" t="s">
        <v>88</v>
      </c>
      <c r="V122" s="48">
        <v>2.7</v>
      </c>
      <c r="W122" s="49">
        <v>37</v>
      </c>
      <c r="X122" s="49">
        <v>75</v>
      </c>
      <c r="Y122" s="49"/>
      <c r="Z122" s="49" t="s">
        <v>2220</v>
      </c>
      <c r="AA122" s="49" t="s">
        <v>2220</v>
      </c>
      <c r="AB122" s="49" t="s">
        <v>2220</v>
      </c>
      <c r="AC122" s="49" t="s">
        <v>2220</v>
      </c>
      <c r="AD122" s="49"/>
      <c r="AE122" s="49">
        <v>10</v>
      </c>
      <c r="AF122" s="49" t="s">
        <v>721</v>
      </c>
      <c r="AG122" s="49">
        <v>5</v>
      </c>
      <c r="AH122" s="49" t="s">
        <v>712</v>
      </c>
      <c r="AI122" s="49">
        <v>15</v>
      </c>
      <c r="AJ122" s="49">
        <v>0</v>
      </c>
      <c r="AK122" s="49">
        <v>7.3</v>
      </c>
    </row>
    <row r="123" spans="6:37" x14ac:dyDescent="0.2">
      <c r="F123" s="48" t="s">
        <v>548</v>
      </c>
      <c r="G123" s="48" t="s">
        <v>549</v>
      </c>
      <c r="H123" s="48"/>
      <c r="I123" s="48">
        <v>45.000000000000007</v>
      </c>
      <c r="J123" s="48"/>
      <c r="K123" s="48" t="s">
        <v>2220</v>
      </c>
      <c r="L123" s="48" t="s">
        <v>2220</v>
      </c>
      <c r="M123" s="48" t="s">
        <v>2220</v>
      </c>
      <c r="N123" s="48" t="s">
        <v>2220</v>
      </c>
      <c r="O123" s="48"/>
      <c r="P123" s="48">
        <v>2</v>
      </c>
      <c r="Q123" s="48" t="s">
        <v>759</v>
      </c>
      <c r="R123" s="48">
        <v>7</v>
      </c>
      <c r="S123" s="48" t="s">
        <v>318</v>
      </c>
      <c r="T123" s="48">
        <v>9</v>
      </c>
      <c r="U123" s="48" t="s">
        <v>88</v>
      </c>
      <c r="V123" s="48">
        <v>95.8</v>
      </c>
      <c r="W123" s="49">
        <v>119</v>
      </c>
      <c r="X123" s="49">
        <v>45.000000000000007</v>
      </c>
      <c r="Y123" s="49"/>
      <c r="Z123" s="49" t="s">
        <v>2220</v>
      </c>
      <c r="AA123" s="49" t="s">
        <v>2220</v>
      </c>
      <c r="AB123" s="49" t="s">
        <v>2220</v>
      </c>
      <c r="AC123" s="49" t="s">
        <v>2220</v>
      </c>
      <c r="AD123" s="49"/>
      <c r="AE123" s="49">
        <v>2</v>
      </c>
      <c r="AF123" s="49" t="s">
        <v>759</v>
      </c>
      <c r="AG123" s="49">
        <v>7</v>
      </c>
      <c r="AH123" s="49" t="s">
        <v>318</v>
      </c>
      <c r="AI123" s="49">
        <v>9</v>
      </c>
      <c r="AJ123" s="49">
        <v>0</v>
      </c>
      <c r="AK123" s="49">
        <v>98.7</v>
      </c>
    </row>
    <row r="124" spans="6:37" x14ac:dyDescent="0.2">
      <c r="F124" s="48" t="s">
        <v>550</v>
      </c>
      <c r="G124" s="48" t="s">
        <v>551</v>
      </c>
      <c r="H124" s="48"/>
      <c r="I124" s="48">
        <v>100.00000000000001</v>
      </c>
      <c r="J124" s="48"/>
      <c r="K124" s="48" t="s">
        <v>2220</v>
      </c>
      <c r="L124" s="48" t="s">
        <v>2220</v>
      </c>
      <c r="M124" s="48" t="s">
        <v>2220</v>
      </c>
      <c r="N124" s="48" t="s">
        <v>2220</v>
      </c>
      <c r="O124" s="48"/>
      <c r="P124" s="48">
        <v>12</v>
      </c>
      <c r="Q124" s="48" t="s">
        <v>291</v>
      </c>
      <c r="R124" s="48">
        <v>8</v>
      </c>
      <c r="S124" s="48" t="s">
        <v>291</v>
      </c>
      <c r="T124" s="48">
        <v>20</v>
      </c>
      <c r="U124" s="48" t="s">
        <v>88</v>
      </c>
      <c r="V124" s="48">
        <v>100</v>
      </c>
      <c r="W124" s="49">
        <v>1</v>
      </c>
      <c r="X124" s="49">
        <v>100.00000000000001</v>
      </c>
      <c r="Y124" s="49"/>
      <c r="Z124" s="49" t="s">
        <v>2220</v>
      </c>
      <c r="AA124" s="49" t="s">
        <v>2220</v>
      </c>
      <c r="AB124" s="49" t="s">
        <v>2220</v>
      </c>
      <c r="AC124" s="49" t="s">
        <v>2220</v>
      </c>
      <c r="AD124" s="49"/>
      <c r="AE124" s="49">
        <v>12</v>
      </c>
      <c r="AF124" s="49" t="s">
        <v>291</v>
      </c>
      <c r="AG124" s="49">
        <v>8</v>
      </c>
      <c r="AH124" s="49" t="s">
        <v>291</v>
      </c>
      <c r="AI124" s="49">
        <v>20</v>
      </c>
      <c r="AJ124" s="49">
        <v>0</v>
      </c>
      <c r="AK124" s="49">
        <v>100</v>
      </c>
    </row>
    <row r="125" spans="6:37" x14ac:dyDescent="0.2">
      <c r="F125" s="48" t="s">
        <v>552</v>
      </c>
      <c r="G125" s="48" t="s">
        <v>553</v>
      </c>
      <c r="H125" s="48"/>
      <c r="I125" s="48">
        <v>50.000000000000007</v>
      </c>
      <c r="J125" s="48"/>
      <c r="K125" s="48" t="s">
        <v>2220</v>
      </c>
      <c r="L125" s="48" t="s">
        <v>2220</v>
      </c>
      <c r="M125" s="48" t="s">
        <v>2220</v>
      </c>
      <c r="N125" s="48" t="s">
        <v>2220</v>
      </c>
      <c r="O125" s="48"/>
      <c r="P125" s="48">
        <v>2</v>
      </c>
      <c r="Q125" s="48" t="s">
        <v>759</v>
      </c>
      <c r="R125" s="48">
        <v>8</v>
      </c>
      <c r="S125" s="48" t="s">
        <v>291</v>
      </c>
      <c r="T125" s="48">
        <v>10</v>
      </c>
      <c r="U125" s="48" t="s">
        <v>988</v>
      </c>
      <c r="V125" s="48">
        <v>59.5</v>
      </c>
      <c r="W125" s="49">
        <v>104</v>
      </c>
      <c r="X125" s="49">
        <v>50.000000000000007</v>
      </c>
      <c r="Y125" s="49"/>
      <c r="Z125" s="49" t="s">
        <v>2220</v>
      </c>
      <c r="AA125" s="49" t="s">
        <v>2220</v>
      </c>
      <c r="AB125" s="49" t="s">
        <v>2220</v>
      </c>
      <c r="AC125" s="49" t="s">
        <v>2220</v>
      </c>
      <c r="AD125" s="49"/>
      <c r="AE125" s="49">
        <v>2</v>
      </c>
      <c r="AF125" s="49" t="s">
        <v>759</v>
      </c>
      <c r="AG125" s="49">
        <v>8</v>
      </c>
      <c r="AH125" s="49" t="s">
        <v>291</v>
      </c>
      <c r="AI125" s="49">
        <v>10</v>
      </c>
      <c r="AJ125" s="49">
        <v>12.9</v>
      </c>
      <c r="AK125" s="49">
        <v>56.6</v>
      </c>
    </row>
    <row r="126" spans="6:37" x14ac:dyDescent="0.2">
      <c r="F126" s="48" t="s">
        <v>554</v>
      </c>
      <c r="G126" s="48" t="s">
        <v>555</v>
      </c>
      <c r="H126" s="48"/>
      <c r="I126" s="48">
        <v>30.000000000000004</v>
      </c>
      <c r="J126" s="48"/>
      <c r="K126" s="48" t="s">
        <v>2220</v>
      </c>
      <c r="L126" s="48" t="s">
        <v>2220</v>
      </c>
      <c r="M126" s="48" t="s">
        <v>2220</v>
      </c>
      <c r="N126" s="48" t="s">
        <v>2220</v>
      </c>
      <c r="O126" s="48"/>
      <c r="P126" s="48">
        <v>6</v>
      </c>
      <c r="Q126" s="48" t="s">
        <v>286</v>
      </c>
      <c r="R126" s="48">
        <v>0</v>
      </c>
      <c r="S126" s="48" t="s">
        <v>88</v>
      </c>
      <c r="T126" s="48">
        <v>6</v>
      </c>
      <c r="U126" s="48" t="s">
        <v>280</v>
      </c>
      <c r="V126" s="48">
        <v>0.5</v>
      </c>
      <c r="W126" s="49">
        <v>48</v>
      </c>
      <c r="X126" s="49">
        <v>70</v>
      </c>
      <c r="Y126" s="49"/>
      <c r="Z126" s="49" t="s">
        <v>2220</v>
      </c>
      <c r="AA126" s="49" t="s">
        <v>2220</v>
      </c>
      <c r="AB126" s="49" t="s">
        <v>2220</v>
      </c>
      <c r="AC126" s="49" t="s">
        <v>2220</v>
      </c>
      <c r="AD126" s="49"/>
      <c r="AE126" s="49">
        <v>6</v>
      </c>
      <c r="AF126" s="49" t="s">
        <v>286</v>
      </c>
      <c r="AG126" s="49">
        <v>8</v>
      </c>
      <c r="AH126" s="49" t="s">
        <v>291</v>
      </c>
      <c r="AI126" s="49">
        <v>14</v>
      </c>
      <c r="AJ126" s="49">
        <v>0</v>
      </c>
      <c r="AK126" s="49">
        <v>6.2</v>
      </c>
    </row>
    <row r="127" spans="6:37" x14ac:dyDescent="0.2">
      <c r="F127" s="48" t="s">
        <v>556</v>
      </c>
      <c r="G127" s="48" t="s">
        <v>557</v>
      </c>
      <c r="H127" s="48"/>
      <c r="I127" s="48">
        <v>85</v>
      </c>
      <c r="J127" s="48"/>
      <c r="K127" s="48" t="s">
        <v>2220</v>
      </c>
      <c r="L127" s="48" t="s">
        <v>2220</v>
      </c>
      <c r="M127" s="48" t="s">
        <v>2220</v>
      </c>
      <c r="N127" s="48" t="s">
        <v>2220</v>
      </c>
      <c r="O127" s="48"/>
      <c r="P127" s="48">
        <v>9</v>
      </c>
      <c r="Q127" s="48" t="s">
        <v>734</v>
      </c>
      <c r="R127" s="48">
        <v>8</v>
      </c>
      <c r="S127" s="48" t="s">
        <v>291</v>
      </c>
      <c r="T127" s="48">
        <v>17</v>
      </c>
      <c r="U127" s="48" t="s">
        <v>261</v>
      </c>
      <c r="V127" s="48">
        <v>11</v>
      </c>
      <c r="W127" s="49">
        <v>15</v>
      </c>
      <c r="X127" s="49">
        <v>85</v>
      </c>
      <c r="Y127" s="49"/>
      <c r="Z127" s="49" t="s">
        <v>2220</v>
      </c>
      <c r="AA127" s="49" t="s">
        <v>2220</v>
      </c>
      <c r="AB127" s="49" t="s">
        <v>2220</v>
      </c>
      <c r="AC127" s="49" t="s">
        <v>2220</v>
      </c>
      <c r="AD127" s="49"/>
      <c r="AE127" s="49">
        <v>9</v>
      </c>
      <c r="AF127" s="49" t="s">
        <v>734</v>
      </c>
      <c r="AG127" s="49">
        <v>8</v>
      </c>
      <c r="AH127" s="49" t="s">
        <v>291</v>
      </c>
      <c r="AI127" s="49">
        <v>17</v>
      </c>
      <c r="AJ127" s="49">
        <v>4.8</v>
      </c>
      <c r="AK127" s="49">
        <v>13.9</v>
      </c>
    </row>
    <row r="128" spans="6:37" x14ac:dyDescent="0.2">
      <c r="F128" s="48" t="s">
        <v>558</v>
      </c>
      <c r="G128" s="48" t="s">
        <v>559</v>
      </c>
      <c r="H128" s="48"/>
      <c r="I128" s="48">
        <v>80</v>
      </c>
      <c r="J128" s="48"/>
      <c r="K128" s="48" t="s">
        <v>2220</v>
      </c>
      <c r="L128" s="48" t="s">
        <v>2220</v>
      </c>
      <c r="M128" s="48" t="s">
        <v>2220</v>
      </c>
      <c r="N128" s="48" t="s">
        <v>2220</v>
      </c>
      <c r="O128" s="48"/>
      <c r="P128" s="48">
        <v>9</v>
      </c>
      <c r="Q128" s="48" t="s">
        <v>734</v>
      </c>
      <c r="R128" s="48">
        <v>7</v>
      </c>
      <c r="S128" s="48" t="s">
        <v>318</v>
      </c>
      <c r="T128" s="48">
        <v>16</v>
      </c>
      <c r="U128" s="48" t="s">
        <v>2242</v>
      </c>
      <c r="V128" s="48">
        <v>100</v>
      </c>
      <c r="W128" s="49">
        <v>25</v>
      </c>
      <c r="X128" s="49">
        <v>80</v>
      </c>
      <c r="Y128" s="49"/>
      <c r="Z128" s="49" t="s">
        <v>2220</v>
      </c>
      <c r="AA128" s="49" t="s">
        <v>2220</v>
      </c>
      <c r="AB128" s="49" t="s">
        <v>2220</v>
      </c>
      <c r="AC128" s="49" t="s">
        <v>2220</v>
      </c>
      <c r="AD128" s="49"/>
      <c r="AE128" s="49">
        <v>9</v>
      </c>
      <c r="AF128" s="49" t="s">
        <v>734</v>
      </c>
      <c r="AG128" s="49">
        <v>7</v>
      </c>
      <c r="AH128" s="49" t="s">
        <v>318</v>
      </c>
      <c r="AI128" s="49">
        <v>16</v>
      </c>
      <c r="AJ128" s="49">
        <v>41.7</v>
      </c>
      <c r="AK128" s="49">
        <v>100</v>
      </c>
    </row>
    <row r="129" spans="6:37" x14ac:dyDescent="0.2">
      <c r="F129" s="48" t="s">
        <v>560</v>
      </c>
      <c r="G129" s="48" t="s">
        <v>561</v>
      </c>
      <c r="H129" s="48"/>
      <c r="I129" s="48">
        <v>55.000000000000007</v>
      </c>
      <c r="J129" s="48"/>
      <c r="K129" s="48" t="s">
        <v>2220</v>
      </c>
      <c r="L129" s="48" t="s">
        <v>2220</v>
      </c>
      <c r="M129" s="48" t="s">
        <v>2220</v>
      </c>
      <c r="N129" s="48" t="s">
        <v>2220</v>
      </c>
      <c r="O129" s="48"/>
      <c r="P129" s="48">
        <v>5</v>
      </c>
      <c r="Q129" s="48" t="s">
        <v>1667</v>
      </c>
      <c r="R129" s="48">
        <v>6</v>
      </c>
      <c r="S129" s="48" t="s">
        <v>734</v>
      </c>
      <c r="T129" s="48">
        <v>11</v>
      </c>
      <c r="U129" s="48" t="s">
        <v>88</v>
      </c>
      <c r="V129" s="48">
        <v>100</v>
      </c>
      <c r="W129" s="49">
        <v>94</v>
      </c>
      <c r="X129" s="49">
        <v>55.000000000000007</v>
      </c>
      <c r="Y129" s="49"/>
      <c r="Z129" s="49" t="s">
        <v>2220</v>
      </c>
      <c r="AA129" s="49" t="s">
        <v>2220</v>
      </c>
      <c r="AB129" s="49" t="s">
        <v>2220</v>
      </c>
      <c r="AC129" s="49" t="s">
        <v>2220</v>
      </c>
      <c r="AD129" s="49"/>
      <c r="AE129" s="49">
        <v>5</v>
      </c>
      <c r="AF129" s="49" t="s">
        <v>1667</v>
      </c>
      <c r="AG129" s="49">
        <v>6</v>
      </c>
      <c r="AH129" s="49" t="s">
        <v>734</v>
      </c>
      <c r="AI129" s="49">
        <v>11</v>
      </c>
      <c r="AJ129" s="49">
        <v>0</v>
      </c>
      <c r="AK129" s="49">
        <v>100</v>
      </c>
    </row>
    <row r="130" spans="6:37" x14ac:dyDescent="0.2">
      <c r="F130" s="48" t="s">
        <v>151</v>
      </c>
      <c r="G130" s="48" t="s">
        <v>16</v>
      </c>
      <c r="H130" s="48"/>
      <c r="I130" s="48">
        <v>35</v>
      </c>
      <c r="J130" s="48"/>
      <c r="K130" s="48" t="s">
        <v>2220</v>
      </c>
      <c r="L130" s="48" t="s">
        <v>2220</v>
      </c>
      <c r="M130" s="48" t="s">
        <v>2220</v>
      </c>
      <c r="N130" s="48" t="s">
        <v>2220</v>
      </c>
      <c r="O130" s="48"/>
      <c r="P130" s="48">
        <v>1</v>
      </c>
      <c r="Q130" s="48" t="s">
        <v>1803</v>
      </c>
      <c r="R130" s="48">
        <v>6</v>
      </c>
      <c r="S130" s="48" t="s">
        <v>734</v>
      </c>
      <c r="T130" s="48">
        <v>7</v>
      </c>
      <c r="U130" s="48" t="s">
        <v>2230</v>
      </c>
      <c r="V130" s="48">
        <v>0</v>
      </c>
      <c r="W130" s="49">
        <v>144</v>
      </c>
      <c r="X130" s="49">
        <v>35</v>
      </c>
      <c r="Y130" s="49"/>
      <c r="Z130" s="49" t="s">
        <v>2220</v>
      </c>
      <c r="AA130" s="49" t="s">
        <v>2220</v>
      </c>
      <c r="AB130" s="49" t="s">
        <v>2220</v>
      </c>
      <c r="AC130" s="49" t="s">
        <v>2220</v>
      </c>
      <c r="AD130" s="49"/>
      <c r="AE130" s="49">
        <v>1</v>
      </c>
      <c r="AF130" s="49" t="s">
        <v>1803</v>
      </c>
      <c r="AG130" s="49">
        <v>6</v>
      </c>
      <c r="AH130" s="49" t="s">
        <v>734</v>
      </c>
      <c r="AI130" s="49">
        <v>7</v>
      </c>
      <c r="AJ130" s="49">
        <v>27.1</v>
      </c>
      <c r="AK130" s="49">
        <v>0</v>
      </c>
    </row>
    <row r="131" spans="6:37" x14ac:dyDescent="0.2">
      <c r="F131" s="48" t="s">
        <v>562</v>
      </c>
      <c r="G131" s="48" t="s">
        <v>563</v>
      </c>
      <c r="H131" s="48"/>
      <c r="I131" s="48">
        <v>45.000000000000007</v>
      </c>
      <c r="J131" s="48"/>
      <c r="K131" s="48" t="s">
        <v>2220</v>
      </c>
      <c r="L131" s="48" t="s">
        <v>2220</v>
      </c>
      <c r="M131" s="48" t="s">
        <v>2220</v>
      </c>
      <c r="N131" s="48" t="s">
        <v>2220</v>
      </c>
      <c r="O131" s="48"/>
      <c r="P131" s="48">
        <v>2</v>
      </c>
      <c r="Q131" s="48" t="s">
        <v>759</v>
      </c>
      <c r="R131" s="48">
        <v>7</v>
      </c>
      <c r="S131" s="48" t="s">
        <v>318</v>
      </c>
      <c r="T131" s="48">
        <v>9</v>
      </c>
      <c r="U131" s="48" t="s">
        <v>271</v>
      </c>
      <c r="V131" s="48">
        <v>7.2</v>
      </c>
      <c r="W131" s="49">
        <v>119</v>
      </c>
      <c r="X131" s="49">
        <v>45.000000000000007</v>
      </c>
      <c r="Y131" s="49"/>
      <c r="Z131" s="49" t="s">
        <v>2220</v>
      </c>
      <c r="AA131" s="49" t="s">
        <v>2220</v>
      </c>
      <c r="AB131" s="49" t="s">
        <v>2220</v>
      </c>
      <c r="AC131" s="49" t="s">
        <v>2220</v>
      </c>
      <c r="AD131" s="49"/>
      <c r="AE131" s="49">
        <v>2</v>
      </c>
      <c r="AF131" s="49" t="s">
        <v>759</v>
      </c>
      <c r="AG131" s="49">
        <v>7</v>
      </c>
      <c r="AH131" s="49" t="s">
        <v>318</v>
      </c>
      <c r="AI131" s="49">
        <v>9</v>
      </c>
      <c r="AJ131" s="49">
        <v>11.7</v>
      </c>
      <c r="AK131" s="49">
        <v>6.7</v>
      </c>
    </row>
    <row r="132" spans="6:37" x14ac:dyDescent="0.2">
      <c r="F132" s="48" t="s">
        <v>564</v>
      </c>
      <c r="G132" s="48" t="s">
        <v>565</v>
      </c>
      <c r="H132" s="48"/>
      <c r="I132" s="48">
        <v>50.000000000000007</v>
      </c>
      <c r="J132" s="48"/>
      <c r="K132" s="48" t="s">
        <v>2220</v>
      </c>
      <c r="L132" s="48" t="s">
        <v>2220</v>
      </c>
      <c r="M132" s="48" t="s">
        <v>2220</v>
      </c>
      <c r="N132" s="48" t="s">
        <v>2220</v>
      </c>
      <c r="O132" s="48"/>
      <c r="P132" s="48">
        <v>10</v>
      </c>
      <c r="Q132" s="48" t="s">
        <v>721</v>
      </c>
      <c r="R132" s="48">
        <v>0</v>
      </c>
      <c r="S132" s="48" t="s">
        <v>88</v>
      </c>
      <c r="T132" s="48">
        <v>10</v>
      </c>
      <c r="U132" s="48" t="s">
        <v>88</v>
      </c>
      <c r="V132" s="48">
        <v>0</v>
      </c>
      <c r="W132" s="49">
        <v>104</v>
      </c>
      <c r="X132" s="49">
        <v>50.000000000000007</v>
      </c>
      <c r="Y132" s="49"/>
      <c r="Z132" s="49" t="s">
        <v>2220</v>
      </c>
      <c r="AA132" s="49" t="s">
        <v>2220</v>
      </c>
      <c r="AB132" s="49" t="s">
        <v>2220</v>
      </c>
      <c r="AC132" s="49" t="s">
        <v>2220</v>
      </c>
      <c r="AD132" s="49"/>
      <c r="AE132" s="49">
        <v>10</v>
      </c>
      <c r="AF132" s="49" t="s">
        <v>721</v>
      </c>
      <c r="AG132" s="49">
        <v>0</v>
      </c>
      <c r="AH132" s="49" t="s">
        <v>88</v>
      </c>
      <c r="AI132" s="49">
        <v>10</v>
      </c>
      <c r="AJ132" s="49">
        <v>0</v>
      </c>
      <c r="AK132" s="49">
        <v>0</v>
      </c>
    </row>
    <row r="133" spans="6:37" x14ac:dyDescent="0.2">
      <c r="F133" s="48" t="s">
        <v>566</v>
      </c>
      <c r="G133" s="48" t="s">
        <v>567</v>
      </c>
      <c r="H133" s="48"/>
      <c r="I133" s="48">
        <v>80</v>
      </c>
      <c r="J133" s="48"/>
      <c r="K133" s="48" t="s">
        <v>2220</v>
      </c>
      <c r="L133" s="48" t="s">
        <v>2220</v>
      </c>
      <c r="M133" s="48" t="s">
        <v>2220</v>
      </c>
      <c r="N133" s="48" t="s">
        <v>2220</v>
      </c>
      <c r="O133" s="48"/>
      <c r="P133" s="48">
        <v>8</v>
      </c>
      <c r="Q133" s="48" t="s">
        <v>263</v>
      </c>
      <c r="R133" s="48">
        <v>8</v>
      </c>
      <c r="S133" s="48" t="s">
        <v>291</v>
      </c>
      <c r="T133" s="48">
        <v>16</v>
      </c>
      <c r="U133" s="48" t="s">
        <v>88</v>
      </c>
      <c r="V133" s="48">
        <v>73.7</v>
      </c>
      <c r="W133" s="49">
        <v>25</v>
      </c>
      <c r="X133" s="49">
        <v>80</v>
      </c>
      <c r="Y133" s="49"/>
      <c r="Z133" s="49" t="s">
        <v>2220</v>
      </c>
      <c r="AA133" s="49" t="s">
        <v>2220</v>
      </c>
      <c r="AB133" s="49" t="s">
        <v>2220</v>
      </c>
      <c r="AC133" s="49" t="s">
        <v>2220</v>
      </c>
      <c r="AD133" s="49"/>
      <c r="AE133" s="49">
        <v>8</v>
      </c>
      <c r="AF133" s="49" t="s">
        <v>263</v>
      </c>
      <c r="AG133" s="49">
        <v>8</v>
      </c>
      <c r="AH133" s="49" t="s">
        <v>291</v>
      </c>
      <c r="AI133" s="49">
        <v>16</v>
      </c>
      <c r="AJ133" s="49">
        <v>0</v>
      </c>
      <c r="AK133" s="49">
        <v>77</v>
      </c>
    </row>
    <row r="134" spans="6:37" x14ac:dyDescent="0.2">
      <c r="F134" s="48" t="s">
        <v>568</v>
      </c>
      <c r="G134" s="48" t="s">
        <v>569</v>
      </c>
      <c r="H134" s="48"/>
      <c r="I134" s="48">
        <v>70</v>
      </c>
      <c r="J134" s="48"/>
      <c r="K134" s="48" t="s">
        <v>2220</v>
      </c>
      <c r="L134" s="48" t="s">
        <v>2220</v>
      </c>
      <c r="M134" s="48" t="s">
        <v>2220</v>
      </c>
      <c r="N134" s="48" t="s">
        <v>2220</v>
      </c>
      <c r="O134" s="48"/>
      <c r="P134" s="48">
        <v>9</v>
      </c>
      <c r="Q134" s="48" t="s">
        <v>734</v>
      </c>
      <c r="R134" s="48">
        <v>5</v>
      </c>
      <c r="S134" s="48" t="s">
        <v>712</v>
      </c>
      <c r="T134" s="48">
        <v>14</v>
      </c>
      <c r="U134" s="48" t="s">
        <v>88</v>
      </c>
      <c r="V134" s="48">
        <v>7</v>
      </c>
      <c r="W134" s="49">
        <v>48</v>
      </c>
      <c r="X134" s="49">
        <v>70</v>
      </c>
      <c r="Y134" s="49"/>
      <c r="Z134" s="49" t="s">
        <v>2220</v>
      </c>
      <c r="AA134" s="49" t="s">
        <v>2220</v>
      </c>
      <c r="AB134" s="49" t="s">
        <v>2220</v>
      </c>
      <c r="AC134" s="49" t="s">
        <v>2220</v>
      </c>
      <c r="AD134" s="49"/>
      <c r="AE134" s="49">
        <v>9</v>
      </c>
      <c r="AF134" s="49" t="s">
        <v>734</v>
      </c>
      <c r="AG134" s="49">
        <v>5</v>
      </c>
      <c r="AH134" s="49" t="s">
        <v>712</v>
      </c>
      <c r="AI134" s="49">
        <v>14</v>
      </c>
      <c r="AJ134" s="49">
        <v>0</v>
      </c>
      <c r="AK134" s="49">
        <v>7.5</v>
      </c>
    </row>
    <row r="135" spans="6:37" x14ac:dyDescent="0.2">
      <c r="F135" s="48" t="s">
        <v>570</v>
      </c>
      <c r="G135" s="48" t="s">
        <v>571</v>
      </c>
      <c r="H135" s="48"/>
      <c r="I135" s="48">
        <v>40</v>
      </c>
      <c r="J135" s="48"/>
      <c r="K135" s="48" t="s">
        <v>2220</v>
      </c>
      <c r="L135" s="48" t="s">
        <v>2220</v>
      </c>
      <c r="M135" s="48" t="s">
        <v>2220</v>
      </c>
      <c r="N135" s="48" t="s">
        <v>2220</v>
      </c>
      <c r="O135" s="48"/>
      <c r="P135" s="48">
        <v>1</v>
      </c>
      <c r="Q135" s="48" t="s">
        <v>1803</v>
      </c>
      <c r="R135" s="48">
        <v>7</v>
      </c>
      <c r="S135" s="48" t="s">
        <v>318</v>
      </c>
      <c r="T135" s="48">
        <v>8</v>
      </c>
      <c r="U135" s="48" t="s">
        <v>2243</v>
      </c>
      <c r="V135" s="48">
        <v>24.5</v>
      </c>
      <c r="W135" s="49">
        <v>132</v>
      </c>
      <c r="X135" s="49">
        <v>40</v>
      </c>
      <c r="Y135" s="49"/>
      <c r="Z135" s="49" t="s">
        <v>2220</v>
      </c>
      <c r="AA135" s="49" t="s">
        <v>2220</v>
      </c>
      <c r="AB135" s="49" t="s">
        <v>2220</v>
      </c>
      <c r="AC135" s="49" t="s">
        <v>2220</v>
      </c>
      <c r="AD135" s="49"/>
      <c r="AE135" s="49">
        <v>1</v>
      </c>
      <c r="AF135" s="49" t="s">
        <v>1803</v>
      </c>
      <c r="AG135" s="49">
        <v>7</v>
      </c>
      <c r="AH135" s="49" t="s">
        <v>318</v>
      </c>
      <c r="AI135" s="49">
        <v>8</v>
      </c>
      <c r="AJ135" s="49">
        <v>23.9</v>
      </c>
      <c r="AK135" s="49">
        <v>59.9</v>
      </c>
    </row>
    <row r="136" spans="6:37" x14ac:dyDescent="0.2">
      <c r="F136" s="48" t="s">
        <v>572</v>
      </c>
      <c r="G136" s="48" t="s">
        <v>573</v>
      </c>
      <c r="H136" s="48"/>
      <c r="I136" s="48">
        <v>75</v>
      </c>
      <c r="J136" s="48"/>
      <c r="K136" s="48" t="s">
        <v>2220</v>
      </c>
      <c r="L136" s="48" t="s">
        <v>2220</v>
      </c>
      <c r="M136" s="48" t="s">
        <v>2220</v>
      </c>
      <c r="N136" s="48" t="s">
        <v>2220</v>
      </c>
      <c r="O136" s="48"/>
      <c r="P136" s="48">
        <v>7</v>
      </c>
      <c r="Q136" s="48" t="s">
        <v>1643</v>
      </c>
      <c r="R136" s="48">
        <v>8</v>
      </c>
      <c r="S136" s="48" t="s">
        <v>291</v>
      </c>
      <c r="T136" s="48">
        <v>15</v>
      </c>
      <c r="U136" s="48" t="s">
        <v>1247</v>
      </c>
      <c r="V136" s="48">
        <v>100</v>
      </c>
      <c r="W136" s="49">
        <v>37</v>
      </c>
      <c r="X136" s="49">
        <v>75</v>
      </c>
      <c r="Y136" s="49"/>
      <c r="Z136" s="49" t="s">
        <v>2220</v>
      </c>
      <c r="AA136" s="49" t="s">
        <v>2220</v>
      </c>
      <c r="AB136" s="49" t="s">
        <v>2220</v>
      </c>
      <c r="AC136" s="49" t="s">
        <v>2220</v>
      </c>
      <c r="AD136" s="49"/>
      <c r="AE136" s="49">
        <v>7</v>
      </c>
      <c r="AF136" s="49" t="s">
        <v>1643</v>
      </c>
      <c r="AG136" s="49">
        <v>8</v>
      </c>
      <c r="AH136" s="49" t="s">
        <v>291</v>
      </c>
      <c r="AI136" s="49">
        <v>15</v>
      </c>
      <c r="AJ136" s="49">
        <v>39.4</v>
      </c>
      <c r="AK136" s="49">
        <v>100</v>
      </c>
    </row>
    <row r="137" spans="6:37" x14ac:dyDescent="0.2">
      <c r="F137" s="48" t="s">
        <v>574</v>
      </c>
      <c r="G137" s="48" t="s">
        <v>575</v>
      </c>
      <c r="H137" s="48"/>
      <c r="I137" s="48">
        <v>40</v>
      </c>
      <c r="J137" s="48"/>
      <c r="K137" s="48" t="s">
        <v>2220</v>
      </c>
      <c r="L137" s="48" t="s">
        <v>2220</v>
      </c>
      <c r="M137" s="48" t="s">
        <v>2220</v>
      </c>
      <c r="N137" s="48" t="s">
        <v>2220</v>
      </c>
      <c r="O137" s="48"/>
      <c r="P137" s="48">
        <v>1</v>
      </c>
      <c r="Q137" s="48" t="s">
        <v>1803</v>
      </c>
      <c r="R137" s="48">
        <v>7</v>
      </c>
      <c r="S137" s="48" t="s">
        <v>318</v>
      </c>
      <c r="T137" s="48">
        <v>8</v>
      </c>
      <c r="U137" s="48" t="s">
        <v>88</v>
      </c>
      <c r="V137" s="48">
        <v>12.4</v>
      </c>
      <c r="W137" s="49">
        <v>132</v>
      </c>
      <c r="X137" s="49">
        <v>40</v>
      </c>
      <c r="Y137" s="49"/>
      <c r="Z137" s="49" t="s">
        <v>2220</v>
      </c>
      <c r="AA137" s="49" t="s">
        <v>2220</v>
      </c>
      <c r="AB137" s="49" t="s">
        <v>2220</v>
      </c>
      <c r="AC137" s="49" t="s">
        <v>2220</v>
      </c>
      <c r="AD137" s="49"/>
      <c r="AE137" s="49">
        <v>1</v>
      </c>
      <c r="AF137" s="49" t="s">
        <v>1803</v>
      </c>
      <c r="AG137" s="49">
        <v>7</v>
      </c>
      <c r="AH137" s="49" t="s">
        <v>318</v>
      </c>
      <c r="AI137" s="49">
        <v>8</v>
      </c>
      <c r="AJ137" s="49">
        <v>0</v>
      </c>
      <c r="AK137" s="49">
        <v>13.5</v>
      </c>
    </row>
    <row r="138" spans="6:37" x14ac:dyDescent="0.2">
      <c r="F138" s="48" t="s">
        <v>576</v>
      </c>
      <c r="G138" s="48" t="s">
        <v>577</v>
      </c>
      <c r="H138" s="48"/>
      <c r="I138" s="48">
        <v>75</v>
      </c>
      <c r="J138" s="48"/>
      <c r="K138" s="48" t="s">
        <v>2220</v>
      </c>
      <c r="L138" s="48" t="s">
        <v>2220</v>
      </c>
      <c r="M138" s="48" t="s">
        <v>2220</v>
      </c>
      <c r="N138" s="48" t="s">
        <v>2220</v>
      </c>
      <c r="O138" s="48"/>
      <c r="P138" s="48">
        <v>7</v>
      </c>
      <c r="Q138" s="48" t="s">
        <v>1643</v>
      </c>
      <c r="R138" s="48">
        <v>8</v>
      </c>
      <c r="S138" s="48" t="s">
        <v>291</v>
      </c>
      <c r="T138" s="48">
        <v>15</v>
      </c>
      <c r="U138" s="48" t="s">
        <v>88</v>
      </c>
      <c r="V138" s="48">
        <v>98.1</v>
      </c>
      <c r="W138" s="49">
        <v>37</v>
      </c>
      <c r="X138" s="49">
        <v>75</v>
      </c>
      <c r="Y138" s="49"/>
      <c r="Z138" s="49" t="s">
        <v>2220</v>
      </c>
      <c r="AA138" s="49" t="s">
        <v>2220</v>
      </c>
      <c r="AB138" s="49" t="s">
        <v>2220</v>
      </c>
      <c r="AC138" s="49" t="s">
        <v>2220</v>
      </c>
      <c r="AD138" s="49"/>
      <c r="AE138" s="49">
        <v>7</v>
      </c>
      <c r="AF138" s="49" t="s">
        <v>1643</v>
      </c>
      <c r="AG138" s="49">
        <v>8</v>
      </c>
      <c r="AH138" s="49" t="s">
        <v>291</v>
      </c>
      <c r="AI138" s="49">
        <v>15</v>
      </c>
      <c r="AJ138" s="49">
        <v>0</v>
      </c>
      <c r="AK138" s="49">
        <v>100</v>
      </c>
    </row>
    <row r="139" spans="6:37" x14ac:dyDescent="0.2">
      <c r="F139" s="48" t="s">
        <v>578</v>
      </c>
      <c r="G139" s="48" t="s">
        <v>579</v>
      </c>
      <c r="H139" s="48"/>
      <c r="I139" s="48">
        <v>45.000000000000007</v>
      </c>
      <c r="J139" s="48"/>
      <c r="K139" s="48" t="s">
        <v>2220</v>
      </c>
      <c r="L139" s="48" t="s">
        <v>2220</v>
      </c>
      <c r="M139" s="48" t="s">
        <v>2220</v>
      </c>
      <c r="N139" s="48" t="s">
        <v>2220</v>
      </c>
      <c r="O139" s="48"/>
      <c r="P139" s="48">
        <v>2</v>
      </c>
      <c r="Q139" s="48" t="s">
        <v>759</v>
      </c>
      <c r="R139" s="48">
        <v>7</v>
      </c>
      <c r="S139" s="48" t="s">
        <v>318</v>
      </c>
      <c r="T139" s="48">
        <v>9</v>
      </c>
      <c r="U139" s="48" t="s">
        <v>291</v>
      </c>
      <c r="V139" s="48">
        <v>7.9</v>
      </c>
      <c r="W139" s="49">
        <v>119</v>
      </c>
      <c r="X139" s="49">
        <v>45.000000000000007</v>
      </c>
      <c r="Y139" s="49"/>
      <c r="Z139" s="49" t="s">
        <v>2220</v>
      </c>
      <c r="AA139" s="49" t="s">
        <v>2220</v>
      </c>
      <c r="AB139" s="49" t="s">
        <v>2220</v>
      </c>
      <c r="AC139" s="49" t="s">
        <v>2220</v>
      </c>
      <c r="AD139" s="49"/>
      <c r="AE139" s="49">
        <v>2</v>
      </c>
      <c r="AF139" s="49" t="s">
        <v>759</v>
      </c>
      <c r="AG139" s="49">
        <v>7</v>
      </c>
      <c r="AH139" s="49" t="s">
        <v>318</v>
      </c>
      <c r="AI139" s="49">
        <v>9</v>
      </c>
      <c r="AJ139" s="49">
        <v>100</v>
      </c>
      <c r="AK139" s="49">
        <v>7.9</v>
      </c>
    </row>
    <row r="140" spans="6:37" x14ac:dyDescent="0.2">
      <c r="F140" s="48" t="s">
        <v>580</v>
      </c>
      <c r="G140" s="48" t="s">
        <v>581</v>
      </c>
      <c r="H140" s="48"/>
      <c r="I140" s="48">
        <v>95.000000000000014</v>
      </c>
      <c r="J140" s="48"/>
      <c r="K140" s="48" t="s">
        <v>2220</v>
      </c>
      <c r="L140" s="48" t="s">
        <v>2220</v>
      </c>
      <c r="M140" s="48" t="s">
        <v>2220</v>
      </c>
      <c r="N140" s="48" t="s">
        <v>2220</v>
      </c>
      <c r="O140" s="48"/>
      <c r="P140" s="48">
        <v>12</v>
      </c>
      <c r="Q140" s="48" t="s">
        <v>291</v>
      </c>
      <c r="R140" s="48">
        <v>7</v>
      </c>
      <c r="S140" s="48" t="s">
        <v>318</v>
      </c>
      <c r="T140" s="48">
        <v>19</v>
      </c>
      <c r="U140" s="48" t="s">
        <v>88</v>
      </c>
      <c r="V140" s="48">
        <v>100</v>
      </c>
      <c r="W140" s="49">
        <v>4</v>
      </c>
      <c r="X140" s="49">
        <v>95.000000000000014</v>
      </c>
      <c r="Y140" s="49"/>
      <c r="Z140" s="49" t="s">
        <v>2220</v>
      </c>
      <c r="AA140" s="49" t="s">
        <v>2220</v>
      </c>
      <c r="AB140" s="49" t="s">
        <v>2220</v>
      </c>
      <c r="AC140" s="49" t="s">
        <v>2220</v>
      </c>
      <c r="AD140" s="49"/>
      <c r="AE140" s="49">
        <v>12</v>
      </c>
      <c r="AF140" s="49" t="s">
        <v>291</v>
      </c>
      <c r="AG140" s="49">
        <v>7</v>
      </c>
      <c r="AH140" s="49" t="s">
        <v>318</v>
      </c>
      <c r="AI140" s="49">
        <v>19</v>
      </c>
      <c r="AJ140" s="49">
        <v>0</v>
      </c>
      <c r="AK140" s="49">
        <v>100</v>
      </c>
    </row>
    <row r="141" spans="6:37" x14ac:dyDescent="0.2">
      <c r="F141" s="48" t="s">
        <v>153</v>
      </c>
      <c r="G141" s="48" t="s">
        <v>20</v>
      </c>
      <c r="H141" s="48"/>
      <c r="I141" s="48">
        <v>40</v>
      </c>
      <c r="J141" s="48"/>
      <c r="K141" s="48" t="s">
        <v>2220</v>
      </c>
      <c r="L141" s="48" t="s">
        <v>2220</v>
      </c>
      <c r="M141" s="48" t="s">
        <v>2220</v>
      </c>
      <c r="N141" s="48" t="s">
        <v>2220</v>
      </c>
      <c r="O141" s="48"/>
      <c r="P141" s="48">
        <v>1</v>
      </c>
      <c r="Q141" s="48" t="s">
        <v>1803</v>
      </c>
      <c r="R141" s="48">
        <v>7</v>
      </c>
      <c r="S141" s="48" t="s">
        <v>318</v>
      </c>
      <c r="T141" s="48">
        <v>8</v>
      </c>
      <c r="U141" s="48" t="s">
        <v>2244</v>
      </c>
      <c r="V141" s="48">
        <v>0</v>
      </c>
      <c r="W141" s="49">
        <v>119</v>
      </c>
      <c r="X141" s="49">
        <v>45.000000000000007</v>
      </c>
      <c r="Y141" s="49"/>
      <c r="Z141" s="49" t="s">
        <v>2220</v>
      </c>
      <c r="AA141" s="49" t="s">
        <v>2220</v>
      </c>
      <c r="AB141" s="49" t="s">
        <v>2220</v>
      </c>
      <c r="AC141" s="49" t="s">
        <v>2220</v>
      </c>
      <c r="AD141" s="49"/>
      <c r="AE141" s="49">
        <v>1</v>
      </c>
      <c r="AF141" s="49" t="s">
        <v>1803</v>
      </c>
      <c r="AG141" s="49">
        <v>8</v>
      </c>
      <c r="AH141" s="49" t="s">
        <v>291</v>
      </c>
      <c r="AI141" s="49">
        <v>9</v>
      </c>
      <c r="AJ141" s="49">
        <v>34.700000000000003</v>
      </c>
      <c r="AK141" s="49">
        <v>0</v>
      </c>
    </row>
    <row r="142" spans="6:37" x14ac:dyDescent="0.2">
      <c r="F142" s="48" t="s">
        <v>582</v>
      </c>
      <c r="G142" s="48" t="s">
        <v>583</v>
      </c>
      <c r="H142" s="48"/>
      <c r="I142" s="48">
        <v>80</v>
      </c>
      <c r="J142" s="48"/>
      <c r="K142" s="48" t="s">
        <v>2220</v>
      </c>
      <c r="L142" s="48" t="s">
        <v>2220</v>
      </c>
      <c r="M142" s="48" t="s">
        <v>2220</v>
      </c>
      <c r="N142" s="48" t="s">
        <v>2220</v>
      </c>
      <c r="O142" s="48"/>
      <c r="P142" s="48">
        <v>9</v>
      </c>
      <c r="Q142" s="48" t="s">
        <v>734</v>
      </c>
      <c r="R142" s="48">
        <v>7</v>
      </c>
      <c r="S142" s="48" t="s">
        <v>318</v>
      </c>
      <c r="T142" s="48">
        <v>16</v>
      </c>
      <c r="U142" s="48" t="s">
        <v>810</v>
      </c>
      <c r="V142" s="48">
        <v>55.7</v>
      </c>
      <c r="W142" s="49">
        <v>25</v>
      </c>
      <c r="X142" s="49">
        <v>80</v>
      </c>
      <c r="Y142" s="49"/>
      <c r="Z142" s="49" t="s">
        <v>2220</v>
      </c>
      <c r="AA142" s="49" t="s">
        <v>2220</v>
      </c>
      <c r="AB142" s="49" t="s">
        <v>2220</v>
      </c>
      <c r="AC142" s="49" t="s">
        <v>2220</v>
      </c>
      <c r="AD142" s="49"/>
      <c r="AE142" s="49">
        <v>9</v>
      </c>
      <c r="AF142" s="49" t="s">
        <v>734</v>
      </c>
      <c r="AG142" s="49">
        <v>7</v>
      </c>
      <c r="AH142" s="49" t="s">
        <v>318</v>
      </c>
      <c r="AI142" s="49">
        <v>16</v>
      </c>
      <c r="AJ142" s="49">
        <v>19.399999999999999</v>
      </c>
      <c r="AK142" s="49">
        <v>54.5</v>
      </c>
    </row>
    <row r="143" spans="6:37" x14ac:dyDescent="0.2">
      <c r="F143" s="48" t="s">
        <v>584</v>
      </c>
      <c r="G143" s="48" t="s">
        <v>585</v>
      </c>
      <c r="H143" s="48"/>
      <c r="I143" s="48">
        <v>80</v>
      </c>
      <c r="J143" s="48"/>
      <c r="K143" s="48" t="s">
        <v>2220</v>
      </c>
      <c r="L143" s="48" t="s">
        <v>2220</v>
      </c>
      <c r="M143" s="48" t="s">
        <v>2220</v>
      </c>
      <c r="N143" s="48" t="s">
        <v>2220</v>
      </c>
      <c r="O143" s="48"/>
      <c r="P143" s="48">
        <v>9</v>
      </c>
      <c r="Q143" s="48" t="s">
        <v>734</v>
      </c>
      <c r="R143" s="48">
        <v>7</v>
      </c>
      <c r="S143" s="48" t="s">
        <v>318</v>
      </c>
      <c r="T143" s="48">
        <v>16</v>
      </c>
      <c r="U143" s="48" t="s">
        <v>88</v>
      </c>
      <c r="V143" s="48">
        <v>88</v>
      </c>
      <c r="W143" s="49">
        <v>25</v>
      </c>
      <c r="X143" s="49">
        <v>80</v>
      </c>
      <c r="Y143" s="49"/>
      <c r="Z143" s="49" t="s">
        <v>2220</v>
      </c>
      <c r="AA143" s="49" t="s">
        <v>2220</v>
      </c>
      <c r="AB143" s="49" t="s">
        <v>2220</v>
      </c>
      <c r="AC143" s="49" t="s">
        <v>2220</v>
      </c>
      <c r="AD143" s="49"/>
      <c r="AE143" s="49">
        <v>9</v>
      </c>
      <c r="AF143" s="49" t="s">
        <v>734</v>
      </c>
      <c r="AG143" s="49">
        <v>7</v>
      </c>
      <c r="AH143" s="49" t="s">
        <v>318</v>
      </c>
      <c r="AI143" s="49">
        <v>16</v>
      </c>
      <c r="AJ143" s="49">
        <v>0</v>
      </c>
      <c r="AK143" s="49">
        <v>100</v>
      </c>
    </row>
    <row r="144" spans="6:37" x14ac:dyDescent="0.2">
      <c r="F144" s="48" t="s">
        <v>586</v>
      </c>
      <c r="G144" s="48" t="s">
        <v>587</v>
      </c>
      <c r="H144" s="48"/>
      <c r="I144" s="48">
        <v>95.000000000000014</v>
      </c>
      <c r="J144" s="48"/>
      <c r="K144" s="48" t="s">
        <v>2220</v>
      </c>
      <c r="L144" s="48" t="s">
        <v>2220</v>
      </c>
      <c r="M144" s="48" t="s">
        <v>2220</v>
      </c>
      <c r="N144" s="48" t="s">
        <v>2220</v>
      </c>
      <c r="O144" s="48"/>
      <c r="P144" s="48">
        <v>11</v>
      </c>
      <c r="Q144" s="48" t="s">
        <v>1664</v>
      </c>
      <c r="R144" s="48">
        <v>8</v>
      </c>
      <c r="S144" s="48" t="s">
        <v>291</v>
      </c>
      <c r="T144" s="48">
        <v>19</v>
      </c>
      <c r="U144" s="48" t="s">
        <v>674</v>
      </c>
      <c r="V144" s="48">
        <v>20.100000000000001</v>
      </c>
      <c r="W144" s="49">
        <v>4</v>
      </c>
      <c r="X144" s="49">
        <v>95.000000000000014</v>
      </c>
      <c r="Y144" s="49"/>
      <c r="Z144" s="49" t="s">
        <v>2220</v>
      </c>
      <c r="AA144" s="49" t="s">
        <v>2220</v>
      </c>
      <c r="AB144" s="49" t="s">
        <v>2220</v>
      </c>
      <c r="AC144" s="49" t="s">
        <v>2220</v>
      </c>
      <c r="AD144" s="49"/>
      <c r="AE144" s="49">
        <v>11</v>
      </c>
      <c r="AF144" s="49" t="s">
        <v>1664</v>
      </c>
      <c r="AG144" s="49">
        <v>8</v>
      </c>
      <c r="AH144" s="49" t="s">
        <v>291</v>
      </c>
      <c r="AI144" s="49">
        <v>19</v>
      </c>
      <c r="AJ144" s="49">
        <v>10.4</v>
      </c>
      <c r="AK144" s="49">
        <v>15.8</v>
      </c>
    </row>
    <row r="145" spans="6:37" x14ac:dyDescent="0.2">
      <c r="F145" s="48" t="s">
        <v>588</v>
      </c>
      <c r="G145" s="48" t="s">
        <v>589</v>
      </c>
      <c r="H145" s="48"/>
      <c r="I145" s="48">
        <v>45.000000000000007</v>
      </c>
      <c r="J145" s="48"/>
      <c r="K145" s="48" t="s">
        <v>2220</v>
      </c>
      <c r="L145" s="48" t="s">
        <v>2220</v>
      </c>
      <c r="M145" s="48" t="s">
        <v>2220</v>
      </c>
      <c r="N145" s="48" t="s">
        <v>2220</v>
      </c>
      <c r="O145" s="48"/>
      <c r="P145" s="48">
        <v>9</v>
      </c>
      <c r="Q145" s="48" t="s">
        <v>734</v>
      </c>
      <c r="R145" s="48">
        <v>0</v>
      </c>
      <c r="S145" s="48" t="s">
        <v>88</v>
      </c>
      <c r="T145" s="48">
        <v>9</v>
      </c>
      <c r="U145" s="48" t="s">
        <v>88</v>
      </c>
      <c r="V145" s="48">
        <v>0</v>
      </c>
      <c r="W145" s="49">
        <v>119</v>
      </c>
      <c r="X145" s="49">
        <v>45.000000000000007</v>
      </c>
      <c r="Y145" s="49"/>
      <c r="Z145" s="49" t="s">
        <v>2220</v>
      </c>
      <c r="AA145" s="49" t="s">
        <v>2220</v>
      </c>
      <c r="AB145" s="49" t="s">
        <v>2220</v>
      </c>
      <c r="AC145" s="49" t="s">
        <v>2220</v>
      </c>
      <c r="AD145" s="49"/>
      <c r="AE145" s="49">
        <v>9</v>
      </c>
      <c r="AF145" s="49" t="s">
        <v>734</v>
      </c>
      <c r="AG145" s="49">
        <v>0</v>
      </c>
      <c r="AH145" s="49" t="s">
        <v>88</v>
      </c>
      <c r="AI145" s="49">
        <v>9</v>
      </c>
      <c r="AJ145" s="49">
        <v>0</v>
      </c>
      <c r="AK145" s="49">
        <v>0</v>
      </c>
    </row>
    <row r="146" spans="6:37" x14ac:dyDescent="0.2">
      <c r="F146" s="48" t="s">
        <v>590</v>
      </c>
      <c r="G146" s="48" t="s">
        <v>591</v>
      </c>
      <c r="H146" s="48"/>
      <c r="I146" s="48">
        <v>30.000000000000004</v>
      </c>
      <c r="J146" s="48"/>
      <c r="K146" s="48" t="s">
        <v>2220</v>
      </c>
      <c r="L146" s="48" t="s">
        <v>2220</v>
      </c>
      <c r="M146" s="48" t="s">
        <v>2220</v>
      </c>
      <c r="N146" s="48" t="s">
        <v>2220</v>
      </c>
      <c r="O146" s="48"/>
      <c r="P146" s="48">
        <v>1</v>
      </c>
      <c r="Q146" s="48" t="s">
        <v>1803</v>
      </c>
      <c r="R146" s="48">
        <v>5</v>
      </c>
      <c r="S146" s="48" t="s">
        <v>712</v>
      </c>
      <c r="T146" s="48">
        <v>6</v>
      </c>
      <c r="U146" s="48" t="s">
        <v>2245</v>
      </c>
      <c r="V146" s="48">
        <v>0</v>
      </c>
      <c r="W146" s="49">
        <v>152</v>
      </c>
      <c r="X146" s="49">
        <v>30.000000000000004</v>
      </c>
      <c r="Y146" s="49"/>
      <c r="Z146" s="49" t="s">
        <v>2220</v>
      </c>
      <c r="AA146" s="49" t="s">
        <v>2220</v>
      </c>
      <c r="AB146" s="49" t="s">
        <v>2220</v>
      </c>
      <c r="AC146" s="49" t="s">
        <v>2220</v>
      </c>
      <c r="AD146" s="49"/>
      <c r="AE146" s="49">
        <v>1</v>
      </c>
      <c r="AF146" s="49" t="s">
        <v>1803</v>
      </c>
      <c r="AG146" s="49">
        <v>5</v>
      </c>
      <c r="AH146" s="49" t="s">
        <v>712</v>
      </c>
      <c r="AI146" s="49">
        <v>6</v>
      </c>
      <c r="AJ146" s="49">
        <v>92.6</v>
      </c>
      <c r="AK146" s="49">
        <v>0</v>
      </c>
    </row>
    <row r="147" spans="6:37" x14ac:dyDescent="0.2">
      <c r="F147" s="48" t="s">
        <v>592</v>
      </c>
      <c r="G147" s="48" t="s">
        <v>593</v>
      </c>
      <c r="H147" s="48"/>
      <c r="I147" s="48">
        <v>25.000000000000004</v>
      </c>
      <c r="J147" s="48"/>
      <c r="K147" s="48" t="s">
        <v>2220</v>
      </c>
      <c r="L147" s="48" t="s">
        <v>2220</v>
      </c>
      <c r="M147" s="48" t="s">
        <v>2220</v>
      </c>
      <c r="N147" s="48" t="s">
        <v>2220</v>
      </c>
      <c r="O147" s="48"/>
      <c r="P147" s="48">
        <v>0</v>
      </c>
      <c r="Q147" s="48" t="s">
        <v>88</v>
      </c>
      <c r="R147" s="48">
        <v>5</v>
      </c>
      <c r="S147" s="48" t="s">
        <v>712</v>
      </c>
      <c r="T147" s="48">
        <v>5</v>
      </c>
      <c r="U147" s="48" t="s">
        <v>103</v>
      </c>
      <c r="V147" s="48">
        <v>0</v>
      </c>
      <c r="W147" s="49">
        <v>165</v>
      </c>
      <c r="X147" s="49">
        <v>25.000000000000004</v>
      </c>
      <c r="Y147" s="49"/>
      <c r="Z147" s="49" t="s">
        <v>2220</v>
      </c>
      <c r="AA147" s="49" t="s">
        <v>2220</v>
      </c>
      <c r="AB147" s="49" t="s">
        <v>2220</v>
      </c>
      <c r="AC147" s="49" t="s">
        <v>2220</v>
      </c>
      <c r="AD147" s="49"/>
      <c r="AE147" s="49">
        <v>0</v>
      </c>
      <c r="AF147" s="49" t="s">
        <v>88</v>
      </c>
      <c r="AG147" s="49">
        <v>5</v>
      </c>
      <c r="AH147" s="49" t="s">
        <v>712</v>
      </c>
      <c r="AI147" s="49">
        <v>5</v>
      </c>
      <c r="AJ147" s="49">
        <v>21.5</v>
      </c>
      <c r="AK147" s="49">
        <v>0</v>
      </c>
    </row>
    <row r="148" spans="6:37" x14ac:dyDescent="0.2">
      <c r="F148" s="48" t="s">
        <v>158</v>
      </c>
      <c r="G148" s="48" t="s">
        <v>14</v>
      </c>
      <c r="H148" s="48"/>
      <c r="I148" s="48">
        <v>45.000000000000007</v>
      </c>
      <c r="J148" s="48"/>
      <c r="K148" s="48" t="s">
        <v>2220</v>
      </c>
      <c r="L148" s="48" t="s">
        <v>2220</v>
      </c>
      <c r="M148" s="48" t="s">
        <v>2220</v>
      </c>
      <c r="N148" s="48" t="s">
        <v>2220</v>
      </c>
      <c r="O148" s="48"/>
      <c r="P148" s="48">
        <v>1</v>
      </c>
      <c r="Q148" s="48" t="s">
        <v>1803</v>
      </c>
      <c r="R148" s="48">
        <v>8</v>
      </c>
      <c r="S148" s="48" t="s">
        <v>291</v>
      </c>
      <c r="T148" s="48">
        <v>9</v>
      </c>
      <c r="U148" s="48" t="s">
        <v>88</v>
      </c>
      <c r="V148" s="48">
        <v>63.2</v>
      </c>
      <c r="W148" s="49">
        <v>80</v>
      </c>
      <c r="X148" s="49">
        <v>60.000000000000007</v>
      </c>
      <c r="Y148" s="49"/>
      <c r="Z148" s="49" t="s">
        <v>2220</v>
      </c>
      <c r="AA148" s="49" t="s">
        <v>2220</v>
      </c>
      <c r="AB148" s="49" t="s">
        <v>2220</v>
      </c>
      <c r="AC148" s="49" t="s">
        <v>2220</v>
      </c>
      <c r="AD148" s="49"/>
      <c r="AE148" s="49">
        <v>4</v>
      </c>
      <c r="AF148" s="49" t="s">
        <v>272</v>
      </c>
      <c r="AG148" s="49">
        <v>8</v>
      </c>
      <c r="AH148" s="49" t="s">
        <v>291</v>
      </c>
      <c r="AI148" s="49">
        <v>12</v>
      </c>
      <c r="AJ148" s="49">
        <v>0</v>
      </c>
      <c r="AK148" s="49">
        <v>56.7</v>
      </c>
    </row>
    <row r="149" spans="6:37" x14ac:dyDescent="0.2">
      <c r="F149" s="48" t="s">
        <v>594</v>
      </c>
      <c r="G149" s="48" t="s">
        <v>595</v>
      </c>
      <c r="H149" s="48"/>
      <c r="I149" s="48">
        <v>30.000000000000004</v>
      </c>
      <c r="J149" s="48"/>
      <c r="K149" s="48" t="s">
        <v>2220</v>
      </c>
      <c r="L149" s="48" t="s">
        <v>2220</v>
      </c>
      <c r="M149" s="48" t="s">
        <v>2220</v>
      </c>
      <c r="N149" s="48" t="s">
        <v>2220</v>
      </c>
      <c r="O149" s="48"/>
      <c r="P149" s="48">
        <v>6</v>
      </c>
      <c r="Q149" s="48" t="s">
        <v>286</v>
      </c>
      <c r="R149" s="48">
        <v>0</v>
      </c>
      <c r="S149" s="48" t="s">
        <v>88</v>
      </c>
      <c r="T149" s="48">
        <v>6</v>
      </c>
      <c r="U149" s="48" t="s">
        <v>258</v>
      </c>
      <c r="V149" s="48">
        <v>2.7</v>
      </c>
      <c r="W149" s="49">
        <v>67</v>
      </c>
      <c r="X149" s="49">
        <v>65</v>
      </c>
      <c r="Y149" s="49"/>
      <c r="Z149" s="49" t="s">
        <v>2220</v>
      </c>
      <c r="AA149" s="49" t="s">
        <v>2220</v>
      </c>
      <c r="AB149" s="49" t="s">
        <v>2220</v>
      </c>
      <c r="AC149" s="49" t="s">
        <v>2220</v>
      </c>
      <c r="AD149" s="49"/>
      <c r="AE149" s="49">
        <v>6</v>
      </c>
      <c r="AF149" s="49" t="s">
        <v>286</v>
      </c>
      <c r="AG149" s="49">
        <v>7</v>
      </c>
      <c r="AH149" s="49" t="s">
        <v>318</v>
      </c>
      <c r="AI149" s="49">
        <v>13</v>
      </c>
      <c r="AJ149" s="49">
        <v>0</v>
      </c>
      <c r="AK149" s="49">
        <v>8.1999999999999993</v>
      </c>
    </row>
    <row r="150" spans="6:37" x14ac:dyDescent="0.2">
      <c r="F150" s="48" t="s">
        <v>596</v>
      </c>
      <c r="G150" s="48" t="s">
        <v>597</v>
      </c>
      <c r="H150" s="48"/>
      <c r="I150" s="48">
        <v>65</v>
      </c>
      <c r="J150" s="48"/>
      <c r="K150" s="48" t="s">
        <v>2220</v>
      </c>
      <c r="L150" s="48" t="s">
        <v>2220</v>
      </c>
      <c r="M150" s="48" t="s">
        <v>2220</v>
      </c>
      <c r="N150" s="48" t="s">
        <v>2220</v>
      </c>
      <c r="O150" s="48"/>
      <c r="P150" s="48">
        <v>6</v>
      </c>
      <c r="Q150" s="48" t="s">
        <v>286</v>
      </c>
      <c r="R150" s="48">
        <v>7</v>
      </c>
      <c r="S150" s="48" t="s">
        <v>318</v>
      </c>
      <c r="T150" s="48">
        <v>13</v>
      </c>
      <c r="U150" s="48" t="s">
        <v>88</v>
      </c>
      <c r="V150" s="48">
        <v>100</v>
      </c>
      <c r="W150" s="49">
        <v>67</v>
      </c>
      <c r="X150" s="49">
        <v>65</v>
      </c>
      <c r="Y150" s="49"/>
      <c r="Z150" s="49" t="s">
        <v>2220</v>
      </c>
      <c r="AA150" s="49" t="s">
        <v>2220</v>
      </c>
      <c r="AB150" s="49" t="s">
        <v>2220</v>
      </c>
      <c r="AC150" s="49" t="s">
        <v>2220</v>
      </c>
      <c r="AD150" s="49"/>
      <c r="AE150" s="49">
        <v>6</v>
      </c>
      <c r="AF150" s="49" t="s">
        <v>286</v>
      </c>
      <c r="AG150" s="49">
        <v>7</v>
      </c>
      <c r="AH150" s="49" t="s">
        <v>318</v>
      </c>
      <c r="AI150" s="49">
        <v>13</v>
      </c>
      <c r="AJ150" s="49">
        <v>0</v>
      </c>
      <c r="AK150" s="49">
        <v>100</v>
      </c>
    </row>
    <row r="151" spans="6:37" x14ac:dyDescent="0.2">
      <c r="F151" s="48" t="s">
        <v>598</v>
      </c>
      <c r="G151" s="48" t="s">
        <v>599</v>
      </c>
      <c r="H151" s="48"/>
      <c r="I151" s="48">
        <v>35</v>
      </c>
      <c r="J151" s="48"/>
      <c r="K151" s="48" t="s">
        <v>2220</v>
      </c>
      <c r="L151" s="48" t="s">
        <v>2220</v>
      </c>
      <c r="M151" s="48" t="s">
        <v>2220</v>
      </c>
      <c r="N151" s="48" t="s">
        <v>2220</v>
      </c>
      <c r="O151" s="48"/>
      <c r="P151" s="48">
        <v>2</v>
      </c>
      <c r="Q151" s="48" t="s">
        <v>759</v>
      </c>
      <c r="R151" s="48">
        <v>5</v>
      </c>
      <c r="S151" s="48" t="s">
        <v>712</v>
      </c>
      <c r="T151" s="48">
        <v>7</v>
      </c>
      <c r="U151" s="48" t="s">
        <v>2246</v>
      </c>
      <c r="V151" s="48">
        <v>0</v>
      </c>
      <c r="W151" s="49">
        <v>144</v>
      </c>
      <c r="X151" s="49">
        <v>35</v>
      </c>
      <c r="Y151" s="49"/>
      <c r="Z151" s="49" t="s">
        <v>2220</v>
      </c>
      <c r="AA151" s="49" t="s">
        <v>2220</v>
      </c>
      <c r="AB151" s="49" t="s">
        <v>2220</v>
      </c>
      <c r="AC151" s="49" t="s">
        <v>2220</v>
      </c>
      <c r="AD151" s="49"/>
      <c r="AE151" s="49">
        <v>2</v>
      </c>
      <c r="AF151" s="49" t="s">
        <v>759</v>
      </c>
      <c r="AG151" s="49">
        <v>5</v>
      </c>
      <c r="AH151" s="49" t="s">
        <v>712</v>
      </c>
      <c r="AI151" s="49">
        <v>7</v>
      </c>
      <c r="AJ151" s="49">
        <v>76.599999999999994</v>
      </c>
      <c r="AK151" s="49">
        <v>0</v>
      </c>
    </row>
    <row r="152" spans="6:37" x14ac:dyDescent="0.2">
      <c r="F152" s="48" t="s">
        <v>600</v>
      </c>
      <c r="G152" s="48" t="s">
        <v>601</v>
      </c>
      <c r="H152" s="48"/>
      <c r="I152" s="48">
        <v>25.000000000000004</v>
      </c>
      <c r="J152" s="48"/>
      <c r="K152" s="48" t="s">
        <v>2220</v>
      </c>
      <c r="L152" s="48" t="s">
        <v>2220</v>
      </c>
      <c r="M152" s="48" t="s">
        <v>2220</v>
      </c>
      <c r="N152" s="48" t="s">
        <v>2220</v>
      </c>
      <c r="O152" s="48"/>
      <c r="P152" s="48">
        <v>5</v>
      </c>
      <c r="Q152" s="48" t="s">
        <v>1667</v>
      </c>
      <c r="R152" s="48">
        <v>0</v>
      </c>
      <c r="S152" s="48" t="s">
        <v>88</v>
      </c>
      <c r="T152" s="48">
        <v>5</v>
      </c>
      <c r="U152" s="48" t="s">
        <v>1927</v>
      </c>
      <c r="V152" s="48">
        <v>0</v>
      </c>
      <c r="W152" s="49">
        <v>165</v>
      </c>
      <c r="X152" s="49">
        <v>25.000000000000004</v>
      </c>
      <c r="Y152" s="49"/>
      <c r="Z152" s="49" t="s">
        <v>2220</v>
      </c>
      <c r="AA152" s="49" t="s">
        <v>2220</v>
      </c>
      <c r="AB152" s="49" t="s">
        <v>2220</v>
      </c>
      <c r="AC152" s="49" t="s">
        <v>2220</v>
      </c>
      <c r="AD152" s="49"/>
      <c r="AE152" s="49">
        <v>5</v>
      </c>
      <c r="AF152" s="49" t="s">
        <v>1667</v>
      </c>
      <c r="AG152" s="49">
        <v>0</v>
      </c>
      <c r="AH152" s="49" t="s">
        <v>88</v>
      </c>
      <c r="AI152" s="49">
        <v>5</v>
      </c>
      <c r="AJ152" s="49">
        <v>2.1</v>
      </c>
      <c r="AK152" s="49">
        <v>0</v>
      </c>
    </row>
    <row r="153" spans="6:37" x14ac:dyDescent="0.2">
      <c r="F153" s="48" t="s">
        <v>602</v>
      </c>
      <c r="G153" s="48" t="s">
        <v>603</v>
      </c>
      <c r="H153" s="48"/>
      <c r="I153" s="48">
        <v>75</v>
      </c>
      <c r="J153" s="48"/>
      <c r="K153" s="48" t="s">
        <v>2220</v>
      </c>
      <c r="L153" s="48" t="s">
        <v>2220</v>
      </c>
      <c r="M153" s="48" t="s">
        <v>2220</v>
      </c>
      <c r="N153" s="48" t="s">
        <v>2220</v>
      </c>
      <c r="O153" s="48"/>
      <c r="P153" s="48">
        <v>8</v>
      </c>
      <c r="Q153" s="48" t="s">
        <v>263</v>
      </c>
      <c r="R153" s="48">
        <v>7</v>
      </c>
      <c r="S153" s="48" t="s">
        <v>318</v>
      </c>
      <c r="T153" s="48">
        <v>15</v>
      </c>
      <c r="U153" s="48" t="s">
        <v>88</v>
      </c>
      <c r="V153" s="48">
        <v>60.9</v>
      </c>
      <c r="W153" s="49">
        <v>37</v>
      </c>
      <c r="X153" s="49">
        <v>75</v>
      </c>
      <c r="Y153" s="49"/>
      <c r="Z153" s="49" t="s">
        <v>2220</v>
      </c>
      <c r="AA153" s="49" t="s">
        <v>2220</v>
      </c>
      <c r="AB153" s="49" t="s">
        <v>2220</v>
      </c>
      <c r="AC153" s="49" t="s">
        <v>2220</v>
      </c>
      <c r="AD153" s="49"/>
      <c r="AE153" s="49">
        <v>8</v>
      </c>
      <c r="AF153" s="49" t="s">
        <v>263</v>
      </c>
      <c r="AG153" s="49">
        <v>7</v>
      </c>
      <c r="AH153" s="49" t="s">
        <v>318</v>
      </c>
      <c r="AI153" s="49">
        <v>15</v>
      </c>
      <c r="AJ153" s="49">
        <v>0</v>
      </c>
      <c r="AK153" s="49">
        <v>64.2</v>
      </c>
    </row>
    <row r="154" spans="6:37" x14ac:dyDescent="0.2">
      <c r="F154" s="48" t="s">
        <v>604</v>
      </c>
      <c r="G154" s="48" t="s">
        <v>605</v>
      </c>
      <c r="H154" s="48"/>
      <c r="I154" s="48">
        <v>70</v>
      </c>
      <c r="J154" s="48"/>
      <c r="K154" s="48" t="s">
        <v>2220</v>
      </c>
      <c r="L154" s="48" t="s">
        <v>2220</v>
      </c>
      <c r="M154" s="48" t="s">
        <v>2220</v>
      </c>
      <c r="N154" s="48" t="s">
        <v>2220</v>
      </c>
      <c r="O154" s="48"/>
      <c r="P154" s="48">
        <v>7</v>
      </c>
      <c r="Q154" s="48" t="s">
        <v>1643</v>
      </c>
      <c r="R154" s="48">
        <v>7</v>
      </c>
      <c r="S154" s="48" t="s">
        <v>318</v>
      </c>
      <c r="T154" s="48">
        <v>14</v>
      </c>
      <c r="U154" s="48" t="s">
        <v>152</v>
      </c>
      <c r="V154" s="48">
        <v>80.7</v>
      </c>
      <c r="W154" s="49">
        <v>48</v>
      </c>
      <c r="X154" s="49">
        <v>70</v>
      </c>
      <c r="Y154" s="49"/>
      <c r="Z154" s="49" t="s">
        <v>2220</v>
      </c>
      <c r="AA154" s="49" t="s">
        <v>2220</v>
      </c>
      <c r="AB154" s="49" t="s">
        <v>2220</v>
      </c>
      <c r="AC154" s="49" t="s">
        <v>2220</v>
      </c>
      <c r="AD154" s="49"/>
      <c r="AE154" s="49">
        <v>7</v>
      </c>
      <c r="AF154" s="49" t="s">
        <v>1643</v>
      </c>
      <c r="AG154" s="49">
        <v>7</v>
      </c>
      <c r="AH154" s="49" t="s">
        <v>318</v>
      </c>
      <c r="AI154" s="49">
        <v>14</v>
      </c>
      <c r="AJ154" s="49">
        <v>2</v>
      </c>
      <c r="AK154" s="49">
        <v>85.4</v>
      </c>
    </row>
    <row r="155" spans="6:37" x14ac:dyDescent="0.2">
      <c r="F155" s="48" t="s">
        <v>606</v>
      </c>
      <c r="G155" s="48" t="s">
        <v>607</v>
      </c>
      <c r="H155" s="48"/>
      <c r="I155" s="48">
        <v>45.000000000000007</v>
      </c>
      <c r="J155" s="48"/>
      <c r="K155" s="48" t="s">
        <v>2220</v>
      </c>
      <c r="L155" s="48" t="s">
        <v>2220</v>
      </c>
      <c r="M155" s="48" t="s">
        <v>2220</v>
      </c>
      <c r="N155" s="48" t="s">
        <v>2220</v>
      </c>
      <c r="O155" s="48"/>
      <c r="P155" s="48">
        <v>3</v>
      </c>
      <c r="Q155" s="48" t="s">
        <v>307</v>
      </c>
      <c r="R155" s="48">
        <v>6</v>
      </c>
      <c r="S155" s="48" t="s">
        <v>734</v>
      </c>
      <c r="T155" s="48">
        <v>9</v>
      </c>
      <c r="U155" s="48" t="s">
        <v>291</v>
      </c>
      <c r="V155" s="48">
        <v>0</v>
      </c>
      <c r="W155" s="49">
        <v>119</v>
      </c>
      <c r="X155" s="49">
        <v>45.000000000000007</v>
      </c>
      <c r="Y155" s="49"/>
      <c r="Z155" s="49" t="s">
        <v>2220</v>
      </c>
      <c r="AA155" s="49" t="s">
        <v>2220</v>
      </c>
      <c r="AB155" s="49" t="s">
        <v>2220</v>
      </c>
      <c r="AC155" s="49" t="s">
        <v>2220</v>
      </c>
      <c r="AD155" s="49"/>
      <c r="AE155" s="49">
        <v>3</v>
      </c>
      <c r="AF155" s="49" t="s">
        <v>307</v>
      </c>
      <c r="AG155" s="49">
        <v>6</v>
      </c>
      <c r="AH155" s="49" t="s">
        <v>734</v>
      </c>
      <c r="AI155" s="49">
        <v>9</v>
      </c>
      <c r="AJ155" s="49">
        <v>100</v>
      </c>
      <c r="AK155" s="49">
        <v>0</v>
      </c>
    </row>
    <row r="156" spans="6:37" x14ac:dyDescent="0.2">
      <c r="F156" s="48" t="s">
        <v>608</v>
      </c>
      <c r="G156" s="48" t="s">
        <v>609</v>
      </c>
      <c r="H156" s="48"/>
      <c r="I156" s="48">
        <v>50.000000000000007</v>
      </c>
      <c r="J156" s="48"/>
      <c r="K156" s="48" t="s">
        <v>2220</v>
      </c>
      <c r="L156" s="48" t="s">
        <v>2220</v>
      </c>
      <c r="M156" s="48" t="s">
        <v>2220</v>
      </c>
      <c r="N156" s="48" t="s">
        <v>2220</v>
      </c>
      <c r="O156" s="48"/>
      <c r="P156" s="48">
        <v>10</v>
      </c>
      <c r="Q156" s="48" t="s">
        <v>721</v>
      </c>
      <c r="R156" s="48">
        <v>0</v>
      </c>
      <c r="S156" s="48" t="s">
        <v>88</v>
      </c>
      <c r="T156" s="48">
        <v>10</v>
      </c>
      <c r="U156" s="48" t="s">
        <v>88</v>
      </c>
      <c r="V156" s="48">
        <v>3.4</v>
      </c>
      <c r="W156" s="49">
        <v>104</v>
      </c>
      <c r="X156" s="49">
        <v>50.000000000000007</v>
      </c>
      <c r="Y156" s="49"/>
      <c r="Z156" s="49" t="s">
        <v>2220</v>
      </c>
      <c r="AA156" s="49" t="s">
        <v>2220</v>
      </c>
      <c r="AB156" s="49" t="s">
        <v>2220</v>
      </c>
      <c r="AC156" s="49" t="s">
        <v>2220</v>
      </c>
      <c r="AD156" s="49"/>
      <c r="AE156" s="49">
        <v>10</v>
      </c>
      <c r="AF156" s="49" t="s">
        <v>721</v>
      </c>
      <c r="AG156" s="49">
        <v>0</v>
      </c>
      <c r="AH156" s="49" t="s">
        <v>88</v>
      </c>
      <c r="AI156" s="49">
        <v>10</v>
      </c>
      <c r="AJ156" s="49">
        <v>0</v>
      </c>
      <c r="AK156" s="49">
        <v>4.5999999999999996</v>
      </c>
    </row>
    <row r="157" spans="6:37" x14ac:dyDescent="0.2">
      <c r="F157" s="48" t="s">
        <v>163</v>
      </c>
      <c r="G157" s="48" t="s">
        <v>49</v>
      </c>
      <c r="H157" s="48"/>
      <c r="I157" s="48">
        <v>0</v>
      </c>
      <c r="J157" s="48"/>
      <c r="K157" s="48" t="s">
        <v>2220</v>
      </c>
      <c r="L157" s="48" t="s">
        <v>2220</v>
      </c>
      <c r="M157" s="48" t="s">
        <v>2220</v>
      </c>
      <c r="N157" s="48" t="s">
        <v>2220</v>
      </c>
      <c r="O157" s="48"/>
      <c r="P157" s="48">
        <v>0</v>
      </c>
      <c r="Q157" s="48" t="s">
        <v>88</v>
      </c>
      <c r="R157" s="48">
        <v>0</v>
      </c>
      <c r="S157" s="48" t="s">
        <v>88</v>
      </c>
      <c r="T157" s="48">
        <v>0</v>
      </c>
      <c r="U157" s="48" t="s">
        <v>88</v>
      </c>
      <c r="V157" s="48">
        <v>0</v>
      </c>
      <c r="W157" s="49">
        <v>186</v>
      </c>
      <c r="X157" s="49">
        <v>0</v>
      </c>
      <c r="Y157" s="49"/>
      <c r="Z157" s="49" t="s">
        <v>2220</v>
      </c>
      <c r="AA157" s="49" t="s">
        <v>2220</v>
      </c>
      <c r="AB157" s="49" t="s">
        <v>2220</v>
      </c>
      <c r="AC157" s="49" t="s">
        <v>2220</v>
      </c>
      <c r="AD157" s="49"/>
      <c r="AE157" s="49">
        <v>0</v>
      </c>
      <c r="AF157" s="49" t="s">
        <v>88</v>
      </c>
      <c r="AG157" s="49">
        <v>0</v>
      </c>
      <c r="AH157" s="49" t="s">
        <v>88</v>
      </c>
      <c r="AI157" s="49">
        <v>0</v>
      </c>
      <c r="AJ157" s="49">
        <v>0</v>
      </c>
      <c r="AK157" s="49">
        <v>0</v>
      </c>
    </row>
    <row r="158" spans="6:37" x14ac:dyDescent="0.2">
      <c r="F158" s="48" t="s">
        <v>610</v>
      </c>
      <c r="G158" s="48" t="s">
        <v>611</v>
      </c>
      <c r="H158" s="48"/>
      <c r="I158" s="48">
        <v>60.000000000000007</v>
      </c>
      <c r="J158" s="48"/>
      <c r="K158" s="48" t="s">
        <v>2220</v>
      </c>
      <c r="L158" s="48" t="s">
        <v>2220</v>
      </c>
      <c r="M158" s="48" t="s">
        <v>2220</v>
      </c>
      <c r="N158" s="48" t="s">
        <v>2220</v>
      </c>
      <c r="O158" s="48"/>
      <c r="P158" s="48">
        <v>5</v>
      </c>
      <c r="Q158" s="48" t="s">
        <v>1667</v>
      </c>
      <c r="R158" s="48">
        <v>7</v>
      </c>
      <c r="S158" s="48" t="s">
        <v>318</v>
      </c>
      <c r="T158" s="48">
        <v>12</v>
      </c>
      <c r="U158" s="48" t="s">
        <v>88</v>
      </c>
      <c r="V158" s="48">
        <v>67.3</v>
      </c>
      <c r="W158" s="49">
        <v>80</v>
      </c>
      <c r="X158" s="49">
        <v>60.000000000000007</v>
      </c>
      <c r="Y158" s="49"/>
      <c r="Z158" s="49" t="s">
        <v>2220</v>
      </c>
      <c r="AA158" s="49" t="s">
        <v>2220</v>
      </c>
      <c r="AB158" s="49" t="s">
        <v>2220</v>
      </c>
      <c r="AC158" s="49" t="s">
        <v>2220</v>
      </c>
      <c r="AD158" s="49"/>
      <c r="AE158" s="49">
        <v>5</v>
      </c>
      <c r="AF158" s="49" t="s">
        <v>1667</v>
      </c>
      <c r="AG158" s="49">
        <v>7</v>
      </c>
      <c r="AH158" s="49" t="s">
        <v>318</v>
      </c>
      <c r="AI158" s="49">
        <v>12</v>
      </c>
      <c r="AJ158" s="49">
        <v>0</v>
      </c>
      <c r="AK158" s="49">
        <v>66.5</v>
      </c>
    </row>
    <row r="159" spans="6:37" x14ac:dyDescent="0.2">
      <c r="F159" s="48" t="s">
        <v>612</v>
      </c>
      <c r="G159" s="48" t="s">
        <v>613</v>
      </c>
      <c r="H159" s="48"/>
      <c r="I159" s="48">
        <v>10</v>
      </c>
      <c r="J159" s="48"/>
      <c r="K159" s="48" t="s">
        <v>2220</v>
      </c>
      <c r="L159" s="48" t="s">
        <v>2220</v>
      </c>
      <c r="M159" s="48" t="s">
        <v>2220</v>
      </c>
      <c r="N159" s="48" t="s">
        <v>2220</v>
      </c>
      <c r="O159" s="48"/>
      <c r="P159" s="48">
        <v>2</v>
      </c>
      <c r="Q159" s="48" t="s">
        <v>759</v>
      </c>
      <c r="R159" s="48">
        <v>0</v>
      </c>
      <c r="S159" s="48" t="s">
        <v>88</v>
      </c>
      <c r="T159" s="48">
        <v>2</v>
      </c>
      <c r="U159" s="48" t="s">
        <v>88</v>
      </c>
      <c r="V159" s="48">
        <v>0</v>
      </c>
      <c r="W159" s="49">
        <v>181</v>
      </c>
      <c r="X159" s="49">
        <v>10</v>
      </c>
      <c r="Y159" s="49"/>
      <c r="Z159" s="49" t="s">
        <v>2220</v>
      </c>
      <c r="AA159" s="49" t="s">
        <v>2220</v>
      </c>
      <c r="AB159" s="49" t="s">
        <v>2220</v>
      </c>
      <c r="AC159" s="49" t="s">
        <v>2220</v>
      </c>
      <c r="AD159" s="49"/>
      <c r="AE159" s="49">
        <v>2</v>
      </c>
      <c r="AF159" s="49" t="s">
        <v>759</v>
      </c>
      <c r="AG159" s="49">
        <v>0</v>
      </c>
      <c r="AH159" s="49" t="s">
        <v>88</v>
      </c>
      <c r="AI159" s="49">
        <v>2</v>
      </c>
      <c r="AJ159" s="49">
        <v>0</v>
      </c>
      <c r="AK159" s="49">
        <v>0</v>
      </c>
    </row>
    <row r="160" spans="6:37" x14ac:dyDescent="0.2">
      <c r="F160" s="48" t="s">
        <v>614</v>
      </c>
      <c r="G160" s="48" t="s">
        <v>615</v>
      </c>
      <c r="H160" s="48"/>
      <c r="I160" s="48">
        <v>60.000000000000007</v>
      </c>
      <c r="J160" s="48"/>
      <c r="K160" s="48" t="s">
        <v>2220</v>
      </c>
      <c r="L160" s="48" t="s">
        <v>2220</v>
      </c>
      <c r="M160" s="48" t="s">
        <v>2220</v>
      </c>
      <c r="N160" s="48" t="s">
        <v>2220</v>
      </c>
      <c r="O160" s="48"/>
      <c r="P160" s="48">
        <v>5</v>
      </c>
      <c r="Q160" s="48" t="s">
        <v>1667</v>
      </c>
      <c r="R160" s="48">
        <v>7</v>
      </c>
      <c r="S160" s="48" t="s">
        <v>318</v>
      </c>
      <c r="T160" s="48">
        <v>12</v>
      </c>
      <c r="U160" s="48" t="s">
        <v>2247</v>
      </c>
      <c r="V160" s="48">
        <v>15.7</v>
      </c>
      <c r="W160" s="49">
        <v>80</v>
      </c>
      <c r="X160" s="49">
        <v>60.000000000000007</v>
      </c>
      <c r="Y160" s="49"/>
      <c r="Z160" s="49" t="s">
        <v>2220</v>
      </c>
      <c r="AA160" s="49" t="s">
        <v>2220</v>
      </c>
      <c r="AB160" s="49" t="s">
        <v>2220</v>
      </c>
      <c r="AC160" s="49" t="s">
        <v>2220</v>
      </c>
      <c r="AD160" s="49"/>
      <c r="AE160" s="49">
        <v>5</v>
      </c>
      <c r="AF160" s="49" t="s">
        <v>1667</v>
      </c>
      <c r="AG160" s="49">
        <v>7</v>
      </c>
      <c r="AH160" s="49" t="s">
        <v>318</v>
      </c>
      <c r="AI160" s="49">
        <v>12</v>
      </c>
      <c r="AJ160" s="49">
        <v>68.599999999999994</v>
      </c>
      <c r="AK160" s="49">
        <v>7.5</v>
      </c>
    </row>
    <row r="161" spans="6:37" x14ac:dyDescent="0.2">
      <c r="F161" s="48" t="s">
        <v>616</v>
      </c>
      <c r="G161" s="48" t="s">
        <v>617</v>
      </c>
      <c r="H161" s="48"/>
      <c r="I161" s="48">
        <v>40</v>
      </c>
      <c r="J161" s="48"/>
      <c r="K161" s="48" t="s">
        <v>2220</v>
      </c>
      <c r="L161" s="48" t="s">
        <v>2220</v>
      </c>
      <c r="M161" s="48" t="s">
        <v>2220</v>
      </c>
      <c r="N161" s="48" t="s">
        <v>2220</v>
      </c>
      <c r="O161" s="48"/>
      <c r="P161" s="48">
        <v>2</v>
      </c>
      <c r="Q161" s="48" t="s">
        <v>759</v>
      </c>
      <c r="R161" s="48">
        <v>6</v>
      </c>
      <c r="S161" s="48" t="s">
        <v>734</v>
      </c>
      <c r="T161" s="48">
        <v>8</v>
      </c>
      <c r="U161" s="48" t="s">
        <v>88</v>
      </c>
      <c r="V161" s="48">
        <v>46.5</v>
      </c>
      <c r="W161" s="49">
        <v>132</v>
      </c>
      <c r="X161" s="49">
        <v>40</v>
      </c>
      <c r="Y161" s="49"/>
      <c r="Z161" s="49" t="s">
        <v>2220</v>
      </c>
      <c r="AA161" s="49" t="s">
        <v>2220</v>
      </c>
      <c r="AB161" s="49" t="s">
        <v>2220</v>
      </c>
      <c r="AC161" s="49" t="s">
        <v>2220</v>
      </c>
      <c r="AD161" s="49"/>
      <c r="AE161" s="49">
        <v>2</v>
      </c>
      <c r="AF161" s="49" t="s">
        <v>759</v>
      </c>
      <c r="AG161" s="49">
        <v>6</v>
      </c>
      <c r="AH161" s="49" t="s">
        <v>734</v>
      </c>
      <c r="AI161" s="49">
        <v>8</v>
      </c>
      <c r="AJ161" s="49">
        <v>0</v>
      </c>
      <c r="AK161" s="49">
        <v>48.7</v>
      </c>
    </row>
    <row r="162" spans="6:37" x14ac:dyDescent="0.2">
      <c r="F162" s="48" t="s">
        <v>618</v>
      </c>
      <c r="G162" s="48" t="s">
        <v>619</v>
      </c>
      <c r="H162" s="48"/>
      <c r="I162" s="48">
        <v>25.000000000000004</v>
      </c>
      <c r="J162" s="48"/>
      <c r="K162" s="48" t="s">
        <v>2220</v>
      </c>
      <c r="L162" s="48" t="s">
        <v>2220</v>
      </c>
      <c r="M162" s="48" t="s">
        <v>2220</v>
      </c>
      <c r="N162" s="48" t="s">
        <v>2220</v>
      </c>
      <c r="O162" s="48"/>
      <c r="P162" s="48">
        <v>5</v>
      </c>
      <c r="Q162" s="48" t="s">
        <v>1667</v>
      </c>
      <c r="R162" s="48">
        <v>0</v>
      </c>
      <c r="S162" s="48" t="s">
        <v>88</v>
      </c>
      <c r="T162" s="48">
        <v>5</v>
      </c>
      <c r="U162" s="48" t="s">
        <v>88</v>
      </c>
      <c r="V162" s="48">
        <v>0</v>
      </c>
      <c r="W162" s="49">
        <v>165</v>
      </c>
      <c r="X162" s="49">
        <v>25.000000000000004</v>
      </c>
      <c r="Y162" s="49"/>
      <c r="Z162" s="49" t="s">
        <v>2220</v>
      </c>
      <c r="AA162" s="49" t="s">
        <v>2220</v>
      </c>
      <c r="AB162" s="49" t="s">
        <v>2220</v>
      </c>
      <c r="AC162" s="49" t="s">
        <v>2220</v>
      </c>
      <c r="AD162" s="49"/>
      <c r="AE162" s="49">
        <v>5</v>
      </c>
      <c r="AF162" s="49" t="s">
        <v>1667</v>
      </c>
      <c r="AG162" s="49">
        <v>0</v>
      </c>
      <c r="AH162" s="49" t="s">
        <v>88</v>
      </c>
      <c r="AI162" s="49">
        <v>5</v>
      </c>
      <c r="AJ162" s="49">
        <v>0</v>
      </c>
      <c r="AK162" s="49">
        <v>0</v>
      </c>
    </row>
    <row r="163" spans="6:37" x14ac:dyDescent="0.2">
      <c r="F163" s="48" t="s">
        <v>620</v>
      </c>
      <c r="G163" s="48" t="s">
        <v>621</v>
      </c>
      <c r="H163" s="48"/>
      <c r="I163" s="48">
        <v>25.000000000000004</v>
      </c>
      <c r="J163" s="48"/>
      <c r="K163" s="48" t="s">
        <v>2220</v>
      </c>
      <c r="L163" s="48" t="s">
        <v>2220</v>
      </c>
      <c r="M163" s="48" t="s">
        <v>2220</v>
      </c>
      <c r="N163" s="48" t="s">
        <v>2220</v>
      </c>
      <c r="O163" s="48"/>
      <c r="P163" s="48">
        <v>5</v>
      </c>
      <c r="Q163" s="48" t="s">
        <v>1667</v>
      </c>
      <c r="R163" s="48">
        <v>0</v>
      </c>
      <c r="S163" s="48" t="s">
        <v>88</v>
      </c>
      <c r="T163" s="48">
        <v>5</v>
      </c>
      <c r="U163" s="48" t="s">
        <v>88</v>
      </c>
      <c r="V163" s="48">
        <v>0</v>
      </c>
      <c r="W163" s="49">
        <v>165</v>
      </c>
      <c r="X163" s="49">
        <v>25.000000000000004</v>
      </c>
      <c r="Y163" s="49"/>
      <c r="Z163" s="49" t="s">
        <v>2220</v>
      </c>
      <c r="AA163" s="49" t="s">
        <v>2220</v>
      </c>
      <c r="AB163" s="49" t="s">
        <v>2220</v>
      </c>
      <c r="AC163" s="49" t="s">
        <v>2220</v>
      </c>
      <c r="AD163" s="49"/>
      <c r="AE163" s="49">
        <v>5</v>
      </c>
      <c r="AF163" s="49" t="s">
        <v>1667</v>
      </c>
      <c r="AG163" s="49">
        <v>0</v>
      </c>
      <c r="AH163" s="49" t="s">
        <v>88</v>
      </c>
      <c r="AI163" s="49">
        <v>5</v>
      </c>
      <c r="AJ163" s="49">
        <v>0</v>
      </c>
      <c r="AK163" s="49">
        <v>0</v>
      </c>
    </row>
    <row r="164" spans="6:37" x14ac:dyDescent="0.2">
      <c r="F164" s="48" t="s">
        <v>622</v>
      </c>
      <c r="G164" s="48" t="s">
        <v>623</v>
      </c>
      <c r="H164" s="48"/>
      <c r="I164" s="48">
        <v>25.000000000000004</v>
      </c>
      <c r="J164" s="48"/>
      <c r="K164" s="48" t="s">
        <v>2220</v>
      </c>
      <c r="L164" s="48" t="s">
        <v>2220</v>
      </c>
      <c r="M164" s="48" t="s">
        <v>2220</v>
      </c>
      <c r="N164" s="48" t="s">
        <v>2220</v>
      </c>
      <c r="O164" s="48"/>
      <c r="P164" s="48">
        <v>5</v>
      </c>
      <c r="Q164" s="48" t="s">
        <v>1667</v>
      </c>
      <c r="R164" s="48">
        <v>0</v>
      </c>
      <c r="S164" s="48" t="s">
        <v>88</v>
      </c>
      <c r="T164" s="48">
        <v>5</v>
      </c>
      <c r="U164" s="48" t="s">
        <v>88</v>
      </c>
      <c r="V164" s="48">
        <v>0</v>
      </c>
      <c r="W164" s="49">
        <v>165</v>
      </c>
      <c r="X164" s="49">
        <v>25.000000000000004</v>
      </c>
      <c r="Y164" s="49"/>
      <c r="Z164" s="49" t="s">
        <v>2220</v>
      </c>
      <c r="AA164" s="49" t="s">
        <v>2220</v>
      </c>
      <c r="AB164" s="49" t="s">
        <v>2220</v>
      </c>
      <c r="AC164" s="49" t="s">
        <v>2220</v>
      </c>
      <c r="AD164" s="49"/>
      <c r="AE164" s="49">
        <v>5</v>
      </c>
      <c r="AF164" s="49" t="s">
        <v>1667</v>
      </c>
      <c r="AG164" s="49">
        <v>0</v>
      </c>
      <c r="AH164" s="49" t="s">
        <v>88</v>
      </c>
      <c r="AI164" s="49">
        <v>5</v>
      </c>
      <c r="AJ164" s="49">
        <v>0</v>
      </c>
      <c r="AK164" s="49">
        <v>0</v>
      </c>
    </row>
    <row r="165" spans="6:37" x14ac:dyDescent="0.2">
      <c r="F165" s="48" t="s">
        <v>167</v>
      </c>
      <c r="G165" s="48" t="s">
        <v>40</v>
      </c>
      <c r="H165" s="48"/>
      <c r="I165" s="48">
        <v>25.000000000000004</v>
      </c>
      <c r="J165" s="48"/>
      <c r="K165" s="48" t="s">
        <v>2220</v>
      </c>
      <c r="L165" s="48" t="s">
        <v>2220</v>
      </c>
      <c r="M165" s="48" t="s">
        <v>2220</v>
      </c>
      <c r="N165" s="48" t="s">
        <v>2220</v>
      </c>
      <c r="O165" s="48"/>
      <c r="P165" s="48">
        <v>5</v>
      </c>
      <c r="Q165" s="48" t="s">
        <v>1667</v>
      </c>
      <c r="R165" s="48">
        <v>0</v>
      </c>
      <c r="S165" s="48" t="s">
        <v>88</v>
      </c>
      <c r="T165" s="48">
        <v>5</v>
      </c>
      <c r="U165" s="48" t="s">
        <v>88</v>
      </c>
      <c r="V165" s="48">
        <v>3.1</v>
      </c>
      <c r="W165" s="49">
        <v>176</v>
      </c>
      <c r="X165" s="49">
        <v>15.000000000000002</v>
      </c>
      <c r="Y165" s="49"/>
      <c r="Z165" s="49" t="s">
        <v>2220</v>
      </c>
      <c r="AA165" s="49" t="s">
        <v>2220</v>
      </c>
      <c r="AB165" s="49" t="s">
        <v>2220</v>
      </c>
      <c r="AC165" s="49" t="s">
        <v>2220</v>
      </c>
      <c r="AD165" s="49"/>
      <c r="AE165" s="49">
        <v>3</v>
      </c>
      <c r="AF165" s="49" t="s">
        <v>307</v>
      </c>
      <c r="AG165" s="49">
        <v>0</v>
      </c>
      <c r="AH165" s="49" t="s">
        <v>88</v>
      </c>
      <c r="AI165" s="49">
        <v>3</v>
      </c>
      <c r="AJ165" s="49">
        <v>0</v>
      </c>
      <c r="AK165" s="49">
        <v>2.2999999999999998</v>
      </c>
    </row>
    <row r="166" spans="6:37" x14ac:dyDescent="0.2">
      <c r="F166" s="48" t="s">
        <v>624</v>
      </c>
      <c r="G166" s="48" t="s">
        <v>625</v>
      </c>
      <c r="H166" s="48"/>
      <c r="I166" s="48">
        <v>10</v>
      </c>
      <c r="J166" s="48"/>
      <c r="K166" s="48" t="s">
        <v>2220</v>
      </c>
      <c r="L166" s="48" t="s">
        <v>2220</v>
      </c>
      <c r="M166" s="48" t="s">
        <v>2220</v>
      </c>
      <c r="N166" s="48" t="s">
        <v>2220</v>
      </c>
      <c r="O166" s="48"/>
      <c r="P166" s="48">
        <v>2</v>
      </c>
      <c r="Q166" s="48" t="s">
        <v>759</v>
      </c>
      <c r="R166" s="48">
        <v>0</v>
      </c>
      <c r="S166" s="48" t="s">
        <v>88</v>
      </c>
      <c r="T166" s="48">
        <v>2</v>
      </c>
      <c r="U166" s="48" t="s">
        <v>88</v>
      </c>
      <c r="V166" s="48">
        <v>0</v>
      </c>
      <c r="W166" s="49">
        <v>181</v>
      </c>
      <c r="X166" s="49">
        <v>10</v>
      </c>
      <c r="Y166" s="49"/>
      <c r="Z166" s="49" t="s">
        <v>2220</v>
      </c>
      <c r="AA166" s="49" t="s">
        <v>2220</v>
      </c>
      <c r="AB166" s="49" t="s">
        <v>2220</v>
      </c>
      <c r="AC166" s="49" t="s">
        <v>2220</v>
      </c>
      <c r="AD166" s="49"/>
      <c r="AE166" s="49">
        <v>2</v>
      </c>
      <c r="AF166" s="49" t="s">
        <v>759</v>
      </c>
      <c r="AG166" s="49">
        <v>0</v>
      </c>
      <c r="AH166" s="49" t="s">
        <v>88</v>
      </c>
      <c r="AI166" s="49">
        <v>2</v>
      </c>
      <c r="AJ166" s="49">
        <v>0</v>
      </c>
      <c r="AK166" s="49">
        <v>0</v>
      </c>
    </row>
    <row r="167" spans="6:37" x14ac:dyDescent="0.2">
      <c r="F167" s="48" t="s">
        <v>626</v>
      </c>
      <c r="G167" s="48" t="s">
        <v>627</v>
      </c>
      <c r="H167" s="48"/>
      <c r="I167" s="48">
        <v>60.000000000000007</v>
      </c>
      <c r="J167" s="48"/>
      <c r="K167" s="48" t="s">
        <v>2220</v>
      </c>
      <c r="L167" s="48" t="s">
        <v>2220</v>
      </c>
      <c r="M167" s="48" t="s">
        <v>2220</v>
      </c>
      <c r="N167" s="48" t="s">
        <v>2220</v>
      </c>
      <c r="O167" s="48"/>
      <c r="P167" s="48">
        <v>7</v>
      </c>
      <c r="Q167" s="48" t="s">
        <v>1643</v>
      </c>
      <c r="R167" s="48">
        <v>5</v>
      </c>
      <c r="S167" s="48" t="s">
        <v>712</v>
      </c>
      <c r="T167" s="48">
        <v>12</v>
      </c>
      <c r="U167" s="48" t="s">
        <v>88</v>
      </c>
      <c r="V167" s="48">
        <v>100</v>
      </c>
      <c r="W167" s="49">
        <v>80</v>
      </c>
      <c r="X167" s="49">
        <v>60.000000000000007</v>
      </c>
      <c r="Y167" s="49"/>
      <c r="Z167" s="49" t="s">
        <v>2220</v>
      </c>
      <c r="AA167" s="49" t="s">
        <v>2220</v>
      </c>
      <c r="AB167" s="49" t="s">
        <v>2220</v>
      </c>
      <c r="AC167" s="49" t="s">
        <v>2220</v>
      </c>
      <c r="AD167" s="49"/>
      <c r="AE167" s="49">
        <v>7</v>
      </c>
      <c r="AF167" s="49" t="s">
        <v>1643</v>
      </c>
      <c r="AG167" s="49">
        <v>5</v>
      </c>
      <c r="AH167" s="49" t="s">
        <v>712</v>
      </c>
      <c r="AI167" s="49">
        <v>12</v>
      </c>
      <c r="AJ167" s="49">
        <v>0</v>
      </c>
      <c r="AK167" s="49">
        <v>100</v>
      </c>
    </row>
    <row r="168" spans="6:37" x14ac:dyDescent="0.2">
      <c r="F168" s="48" t="s">
        <v>628</v>
      </c>
      <c r="G168" s="48" t="s">
        <v>629</v>
      </c>
      <c r="H168" s="48"/>
      <c r="I168" s="48">
        <v>65</v>
      </c>
      <c r="J168" s="48"/>
      <c r="K168" s="48" t="s">
        <v>2220</v>
      </c>
      <c r="L168" s="48" t="s">
        <v>2220</v>
      </c>
      <c r="M168" s="48" t="s">
        <v>2220</v>
      </c>
      <c r="N168" s="48" t="s">
        <v>2220</v>
      </c>
      <c r="O168" s="48"/>
      <c r="P168" s="48">
        <v>6</v>
      </c>
      <c r="Q168" s="48" t="s">
        <v>286</v>
      </c>
      <c r="R168" s="48">
        <v>7</v>
      </c>
      <c r="S168" s="48" t="s">
        <v>318</v>
      </c>
      <c r="T168" s="48">
        <v>13</v>
      </c>
      <c r="U168" s="48" t="s">
        <v>88</v>
      </c>
      <c r="V168" s="48">
        <v>25.4</v>
      </c>
      <c r="W168" s="49">
        <v>67</v>
      </c>
      <c r="X168" s="49">
        <v>65</v>
      </c>
      <c r="Y168" s="49"/>
      <c r="Z168" s="49" t="s">
        <v>2220</v>
      </c>
      <c r="AA168" s="49" t="s">
        <v>2220</v>
      </c>
      <c r="AB168" s="49" t="s">
        <v>2220</v>
      </c>
      <c r="AC168" s="49" t="s">
        <v>2220</v>
      </c>
      <c r="AD168" s="49"/>
      <c r="AE168" s="49">
        <v>6</v>
      </c>
      <c r="AF168" s="49" t="s">
        <v>286</v>
      </c>
      <c r="AG168" s="49">
        <v>7</v>
      </c>
      <c r="AH168" s="49" t="s">
        <v>318</v>
      </c>
      <c r="AI168" s="49">
        <v>13</v>
      </c>
      <c r="AJ168" s="49">
        <v>0</v>
      </c>
      <c r="AK168" s="49">
        <v>28.8</v>
      </c>
    </row>
    <row r="169" spans="6:37" x14ac:dyDescent="0.2">
      <c r="F169" s="48" t="s">
        <v>171</v>
      </c>
      <c r="G169" s="48" t="s">
        <v>199</v>
      </c>
      <c r="H169" s="48"/>
      <c r="I169" s="48">
        <v>15.000000000000002</v>
      </c>
      <c r="J169" s="48"/>
      <c r="K169" s="48" t="s">
        <v>2220</v>
      </c>
      <c r="L169" s="48" t="s">
        <v>2220</v>
      </c>
      <c r="M169" s="48" t="s">
        <v>2220</v>
      </c>
      <c r="N169" s="48" t="s">
        <v>2220</v>
      </c>
      <c r="O169" s="48"/>
      <c r="P169" s="48">
        <v>1</v>
      </c>
      <c r="Q169" s="48" t="s">
        <v>1803</v>
      </c>
      <c r="R169" s="48">
        <v>2</v>
      </c>
      <c r="S169" s="48" t="s">
        <v>307</v>
      </c>
      <c r="T169" s="48">
        <v>3</v>
      </c>
      <c r="U169" s="48" t="s">
        <v>305</v>
      </c>
      <c r="V169" s="48">
        <v>0</v>
      </c>
      <c r="W169" s="49">
        <v>176</v>
      </c>
      <c r="X169" s="49">
        <v>15.000000000000002</v>
      </c>
      <c r="Y169" s="49"/>
      <c r="Z169" s="49" t="s">
        <v>2220</v>
      </c>
      <c r="AA169" s="49" t="s">
        <v>2220</v>
      </c>
      <c r="AB169" s="49" t="s">
        <v>2220</v>
      </c>
      <c r="AC169" s="49" t="s">
        <v>2220</v>
      </c>
      <c r="AD169" s="49"/>
      <c r="AE169" s="49">
        <v>1</v>
      </c>
      <c r="AF169" s="49" t="s">
        <v>1803</v>
      </c>
      <c r="AG169" s="49">
        <v>2</v>
      </c>
      <c r="AH169" s="49" t="s">
        <v>307</v>
      </c>
      <c r="AI169" s="49">
        <v>3</v>
      </c>
      <c r="AJ169" s="49">
        <v>7.8</v>
      </c>
      <c r="AK169" s="49">
        <v>0</v>
      </c>
    </row>
    <row r="170" spans="6:37" x14ac:dyDescent="0.2">
      <c r="F170" s="48" t="s">
        <v>630</v>
      </c>
      <c r="G170" s="48" t="s">
        <v>631</v>
      </c>
      <c r="H170" s="48"/>
      <c r="I170" s="48">
        <v>50.000000000000007</v>
      </c>
      <c r="J170" s="48"/>
      <c r="K170" s="48" t="s">
        <v>2220</v>
      </c>
      <c r="L170" s="48" t="s">
        <v>2220</v>
      </c>
      <c r="M170" s="48" t="s">
        <v>2220</v>
      </c>
      <c r="N170" s="48" t="s">
        <v>2220</v>
      </c>
      <c r="O170" s="48"/>
      <c r="P170" s="48">
        <v>2</v>
      </c>
      <c r="Q170" s="48" t="s">
        <v>759</v>
      </c>
      <c r="R170" s="48">
        <v>8</v>
      </c>
      <c r="S170" s="48" t="s">
        <v>291</v>
      </c>
      <c r="T170" s="48">
        <v>10</v>
      </c>
      <c r="U170" s="48" t="s">
        <v>88</v>
      </c>
      <c r="V170" s="48">
        <v>100</v>
      </c>
      <c r="W170" s="49">
        <v>104</v>
      </c>
      <c r="X170" s="49">
        <v>50.000000000000007</v>
      </c>
      <c r="Y170" s="49"/>
      <c r="Z170" s="49" t="s">
        <v>2220</v>
      </c>
      <c r="AA170" s="49" t="s">
        <v>2220</v>
      </c>
      <c r="AB170" s="49" t="s">
        <v>2220</v>
      </c>
      <c r="AC170" s="49" t="s">
        <v>2220</v>
      </c>
      <c r="AD170" s="49"/>
      <c r="AE170" s="49">
        <v>2</v>
      </c>
      <c r="AF170" s="49" t="s">
        <v>759</v>
      </c>
      <c r="AG170" s="49">
        <v>8</v>
      </c>
      <c r="AH170" s="49" t="s">
        <v>291</v>
      </c>
      <c r="AI170" s="49">
        <v>10</v>
      </c>
      <c r="AJ170" s="49">
        <v>0</v>
      </c>
      <c r="AK170" s="49">
        <v>100</v>
      </c>
    </row>
    <row r="171" spans="6:37" x14ac:dyDescent="0.2">
      <c r="F171" s="48" t="s">
        <v>632</v>
      </c>
      <c r="G171" s="48" t="s">
        <v>633</v>
      </c>
      <c r="H171" s="48"/>
      <c r="I171" s="48">
        <v>40</v>
      </c>
      <c r="J171" s="48"/>
      <c r="K171" s="48" t="s">
        <v>2220</v>
      </c>
      <c r="L171" s="48" t="s">
        <v>2220</v>
      </c>
      <c r="M171" s="48" t="s">
        <v>2220</v>
      </c>
      <c r="N171" s="48" t="s">
        <v>2220</v>
      </c>
      <c r="O171" s="48"/>
      <c r="P171" s="48">
        <v>1</v>
      </c>
      <c r="Q171" s="48" t="s">
        <v>1803</v>
      </c>
      <c r="R171" s="48">
        <v>7</v>
      </c>
      <c r="S171" s="48" t="s">
        <v>318</v>
      </c>
      <c r="T171" s="48">
        <v>8</v>
      </c>
      <c r="U171" s="48" t="s">
        <v>88</v>
      </c>
      <c r="V171" s="48">
        <v>44.9</v>
      </c>
      <c r="W171" s="49">
        <v>11</v>
      </c>
      <c r="X171" s="49">
        <v>90.000000000000014</v>
      </c>
      <c r="Y171" s="49"/>
      <c r="Z171" s="49" t="s">
        <v>2220</v>
      </c>
      <c r="AA171" s="49" t="s">
        <v>2220</v>
      </c>
      <c r="AB171" s="49" t="s">
        <v>2220</v>
      </c>
      <c r="AC171" s="49" t="s">
        <v>2220</v>
      </c>
      <c r="AD171" s="49"/>
      <c r="AE171" s="49">
        <v>11</v>
      </c>
      <c r="AF171" s="49" t="s">
        <v>1664</v>
      </c>
      <c r="AG171" s="49">
        <v>7</v>
      </c>
      <c r="AH171" s="49" t="s">
        <v>318</v>
      </c>
      <c r="AI171" s="49">
        <v>18</v>
      </c>
      <c r="AJ171" s="49">
        <v>0</v>
      </c>
      <c r="AK171" s="49">
        <v>47.6</v>
      </c>
    </row>
    <row r="172" spans="6:37" x14ac:dyDescent="0.2">
      <c r="F172" s="48" t="s">
        <v>634</v>
      </c>
      <c r="G172" s="48" t="s">
        <v>635</v>
      </c>
      <c r="H172" s="48"/>
      <c r="I172" s="48">
        <v>65</v>
      </c>
      <c r="J172" s="48"/>
      <c r="K172" s="48" t="s">
        <v>2220</v>
      </c>
      <c r="L172" s="48" t="s">
        <v>2220</v>
      </c>
      <c r="M172" s="48" t="s">
        <v>2220</v>
      </c>
      <c r="N172" s="48" t="s">
        <v>2220</v>
      </c>
      <c r="O172" s="48"/>
      <c r="P172" s="48">
        <v>5</v>
      </c>
      <c r="Q172" s="48" t="s">
        <v>1667</v>
      </c>
      <c r="R172" s="48">
        <v>8</v>
      </c>
      <c r="S172" s="48" t="s">
        <v>291</v>
      </c>
      <c r="T172" s="48">
        <v>13</v>
      </c>
      <c r="U172" s="48" t="s">
        <v>88</v>
      </c>
      <c r="V172" s="48">
        <v>6</v>
      </c>
      <c r="W172" s="49">
        <v>67</v>
      </c>
      <c r="X172" s="49">
        <v>65</v>
      </c>
      <c r="Y172" s="49"/>
      <c r="Z172" s="49" t="s">
        <v>2220</v>
      </c>
      <c r="AA172" s="49" t="s">
        <v>2220</v>
      </c>
      <c r="AB172" s="49" t="s">
        <v>2220</v>
      </c>
      <c r="AC172" s="49" t="s">
        <v>2220</v>
      </c>
      <c r="AD172" s="49"/>
      <c r="AE172" s="49">
        <v>5</v>
      </c>
      <c r="AF172" s="49" t="s">
        <v>1667</v>
      </c>
      <c r="AG172" s="49">
        <v>8</v>
      </c>
      <c r="AH172" s="49" t="s">
        <v>291</v>
      </c>
      <c r="AI172" s="49">
        <v>13</v>
      </c>
      <c r="AJ172" s="49">
        <v>0</v>
      </c>
      <c r="AK172" s="49">
        <v>6.1</v>
      </c>
    </row>
    <row r="173" spans="6:37" x14ac:dyDescent="0.2">
      <c r="F173" s="48" t="s">
        <v>636</v>
      </c>
      <c r="G173" s="48" t="s">
        <v>637</v>
      </c>
      <c r="H173" s="48"/>
      <c r="I173" s="48">
        <v>70</v>
      </c>
      <c r="J173" s="48"/>
      <c r="K173" s="48" t="s">
        <v>2220</v>
      </c>
      <c r="L173" s="48" t="s">
        <v>2220</v>
      </c>
      <c r="M173" s="48" t="s">
        <v>2220</v>
      </c>
      <c r="N173" s="48" t="s">
        <v>2220</v>
      </c>
      <c r="O173" s="48"/>
      <c r="P173" s="48">
        <v>7</v>
      </c>
      <c r="Q173" s="48" t="s">
        <v>1643</v>
      </c>
      <c r="R173" s="48">
        <v>7</v>
      </c>
      <c r="S173" s="48" t="s">
        <v>318</v>
      </c>
      <c r="T173" s="48">
        <v>14</v>
      </c>
      <c r="U173" s="48" t="s">
        <v>88</v>
      </c>
      <c r="V173" s="48">
        <v>60.2</v>
      </c>
      <c r="W173" s="49">
        <v>48</v>
      </c>
      <c r="X173" s="49">
        <v>70</v>
      </c>
      <c r="Y173" s="49"/>
      <c r="Z173" s="49" t="s">
        <v>2220</v>
      </c>
      <c r="AA173" s="49" t="s">
        <v>2220</v>
      </c>
      <c r="AB173" s="49" t="s">
        <v>2220</v>
      </c>
      <c r="AC173" s="49" t="s">
        <v>2220</v>
      </c>
      <c r="AD173" s="49"/>
      <c r="AE173" s="49">
        <v>7</v>
      </c>
      <c r="AF173" s="49" t="s">
        <v>1643</v>
      </c>
      <c r="AG173" s="49">
        <v>7</v>
      </c>
      <c r="AH173" s="49" t="s">
        <v>318</v>
      </c>
      <c r="AI173" s="49">
        <v>14</v>
      </c>
      <c r="AJ173" s="49">
        <v>0</v>
      </c>
      <c r="AK173" s="49">
        <v>56.5</v>
      </c>
    </row>
    <row r="174" spans="6:37" x14ac:dyDescent="0.2">
      <c r="F174" s="48" t="s">
        <v>638</v>
      </c>
      <c r="G174" s="48" t="s">
        <v>639</v>
      </c>
      <c r="H174" s="48"/>
      <c r="I174" s="48">
        <v>20</v>
      </c>
      <c r="J174" s="48"/>
      <c r="K174" s="48" t="s">
        <v>2220</v>
      </c>
      <c r="L174" s="48" t="s">
        <v>2220</v>
      </c>
      <c r="M174" s="48" t="s">
        <v>2220</v>
      </c>
      <c r="N174" s="48" t="s">
        <v>2220</v>
      </c>
      <c r="O174" s="48"/>
      <c r="P174" s="48">
        <v>0</v>
      </c>
      <c r="Q174" s="48" t="s">
        <v>88</v>
      </c>
      <c r="R174" s="48">
        <v>4</v>
      </c>
      <c r="S174" s="48" t="s">
        <v>286</v>
      </c>
      <c r="T174" s="48">
        <v>4</v>
      </c>
      <c r="U174" s="48" t="s">
        <v>736</v>
      </c>
      <c r="V174" s="48">
        <v>0</v>
      </c>
      <c r="W174" s="49">
        <v>173</v>
      </c>
      <c r="X174" s="49">
        <v>20</v>
      </c>
      <c r="Y174" s="49"/>
      <c r="Z174" s="49" t="s">
        <v>2220</v>
      </c>
      <c r="AA174" s="49" t="s">
        <v>2220</v>
      </c>
      <c r="AB174" s="49" t="s">
        <v>2220</v>
      </c>
      <c r="AC174" s="49" t="s">
        <v>2220</v>
      </c>
      <c r="AD174" s="49"/>
      <c r="AE174" s="49">
        <v>0</v>
      </c>
      <c r="AF174" s="49" t="s">
        <v>88</v>
      </c>
      <c r="AG174" s="49">
        <v>4</v>
      </c>
      <c r="AH174" s="49" t="s">
        <v>286</v>
      </c>
      <c r="AI174" s="49">
        <v>4</v>
      </c>
      <c r="AJ174" s="49">
        <v>8.6999999999999993</v>
      </c>
      <c r="AK174" s="49">
        <v>0</v>
      </c>
    </row>
    <row r="175" spans="6:37" x14ac:dyDescent="0.2">
      <c r="F175" s="48" t="s">
        <v>640</v>
      </c>
      <c r="G175" s="48" t="s">
        <v>641</v>
      </c>
      <c r="H175" s="48"/>
      <c r="I175" s="48">
        <v>30.000000000000004</v>
      </c>
      <c r="J175" s="48"/>
      <c r="K175" s="48" t="s">
        <v>2220</v>
      </c>
      <c r="L175" s="48" t="s">
        <v>2220</v>
      </c>
      <c r="M175" s="48" t="s">
        <v>2220</v>
      </c>
      <c r="N175" s="48" t="s">
        <v>2220</v>
      </c>
      <c r="O175" s="48"/>
      <c r="P175" s="48">
        <v>6</v>
      </c>
      <c r="Q175" s="48" t="s">
        <v>286</v>
      </c>
      <c r="R175" s="48">
        <v>0</v>
      </c>
      <c r="S175" s="48" t="s">
        <v>88</v>
      </c>
      <c r="T175" s="48">
        <v>6</v>
      </c>
      <c r="U175" s="48" t="s">
        <v>292</v>
      </c>
      <c r="V175" s="48">
        <v>0.4</v>
      </c>
      <c r="W175" s="49">
        <v>48</v>
      </c>
      <c r="X175" s="49">
        <v>70</v>
      </c>
      <c r="Y175" s="49"/>
      <c r="Z175" s="49" t="s">
        <v>2220</v>
      </c>
      <c r="AA175" s="49" t="s">
        <v>2220</v>
      </c>
      <c r="AB175" s="49" t="s">
        <v>2220</v>
      </c>
      <c r="AC175" s="49" t="s">
        <v>2220</v>
      </c>
      <c r="AD175" s="49"/>
      <c r="AE175" s="49">
        <v>6</v>
      </c>
      <c r="AF175" s="49" t="s">
        <v>286</v>
      </c>
      <c r="AG175" s="49">
        <v>8</v>
      </c>
      <c r="AH175" s="49" t="s">
        <v>291</v>
      </c>
      <c r="AI175" s="49">
        <v>14</v>
      </c>
      <c r="AJ175" s="49">
        <v>0</v>
      </c>
      <c r="AK175" s="49">
        <v>13.6</v>
      </c>
    </row>
    <row r="176" spans="6:37" x14ac:dyDescent="0.2">
      <c r="F176" s="48" t="s">
        <v>642</v>
      </c>
      <c r="G176" s="48" t="s">
        <v>643</v>
      </c>
      <c r="H176" s="48"/>
      <c r="I176" s="48">
        <v>70</v>
      </c>
      <c r="J176" s="48"/>
      <c r="K176" s="48" t="s">
        <v>2220</v>
      </c>
      <c r="L176" s="48" t="s">
        <v>2220</v>
      </c>
      <c r="M176" s="48" t="s">
        <v>2220</v>
      </c>
      <c r="N176" s="48" t="s">
        <v>2220</v>
      </c>
      <c r="O176" s="48"/>
      <c r="P176" s="48">
        <v>10</v>
      </c>
      <c r="Q176" s="48" t="s">
        <v>721</v>
      </c>
      <c r="R176" s="48">
        <v>4</v>
      </c>
      <c r="S176" s="48" t="s">
        <v>286</v>
      </c>
      <c r="T176" s="48">
        <v>14</v>
      </c>
      <c r="U176" s="48" t="s">
        <v>88</v>
      </c>
      <c r="V176" s="48">
        <v>23.3</v>
      </c>
      <c r="W176" s="49">
        <v>48</v>
      </c>
      <c r="X176" s="49">
        <v>70</v>
      </c>
      <c r="Y176" s="49"/>
      <c r="Z176" s="49" t="s">
        <v>2220</v>
      </c>
      <c r="AA176" s="49" t="s">
        <v>2220</v>
      </c>
      <c r="AB176" s="49" t="s">
        <v>2220</v>
      </c>
      <c r="AC176" s="49" t="s">
        <v>2220</v>
      </c>
      <c r="AD176" s="49"/>
      <c r="AE176" s="49">
        <v>10</v>
      </c>
      <c r="AF176" s="49" t="s">
        <v>721</v>
      </c>
      <c r="AG176" s="49">
        <v>4</v>
      </c>
      <c r="AH176" s="49" t="s">
        <v>286</v>
      </c>
      <c r="AI176" s="49">
        <v>14</v>
      </c>
      <c r="AJ176" s="49">
        <v>0</v>
      </c>
      <c r="AK176" s="49">
        <v>28.2</v>
      </c>
    </row>
    <row r="177" spans="6:37" x14ac:dyDescent="0.2">
      <c r="F177" s="48" t="s">
        <v>644</v>
      </c>
      <c r="G177" s="48" t="s">
        <v>645</v>
      </c>
      <c r="H177" s="48"/>
      <c r="I177" s="48">
        <v>65</v>
      </c>
      <c r="J177" s="48"/>
      <c r="K177" s="48" t="s">
        <v>2220</v>
      </c>
      <c r="L177" s="48" t="s">
        <v>2220</v>
      </c>
      <c r="M177" s="48" t="s">
        <v>2220</v>
      </c>
      <c r="N177" s="48" t="s">
        <v>2220</v>
      </c>
      <c r="O177" s="48"/>
      <c r="P177" s="48">
        <v>7</v>
      </c>
      <c r="Q177" s="48" t="s">
        <v>1643</v>
      </c>
      <c r="R177" s="48">
        <v>6</v>
      </c>
      <c r="S177" s="48" t="s">
        <v>734</v>
      </c>
      <c r="T177" s="48">
        <v>13</v>
      </c>
      <c r="U177" s="48" t="s">
        <v>88</v>
      </c>
      <c r="V177" s="48">
        <v>79.2</v>
      </c>
      <c r="W177" s="49">
        <v>67</v>
      </c>
      <c r="X177" s="49">
        <v>65</v>
      </c>
      <c r="Y177" s="49"/>
      <c r="Z177" s="49" t="s">
        <v>2220</v>
      </c>
      <c r="AA177" s="49" t="s">
        <v>2220</v>
      </c>
      <c r="AB177" s="49" t="s">
        <v>2220</v>
      </c>
      <c r="AC177" s="49" t="s">
        <v>2220</v>
      </c>
      <c r="AD177" s="49"/>
      <c r="AE177" s="49">
        <v>7</v>
      </c>
      <c r="AF177" s="49" t="s">
        <v>1643</v>
      </c>
      <c r="AG177" s="49">
        <v>6</v>
      </c>
      <c r="AH177" s="49" t="s">
        <v>734</v>
      </c>
      <c r="AI177" s="49">
        <v>13</v>
      </c>
      <c r="AJ177" s="49">
        <v>0</v>
      </c>
      <c r="AK177" s="49">
        <v>81</v>
      </c>
    </row>
    <row r="178" spans="6:37" x14ac:dyDescent="0.2">
      <c r="F178" s="48" t="s">
        <v>176</v>
      </c>
      <c r="G178" s="48" t="s">
        <v>22</v>
      </c>
      <c r="H178" s="48"/>
      <c r="I178" s="48">
        <v>50.000000000000007</v>
      </c>
      <c r="J178" s="48"/>
      <c r="K178" s="48" t="s">
        <v>2220</v>
      </c>
      <c r="L178" s="48" t="s">
        <v>2220</v>
      </c>
      <c r="M178" s="48" t="s">
        <v>2220</v>
      </c>
      <c r="N178" s="48" t="s">
        <v>2220</v>
      </c>
      <c r="O178" s="48"/>
      <c r="P178" s="48">
        <v>3</v>
      </c>
      <c r="Q178" s="48" t="s">
        <v>307</v>
      </c>
      <c r="R178" s="48">
        <v>7</v>
      </c>
      <c r="S178" s="48" t="s">
        <v>318</v>
      </c>
      <c r="T178" s="48">
        <v>10</v>
      </c>
      <c r="U178" s="48" t="s">
        <v>2248</v>
      </c>
      <c r="V178" s="48">
        <v>0</v>
      </c>
      <c r="W178" s="49">
        <v>104</v>
      </c>
      <c r="X178" s="49">
        <v>50.000000000000007</v>
      </c>
      <c r="Y178" s="49"/>
      <c r="Z178" s="49" t="s">
        <v>2220</v>
      </c>
      <c r="AA178" s="49" t="s">
        <v>2220</v>
      </c>
      <c r="AB178" s="49" t="s">
        <v>2220</v>
      </c>
      <c r="AC178" s="49" t="s">
        <v>2220</v>
      </c>
      <c r="AD178" s="49"/>
      <c r="AE178" s="49">
        <v>3</v>
      </c>
      <c r="AF178" s="49" t="s">
        <v>307</v>
      </c>
      <c r="AG178" s="49">
        <v>7</v>
      </c>
      <c r="AH178" s="49" t="s">
        <v>318</v>
      </c>
      <c r="AI178" s="49">
        <v>10</v>
      </c>
      <c r="AJ178" s="49">
        <v>36.4</v>
      </c>
      <c r="AK178" s="49">
        <v>0</v>
      </c>
    </row>
    <row r="179" spans="6:37" x14ac:dyDescent="0.2">
      <c r="F179" s="48" t="s">
        <v>646</v>
      </c>
      <c r="G179" s="48" t="s">
        <v>647</v>
      </c>
      <c r="H179" s="48"/>
      <c r="I179" s="48">
        <v>75</v>
      </c>
      <c r="J179" s="48"/>
      <c r="K179" s="48" t="s">
        <v>2220</v>
      </c>
      <c r="L179" s="48" t="s">
        <v>2220</v>
      </c>
      <c r="M179" s="48" t="s">
        <v>2220</v>
      </c>
      <c r="N179" s="48" t="s">
        <v>2220</v>
      </c>
      <c r="O179" s="48"/>
      <c r="P179" s="48">
        <v>7</v>
      </c>
      <c r="Q179" s="48" t="s">
        <v>1643</v>
      </c>
      <c r="R179" s="48">
        <v>8</v>
      </c>
      <c r="S179" s="48" t="s">
        <v>291</v>
      </c>
      <c r="T179" s="48">
        <v>15</v>
      </c>
      <c r="U179" s="48" t="s">
        <v>2249</v>
      </c>
      <c r="V179" s="48">
        <v>0</v>
      </c>
      <c r="W179" s="49">
        <v>37</v>
      </c>
      <c r="X179" s="49">
        <v>75</v>
      </c>
      <c r="Y179" s="49"/>
      <c r="Z179" s="49" t="s">
        <v>2220</v>
      </c>
      <c r="AA179" s="49" t="s">
        <v>2220</v>
      </c>
      <c r="AB179" s="49" t="s">
        <v>2220</v>
      </c>
      <c r="AC179" s="49" t="s">
        <v>2220</v>
      </c>
      <c r="AD179" s="49"/>
      <c r="AE179" s="49">
        <v>7</v>
      </c>
      <c r="AF179" s="49" t="s">
        <v>1643</v>
      </c>
      <c r="AG179" s="49">
        <v>8</v>
      </c>
      <c r="AH179" s="49" t="s">
        <v>291</v>
      </c>
      <c r="AI179" s="49">
        <v>15</v>
      </c>
      <c r="AJ179" s="49">
        <v>80.2</v>
      </c>
      <c r="AK179" s="49">
        <v>0</v>
      </c>
    </row>
    <row r="180" spans="6:37" x14ac:dyDescent="0.2">
      <c r="F180" s="48" t="s">
        <v>648</v>
      </c>
      <c r="G180" s="48" t="s">
        <v>649</v>
      </c>
      <c r="H180" s="48"/>
      <c r="I180" s="48">
        <v>60.000000000000007</v>
      </c>
      <c r="J180" s="48"/>
      <c r="K180" s="48" t="s">
        <v>2220</v>
      </c>
      <c r="L180" s="48" t="s">
        <v>2220</v>
      </c>
      <c r="M180" s="48" t="s">
        <v>2220</v>
      </c>
      <c r="N180" s="48" t="s">
        <v>2220</v>
      </c>
      <c r="O180" s="48"/>
      <c r="P180" s="48">
        <v>5</v>
      </c>
      <c r="Q180" s="48" t="s">
        <v>1667</v>
      </c>
      <c r="R180" s="48">
        <v>7</v>
      </c>
      <c r="S180" s="48" t="s">
        <v>318</v>
      </c>
      <c r="T180" s="48">
        <v>12</v>
      </c>
      <c r="U180" s="48" t="s">
        <v>88</v>
      </c>
      <c r="V180" s="48">
        <v>6.6</v>
      </c>
      <c r="W180" s="49">
        <v>80</v>
      </c>
      <c r="X180" s="49">
        <v>60.000000000000007</v>
      </c>
      <c r="Y180" s="49"/>
      <c r="Z180" s="49" t="s">
        <v>2220</v>
      </c>
      <c r="AA180" s="49" t="s">
        <v>2220</v>
      </c>
      <c r="AB180" s="49" t="s">
        <v>2220</v>
      </c>
      <c r="AC180" s="49" t="s">
        <v>2220</v>
      </c>
      <c r="AD180" s="49"/>
      <c r="AE180" s="49">
        <v>5</v>
      </c>
      <c r="AF180" s="49" t="s">
        <v>1667</v>
      </c>
      <c r="AG180" s="49">
        <v>7</v>
      </c>
      <c r="AH180" s="49" t="s">
        <v>318</v>
      </c>
      <c r="AI180" s="49">
        <v>12</v>
      </c>
      <c r="AJ180" s="49">
        <v>0</v>
      </c>
      <c r="AK180" s="49">
        <v>6.9</v>
      </c>
    </row>
    <row r="181" spans="6:37" x14ac:dyDescent="0.2">
      <c r="F181" s="48" t="s">
        <v>650</v>
      </c>
      <c r="G181" s="48" t="s">
        <v>651</v>
      </c>
      <c r="H181" s="48"/>
      <c r="I181" s="48">
        <v>75</v>
      </c>
      <c r="J181" s="48"/>
      <c r="K181" s="48" t="s">
        <v>2220</v>
      </c>
      <c r="L181" s="48" t="s">
        <v>2220</v>
      </c>
      <c r="M181" s="48" t="s">
        <v>2220</v>
      </c>
      <c r="N181" s="48" t="s">
        <v>2220</v>
      </c>
      <c r="O181" s="48"/>
      <c r="P181" s="48">
        <v>8</v>
      </c>
      <c r="Q181" s="48" t="s">
        <v>263</v>
      </c>
      <c r="R181" s="48">
        <v>7</v>
      </c>
      <c r="S181" s="48" t="s">
        <v>318</v>
      </c>
      <c r="T181" s="48">
        <v>15</v>
      </c>
      <c r="U181" s="48" t="s">
        <v>88</v>
      </c>
      <c r="V181" s="48">
        <v>45.9</v>
      </c>
      <c r="W181" s="49">
        <v>37</v>
      </c>
      <c r="X181" s="49">
        <v>75</v>
      </c>
      <c r="Y181" s="49"/>
      <c r="Z181" s="49" t="s">
        <v>2220</v>
      </c>
      <c r="AA181" s="49" t="s">
        <v>2220</v>
      </c>
      <c r="AB181" s="49" t="s">
        <v>2220</v>
      </c>
      <c r="AC181" s="49" t="s">
        <v>2220</v>
      </c>
      <c r="AD181" s="49"/>
      <c r="AE181" s="49">
        <v>8</v>
      </c>
      <c r="AF181" s="49" t="s">
        <v>263</v>
      </c>
      <c r="AG181" s="49">
        <v>7</v>
      </c>
      <c r="AH181" s="49" t="s">
        <v>318</v>
      </c>
      <c r="AI181" s="49">
        <v>15</v>
      </c>
      <c r="AJ181" s="49">
        <v>2.4</v>
      </c>
      <c r="AK181" s="49">
        <v>56.9</v>
      </c>
    </row>
    <row r="182" spans="6:37" x14ac:dyDescent="0.2">
      <c r="F182" s="48" t="s">
        <v>178</v>
      </c>
      <c r="G182" s="48" t="s">
        <v>8</v>
      </c>
      <c r="H182" s="48"/>
      <c r="I182" s="48">
        <v>70</v>
      </c>
      <c r="J182" s="48"/>
      <c r="K182" s="48" t="s">
        <v>2220</v>
      </c>
      <c r="L182" s="48" t="s">
        <v>2220</v>
      </c>
      <c r="M182" s="48" t="s">
        <v>2220</v>
      </c>
      <c r="N182" s="48" t="s">
        <v>2220</v>
      </c>
      <c r="O182" s="48"/>
      <c r="P182" s="48">
        <v>6</v>
      </c>
      <c r="Q182" s="48" t="s">
        <v>286</v>
      </c>
      <c r="R182" s="48">
        <v>8</v>
      </c>
      <c r="S182" s="48" t="s">
        <v>291</v>
      </c>
      <c r="T182" s="48">
        <v>14</v>
      </c>
      <c r="U182" s="48" t="s">
        <v>731</v>
      </c>
      <c r="V182" s="48">
        <v>53.6</v>
      </c>
      <c r="W182" s="49">
        <v>48</v>
      </c>
      <c r="X182" s="49">
        <v>70</v>
      </c>
      <c r="Y182" s="49"/>
      <c r="Z182" s="49" t="s">
        <v>2220</v>
      </c>
      <c r="AA182" s="49" t="s">
        <v>2220</v>
      </c>
      <c r="AB182" s="49" t="s">
        <v>2220</v>
      </c>
      <c r="AC182" s="49" t="s">
        <v>2220</v>
      </c>
      <c r="AD182" s="49"/>
      <c r="AE182" s="49">
        <v>6</v>
      </c>
      <c r="AF182" s="49" t="s">
        <v>286</v>
      </c>
      <c r="AG182" s="49">
        <v>8</v>
      </c>
      <c r="AH182" s="49" t="s">
        <v>291</v>
      </c>
      <c r="AI182" s="49">
        <v>14</v>
      </c>
      <c r="AJ182" s="49">
        <v>12</v>
      </c>
      <c r="AK182" s="49">
        <v>51.3</v>
      </c>
    </row>
    <row r="183" spans="6:37" x14ac:dyDescent="0.2">
      <c r="F183" s="48" t="s">
        <v>652</v>
      </c>
      <c r="G183" s="48" t="s">
        <v>653</v>
      </c>
      <c r="H183" s="48"/>
      <c r="I183" s="48">
        <v>75</v>
      </c>
      <c r="J183" s="48"/>
      <c r="K183" s="48" t="s">
        <v>2220</v>
      </c>
      <c r="L183" s="48" t="s">
        <v>2220</v>
      </c>
      <c r="M183" s="48" t="s">
        <v>2220</v>
      </c>
      <c r="N183" s="48" t="s">
        <v>2220</v>
      </c>
      <c r="O183" s="48"/>
      <c r="P183" s="48">
        <v>7</v>
      </c>
      <c r="Q183" s="48" t="s">
        <v>1643</v>
      </c>
      <c r="R183" s="48">
        <v>8</v>
      </c>
      <c r="S183" s="48" t="s">
        <v>291</v>
      </c>
      <c r="T183" s="48">
        <v>15</v>
      </c>
      <c r="U183" s="48" t="s">
        <v>88</v>
      </c>
      <c r="V183" s="48">
        <v>100</v>
      </c>
      <c r="W183" s="49">
        <v>37</v>
      </c>
      <c r="X183" s="49">
        <v>75</v>
      </c>
      <c r="Y183" s="49"/>
      <c r="Z183" s="49" t="s">
        <v>2220</v>
      </c>
      <c r="AA183" s="49" t="s">
        <v>2220</v>
      </c>
      <c r="AB183" s="49" t="s">
        <v>2220</v>
      </c>
      <c r="AC183" s="49" t="s">
        <v>2220</v>
      </c>
      <c r="AD183" s="49"/>
      <c r="AE183" s="49">
        <v>7</v>
      </c>
      <c r="AF183" s="49" t="s">
        <v>1643</v>
      </c>
      <c r="AG183" s="49">
        <v>8</v>
      </c>
      <c r="AH183" s="49" t="s">
        <v>291</v>
      </c>
      <c r="AI183" s="49">
        <v>15</v>
      </c>
      <c r="AJ183" s="49">
        <v>0</v>
      </c>
      <c r="AK183" s="49">
        <v>100</v>
      </c>
    </row>
    <row r="184" spans="6:37" x14ac:dyDescent="0.2">
      <c r="F184" s="48" t="s">
        <v>654</v>
      </c>
      <c r="G184" s="48" t="s">
        <v>655</v>
      </c>
      <c r="H184" s="48"/>
      <c r="I184" s="48">
        <v>95.000000000000014</v>
      </c>
      <c r="J184" s="48"/>
      <c r="K184" s="48" t="s">
        <v>2220</v>
      </c>
      <c r="L184" s="48" t="s">
        <v>2220</v>
      </c>
      <c r="M184" s="48" t="s">
        <v>2220</v>
      </c>
      <c r="N184" s="48" t="s">
        <v>2220</v>
      </c>
      <c r="O184" s="48"/>
      <c r="P184" s="48">
        <v>11</v>
      </c>
      <c r="Q184" s="48" t="s">
        <v>1664</v>
      </c>
      <c r="R184" s="48">
        <v>8</v>
      </c>
      <c r="S184" s="48" t="s">
        <v>291</v>
      </c>
      <c r="T184" s="48">
        <v>19</v>
      </c>
      <c r="U184" s="48" t="s">
        <v>88</v>
      </c>
      <c r="V184" s="48">
        <v>100</v>
      </c>
      <c r="W184" s="49">
        <v>4</v>
      </c>
      <c r="X184" s="49">
        <v>95.000000000000014</v>
      </c>
      <c r="Y184" s="49"/>
      <c r="Z184" s="49" t="s">
        <v>2220</v>
      </c>
      <c r="AA184" s="49" t="s">
        <v>2220</v>
      </c>
      <c r="AB184" s="49" t="s">
        <v>2220</v>
      </c>
      <c r="AC184" s="49" t="s">
        <v>2220</v>
      </c>
      <c r="AD184" s="49"/>
      <c r="AE184" s="49">
        <v>11</v>
      </c>
      <c r="AF184" s="49" t="s">
        <v>1664</v>
      </c>
      <c r="AG184" s="49">
        <v>8</v>
      </c>
      <c r="AH184" s="49" t="s">
        <v>291</v>
      </c>
      <c r="AI184" s="49">
        <v>19</v>
      </c>
      <c r="AJ184" s="49">
        <v>0</v>
      </c>
      <c r="AK184" s="49">
        <v>100</v>
      </c>
    </row>
    <row r="185" spans="6:37" x14ac:dyDescent="0.2">
      <c r="F185" s="48" t="s">
        <v>656</v>
      </c>
      <c r="G185" s="48" t="s">
        <v>657</v>
      </c>
      <c r="H185" s="48"/>
      <c r="I185" s="48">
        <v>60.000000000000007</v>
      </c>
      <c r="J185" s="48"/>
      <c r="K185" s="48" t="s">
        <v>2220</v>
      </c>
      <c r="L185" s="48" t="s">
        <v>2220</v>
      </c>
      <c r="M185" s="48" t="s">
        <v>2220</v>
      </c>
      <c r="N185" s="48" t="s">
        <v>2220</v>
      </c>
      <c r="O185" s="48"/>
      <c r="P185" s="48">
        <v>4</v>
      </c>
      <c r="Q185" s="48" t="s">
        <v>272</v>
      </c>
      <c r="R185" s="48">
        <v>8</v>
      </c>
      <c r="S185" s="48" t="s">
        <v>291</v>
      </c>
      <c r="T185" s="48">
        <v>12</v>
      </c>
      <c r="U185" s="48" t="s">
        <v>291</v>
      </c>
      <c r="V185" s="48">
        <v>100</v>
      </c>
      <c r="W185" s="49">
        <v>80</v>
      </c>
      <c r="X185" s="49">
        <v>60.000000000000007</v>
      </c>
      <c r="Y185" s="49"/>
      <c r="Z185" s="49" t="s">
        <v>2220</v>
      </c>
      <c r="AA185" s="49" t="s">
        <v>2220</v>
      </c>
      <c r="AB185" s="49" t="s">
        <v>2220</v>
      </c>
      <c r="AC185" s="49" t="s">
        <v>2220</v>
      </c>
      <c r="AD185" s="49"/>
      <c r="AE185" s="49">
        <v>4</v>
      </c>
      <c r="AF185" s="49" t="s">
        <v>272</v>
      </c>
      <c r="AG185" s="49">
        <v>8</v>
      </c>
      <c r="AH185" s="49" t="s">
        <v>291</v>
      </c>
      <c r="AI185" s="49">
        <v>12</v>
      </c>
      <c r="AJ185" s="49">
        <v>100</v>
      </c>
      <c r="AK185" s="49">
        <v>100</v>
      </c>
    </row>
    <row r="186" spans="6:37" x14ac:dyDescent="0.2">
      <c r="F186" s="48" t="s">
        <v>658</v>
      </c>
      <c r="G186" s="48" t="s">
        <v>659</v>
      </c>
      <c r="H186" s="48"/>
      <c r="I186" s="48">
        <v>65</v>
      </c>
      <c r="J186" s="48"/>
      <c r="K186" s="48" t="s">
        <v>2220</v>
      </c>
      <c r="L186" s="48" t="s">
        <v>2220</v>
      </c>
      <c r="M186" s="48" t="s">
        <v>2220</v>
      </c>
      <c r="N186" s="48" t="s">
        <v>2220</v>
      </c>
      <c r="O186" s="48"/>
      <c r="P186" s="48">
        <v>6</v>
      </c>
      <c r="Q186" s="48" t="s">
        <v>286</v>
      </c>
      <c r="R186" s="48">
        <v>7</v>
      </c>
      <c r="S186" s="48" t="s">
        <v>318</v>
      </c>
      <c r="T186" s="48">
        <v>13</v>
      </c>
      <c r="U186" s="48" t="s">
        <v>88</v>
      </c>
      <c r="V186" s="48">
        <v>42.7</v>
      </c>
      <c r="W186" s="49">
        <v>67</v>
      </c>
      <c r="X186" s="49">
        <v>65</v>
      </c>
      <c r="Y186" s="49"/>
      <c r="Z186" s="49" t="s">
        <v>2220</v>
      </c>
      <c r="AA186" s="49" t="s">
        <v>2220</v>
      </c>
      <c r="AB186" s="49" t="s">
        <v>2220</v>
      </c>
      <c r="AC186" s="49" t="s">
        <v>2220</v>
      </c>
      <c r="AD186" s="49"/>
      <c r="AE186" s="49">
        <v>6</v>
      </c>
      <c r="AF186" s="49" t="s">
        <v>286</v>
      </c>
      <c r="AG186" s="49">
        <v>7</v>
      </c>
      <c r="AH186" s="49" t="s">
        <v>318</v>
      </c>
      <c r="AI186" s="49">
        <v>13</v>
      </c>
      <c r="AJ186" s="49">
        <v>0</v>
      </c>
      <c r="AK186" s="49">
        <v>47.8</v>
      </c>
    </row>
    <row r="187" spans="6:37" x14ac:dyDescent="0.2">
      <c r="F187" s="48" t="s">
        <v>660</v>
      </c>
      <c r="G187" s="48" t="s">
        <v>661</v>
      </c>
      <c r="H187" s="48"/>
      <c r="I187" s="48">
        <v>75</v>
      </c>
      <c r="J187" s="48"/>
      <c r="K187" s="48" t="s">
        <v>2220</v>
      </c>
      <c r="L187" s="48" t="s">
        <v>2220</v>
      </c>
      <c r="M187" s="48" t="s">
        <v>2220</v>
      </c>
      <c r="N187" s="48" t="s">
        <v>2220</v>
      </c>
      <c r="O187" s="48"/>
      <c r="P187" s="48">
        <v>11</v>
      </c>
      <c r="Q187" s="48" t="s">
        <v>1664</v>
      </c>
      <c r="R187" s="48">
        <v>4</v>
      </c>
      <c r="S187" s="48" t="s">
        <v>286</v>
      </c>
      <c r="T187" s="48">
        <v>15</v>
      </c>
      <c r="U187" s="48" t="s">
        <v>88</v>
      </c>
      <c r="V187" s="48">
        <v>12.2</v>
      </c>
      <c r="W187" s="49">
        <v>37</v>
      </c>
      <c r="X187" s="49">
        <v>75</v>
      </c>
      <c r="Y187" s="49"/>
      <c r="Z187" s="49" t="s">
        <v>2220</v>
      </c>
      <c r="AA187" s="49" t="s">
        <v>2220</v>
      </c>
      <c r="AB187" s="49" t="s">
        <v>2220</v>
      </c>
      <c r="AC187" s="49" t="s">
        <v>2220</v>
      </c>
      <c r="AD187" s="49"/>
      <c r="AE187" s="49">
        <v>11</v>
      </c>
      <c r="AF187" s="49" t="s">
        <v>1664</v>
      </c>
      <c r="AG187" s="49">
        <v>4</v>
      </c>
      <c r="AH187" s="49" t="s">
        <v>286</v>
      </c>
      <c r="AI187" s="49">
        <v>15</v>
      </c>
      <c r="AJ187" s="49">
        <v>0</v>
      </c>
      <c r="AK187" s="49">
        <v>17.600000000000001</v>
      </c>
    </row>
    <row r="188" spans="6:37" x14ac:dyDescent="0.2">
      <c r="F188" s="48" t="s">
        <v>662</v>
      </c>
      <c r="G188" s="48" t="s">
        <v>663</v>
      </c>
      <c r="H188" s="48"/>
      <c r="I188" s="48">
        <v>40</v>
      </c>
      <c r="J188" s="48"/>
      <c r="K188" s="48" t="s">
        <v>2220</v>
      </c>
      <c r="L188" s="48" t="s">
        <v>2220</v>
      </c>
      <c r="M188" s="48" t="s">
        <v>2220</v>
      </c>
      <c r="N188" s="48" t="s">
        <v>2220</v>
      </c>
      <c r="O188" s="48"/>
      <c r="P188" s="48">
        <v>1</v>
      </c>
      <c r="Q188" s="48" t="s">
        <v>1803</v>
      </c>
      <c r="R188" s="48">
        <v>7</v>
      </c>
      <c r="S188" s="48" t="s">
        <v>318</v>
      </c>
      <c r="T188" s="48">
        <v>8</v>
      </c>
      <c r="U188" s="48" t="s">
        <v>88</v>
      </c>
      <c r="V188" s="48">
        <v>36.6</v>
      </c>
      <c r="W188" s="49">
        <v>132</v>
      </c>
      <c r="X188" s="49">
        <v>40</v>
      </c>
      <c r="Y188" s="49"/>
      <c r="Z188" s="49" t="s">
        <v>2220</v>
      </c>
      <c r="AA188" s="49" t="s">
        <v>2220</v>
      </c>
      <c r="AB188" s="49" t="s">
        <v>2220</v>
      </c>
      <c r="AC188" s="49" t="s">
        <v>2220</v>
      </c>
      <c r="AD188" s="49"/>
      <c r="AE188" s="49">
        <v>1</v>
      </c>
      <c r="AF188" s="49" t="s">
        <v>1803</v>
      </c>
      <c r="AG188" s="49">
        <v>7</v>
      </c>
      <c r="AH188" s="49" t="s">
        <v>318</v>
      </c>
      <c r="AI188" s="49">
        <v>8</v>
      </c>
      <c r="AJ188" s="49">
        <v>0</v>
      </c>
      <c r="AK188" s="49">
        <v>40.700000000000003</v>
      </c>
    </row>
    <row r="189" spans="6:37" x14ac:dyDescent="0.2">
      <c r="F189" s="48" t="s">
        <v>664</v>
      </c>
      <c r="G189" s="48" t="s">
        <v>665</v>
      </c>
      <c r="H189" s="48"/>
      <c r="I189" s="48">
        <v>75</v>
      </c>
      <c r="J189" s="48"/>
      <c r="K189" s="48" t="s">
        <v>2220</v>
      </c>
      <c r="L189" s="48" t="s">
        <v>2220</v>
      </c>
      <c r="M189" s="48" t="s">
        <v>2220</v>
      </c>
      <c r="N189" s="48" t="s">
        <v>2220</v>
      </c>
      <c r="O189" s="48"/>
      <c r="P189" s="48">
        <v>8</v>
      </c>
      <c r="Q189" s="48" t="s">
        <v>263</v>
      </c>
      <c r="R189" s="48">
        <v>7</v>
      </c>
      <c r="S189" s="48" t="s">
        <v>318</v>
      </c>
      <c r="T189" s="48">
        <v>15</v>
      </c>
      <c r="U189" s="48" t="s">
        <v>2250</v>
      </c>
      <c r="V189" s="48">
        <v>29.5</v>
      </c>
      <c r="W189" s="49">
        <v>25</v>
      </c>
      <c r="X189" s="49">
        <v>80</v>
      </c>
      <c r="Y189" s="49"/>
      <c r="Z189" s="49" t="s">
        <v>2220</v>
      </c>
      <c r="AA189" s="49" t="s">
        <v>2220</v>
      </c>
      <c r="AB189" s="49" t="s">
        <v>2220</v>
      </c>
      <c r="AC189" s="49" t="s">
        <v>2220</v>
      </c>
      <c r="AD189" s="49"/>
      <c r="AE189" s="49">
        <v>8</v>
      </c>
      <c r="AF189" s="49" t="s">
        <v>263</v>
      </c>
      <c r="AG189" s="49">
        <v>8</v>
      </c>
      <c r="AH189" s="49" t="s">
        <v>291</v>
      </c>
      <c r="AI189" s="49">
        <v>16</v>
      </c>
      <c r="AJ189" s="49">
        <v>59.4</v>
      </c>
      <c r="AK189" s="49">
        <v>20.6</v>
      </c>
    </row>
    <row r="190" spans="6:37" x14ac:dyDescent="0.2">
      <c r="F190" s="48" t="s">
        <v>182</v>
      </c>
      <c r="G190" s="48" t="s">
        <v>200</v>
      </c>
      <c r="H190" s="48"/>
      <c r="I190" s="48">
        <v>80</v>
      </c>
      <c r="J190" s="48"/>
      <c r="K190" s="48" t="s">
        <v>2220</v>
      </c>
      <c r="L190" s="48" t="s">
        <v>2220</v>
      </c>
      <c r="M190" s="48" t="s">
        <v>2220</v>
      </c>
      <c r="N190" s="48" t="s">
        <v>2220</v>
      </c>
      <c r="O190" s="48"/>
      <c r="P190" s="48">
        <v>8</v>
      </c>
      <c r="Q190" s="48" t="s">
        <v>263</v>
      </c>
      <c r="R190" s="48">
        <v>8</v>
      </c>
      <c r="S190" s="48" t="s">
        <v>291</v>
      </c>
      <c r="T190" s="48">
        <v>16</v>
      </c>
      <c r="U190" s="48" t="s">
        <v>1770</v>
      </c>
      <c r="V190" s="48">
        <v>0</v>
      </c>
      <c r="W190" s="49">
        <v>25</v>
      </c>
      <c r="X190" s="49">
        <v>80</v>
      </c>
      <c r="Y190" s="49"/>
      <c r="Z190" s="49" t="s">
        <v>2220</v>
      </c>
      <c r="AA190" s="49" t="s">
        <v>2220</v>
      </c>
      <c r="AB190" s="49" t="s">
        <v>2220</v>
      </c>
      <c r="AC190" s="49" t="s">
        <v>2220</v>
      </c>
      <c r="AD190" s="49"/>
      <c r="AE190" s="49">
        <v>8</v>
      </c>
      <c r="AF190" s="49" t="s">
        <v>263</v>
      </c>
      <c r="AG190" s="49">
        <v>8</v>
      </c>
      <c r="AH190" s="49" t="s">
        <v>291</v>
      </c>
      <c r="AI190" s="49">
        <v>16</v>
      </c>
      <c r="AJ190" s="49">
        <v>22.9</v>
      </c>
      <c r="AK190" s="49">
        <v>0</v>
      </c>
    </row>
    <row r="191" spans="6:37" x14ac:dyDescent="0.2">
      <c r="F191" s="48" t="s">
        <v>187</v>
      </c>
      <c r="G191" s="48" t="s">
        <v>201</v>
      </c>
      <c r="H191" s="48"/>
      <c r="I191" s="48">
        <v>0</v>
      </c>
      <c r="J191" s="48"/>
      <c r="K191" s="48" t="s">
        <v>2220</v>
      </c>
      <c r="L191" s="48" t="s">
        <v>2220</v>
      </c>
      <c r="M191" s="48" t="s">
        <v>2220</v>
      </c>
      <c r="N191" s="48" t="s">
        <v>2220</v>
      </c>
      <c r="O191" s="48"/>
      <c r="P191" s="48">
        <v>0</v>
      </c>
      <c r="Q191" s="48" t="s">
        <v>88</v>
      </c>
      <c r="R191" s="48">
        <v>0</v>
      </c>
      <c r="S191" s="48" t="s">
        <v>88</v>
      </c>
      <c r="T191" s="48">
        <v>0</v>
      </c>
      <c r="U191" s="48" t="s">
        <v>255</v>
      </c>
      <c r="V191" s="48">
        <v>0</v>
      </c>
      <c r="W191" s="49">
        <v>186</v>
      </c>
      <c r="X191" s="49">
        <v>0</v>
      </c>
      <c r="Y191" s="49"/>
      <c r="Z191" s="49" t="s">
        <v>2220</v>
      </c>
      <c r="AA191" s="49" t="s">
        <v>2220</v>
      </c>
      <c r="AB191" s="49" t="s">
        <v>2220</v>
      </c>
      <c r="AC191" s="49" t="s">
        <v>2220</v>
      </c>
      <c r="AD191" s="49"/>
      <c r="AE191" s="49">
        <v>0</v>
      </c>
      <c r="AF191" s="49" t="s">
        <v>88</v>
      </c>
      <c r="AG191" s="49">
        <v>0</v>
      </c>
      <c r="AH191" s="49" t="s">
        <v>88</v>
      </c>
      <c r="AI191" s="49">
        <v>0</v>
      </c>
      <c r="AJ191" s="49">
        <v>1.3</v>
      </c>
      <c r="AK191" s="49">
        <v>0</v>
      </c>
    </row>
    <row r="192" spans="6:37" x14ac:dyDescent="0.2">
      <c r="F192" s="48" t="s">
        <v>666</v>
      </c>
      <c r="G192" s="48" t="s">
        <v>667</v>
      </c>
      <c r="H192" s="48"/>
      <c r="I192" s="48">
        <v>95.000000000000014</v>
      </c>
      <c r="J192" s="48"/>
      <c r="K192" s="48" t="s">
        <v>2220</v>
      </c>
      <c r="L192" s="48" t="s">
        <v>2220</v>
      </c>
      <c r="M192" s="48" t="s">
        <v>2220</v>
      </c>
      <c r="N192" s="48" t="s">
        <v>2220</v>
      </c>
      <c r="O192" s="48"/>
      <c r="P192" s="48">
        <v>11</v>
      </c>
      <c r="Q192" s="48" t="s">
        <v>1664</v>
      </c>
      <c r="R192" s="48">
        <v>8</v>
      </c>
      <c r="S192" s="48" t="s">
        <v>291</v>
      </c>
      <c r="T192" s="48">
        <v>19</v>
      </c>
      <c r="U192" s="48" t="s">
        <v>88</v>
      </c>
      <c r="V192" s="48">
        <v>10.9</v>
      </c>
      <c r="W192" s="49">
        <v>4</v>
      </c>
      <c r="X192" s="49">
        <v>95.000000000000014</v>
      </c>
      <c r="Y192" s="49"/>
      <c r="Z192" s="49" t="s">
        <v>2220</v>
      </c>
      <c r="AA192" s="49" t="s">
        <v>2220</v>
      </c>
      <c r="AB192" s="49" t="s">
        <v>2220</v>
      </c>
      <c r="AC192" s="49" t="s">
        <v>2220</v>
      </c>
      <c r="AD192" s="49"/>
      <c r="AE192" s="49">
        <v>11</v>
      </c>
      <c r="AF192" s="49" t="s">
        <v>1664</v>
      </c>
      <c r="AG192" s="49">
        <v>8</v>
      </c>
      <c r="AH192" s="49" t="s">
        <v>291</v>
      </c>
      <c r="AI192" s="49">
        <v>19</v>
      </c>
      <c r="AJ192" s="49">
        <v>0</v>
      </c>
      <c r="AK192" s="49">
        <v>9.1</v>
      </c>
    </row>
    <row r="193" spans="6:37" x14ac:dyDescent="0.2">
      <c r="F193" s="48" t="s">
        <v>668</v>
      </c>
      <c r="G193" s="48" t="s">
        <v>669</v>
      </c>
      <c r="H193" s="48"/>
      <c r="I193" s="48">
        <v>55.000000000000007</v>
      </c>
      <c r="J193" s="48"/>
      <c r="K193" s="48" t="s">
        <v>2220</v>
      </c>
      <c r="L193" s="48" t="s">
        <v>2220</v>
      </c>
      <c r="M193" s="48" t="s">
        <v>2220</v>
      </c>
      <c r="N193" s="48" t="s">
        <v>2220</v>
      </c>
      <c r="O193" s="48"/>
      <c r="P193" s="48">
        <v>5</v>
      </c>
      <c r="Q193" s="48" t="s">
        <v>1667</v>
      </c>
      <c r="R193" s="48">
        <v>6</v>
      </c>
      <c r="S193" s="48" t="s">
        <v>734</v>
      </c>
      <c r="T193" s="48">
        <v>11</v>
      </c>
      <c r="U193" s="48" t="s">
        <v>253</v>
      </c>
      <c r="V193" s="48">
        <v>33.6</v>
      </c>
      <c r="W193" s="49">
        <v>67</v>
      </c>
      <c r="X193" s="49">
        <v>65</v>
      </c>
      <c r="Y193" s="49"/>
      <c r="Z193" s="49" t="s">
        <v>2220</v>
      </c>
      <c r="AA193" s="49" t="s">
        <v>2220</v>
      </c>
      <c r="AB193" s="49" t="s">
        <v>2220</v>
      </c>
      <c r="AC193" s="49" t="s">
        <v>2220</v>
      </c>
      <c r="AD193" s="49"/>
      <c r="AE193" s="49">
        <v>6</v>
      </c>
      <c r="AF193" s="49" t="s">
        <v>286</v>
      </c>
      <c r="AG193" s="49">
        <v>7</v>
      </c>
      <c r="AH193" s="49" t="s">
        <v>318</v>
      </c>
      <c r="AI193" s="49">
        <v>13</v>
      </c>
      <c r="AJ193" s="49">
        <v>8.8000000000000007</v>
      </c>
      <c r="AK193" s="49">
        <v>50.2</v>
      </c>
    </row>
  </sheetData>
  <sortState ref="A3:D24">
    <sortCondition ref="D3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0"/>
  <sheetViews>
    <sheetView topLeftCell="U1" workbookViewId="0">
      <selection activeCell="X17" sqref="X17"/>
    </sheetView>
  </sheetViews>
  <sheetFormatPr defaultRowHeight="14.25" x14ac:dyDescent="0.2"/>
  <cols>
    <col min="1" max="1" width="12.25" customWidth="1"/>
    <col min="2" max="2" width="20.25" customWidth="1"/>
    <col min="3" max="3" width="13.875" customWidth="1"/>
    <col min="4" max="4" width="13.375" customWidth="1"/>
    <col min="6" max="26" width="29.375" style="35" customWidth="1"/>
    <col min="27" max="44" width="29.375" style="51" customWidth="1"/>
    <col min="45" max="45" width="34.375" style="51" customWidth="1"/>
  </cols>
  <sheetData>
    <row r="1" spans="1:45" x14ac:dyDescent="0.2">
      <c r="F1" s="11">
        <v>1</v>
      </c>
      <c r="G1" s="11">
        <v>2</v>
      </c>
      <c r="H1" s="11">
        <v>3</v>
      </c>
      <c r="I1" s="11">
        <v>4</v>
      </c>
      <c r="J1" s="11">
        <v>5</v>
      </c>
      <c r="K1" s="11">
        <v>6</v>
      </c>
      <c r="L1" s="11">
        <v>7</v>
      </c>
      <c r="M1" s="11">
        <v>8</v>
      </c>
      <c r="N1" s="11">
        <v>9</v>
      </c>
      <c r="O1" s="11">
        <v>10</v>
      </c>
      <c r="P1" s="11">
        <v>11</v>
      </c>
      <c r="Q1" s="11">
        <v>12</v>
      </c>
      <c r="R1" s="11">
        <v>13</v>
      </c>
      <c r="S1" s="11">
        <v>14</v>
      </c>
      <c r="T1" s="11">
        <v>15</v>
      </c>
      <c r="U1" s="11">
        <v>16</v>
      </c>
      <c r="V1" s="11">
        <v>17</v>
      </c>
      <c r="W1" s="11">
        <v>18</v>
      </c>
      <c r="X1" s="11">
        <v>19</v>
      </c>
      <c r="Y1" s="11">
        <v>20</v>
      </c>
      <c r="Z1" s="11">
        <v>21</v>
      </c>
      <c r="AA1" s="50">
        <v>22</v>
      </c>
      <c r="AB1" s="50">
        <v>23</v>
      </c>
      <c r="AC1" s="50">
        <v>24</v>
      </c>
      <c r="AD1" s="50">
        <v>25</v>
      </c>
      <c r="AE1" s="50">
        <v>26</v>
      </c>
      <c r="AF1" s="50">
        <v>27</v>
      </c>
      <c r="AG1" s="50">
        <v>28</v>
      </c>
      <c r="AH1" s="50">
        <v>29</v>
      </c>
      <c r="AI1" s="50">
        <v>30</v>
      </c>
      <c r="AJ1" s="50">
        <v>31</v>
      </c>
      <c r="AK1" s="50">
        <v>32</v>
      </c>
      <c r="AL1" s="50">
        <v>33</v>
      </c>
      <c r="AM1" s="50">
        <v>34</v>
      </c>
      <c r="AN1" s="50">
        <v>35</v>
      </c>
      <c r="AO1" s="50">
        <v>36</v>
      </c>
      <c r="AP1" s="50">
        <v>37</v>
      </c>
      <c r="AQ1" s="50">
        <v>38</v>
      </c>
      <c r="AR1" s="50">
        <v>39</v>
      </c>
      <c r="AS1" s="50">
        <v>40</v>
      </c>
    </row>
    <row r="2" spans="1:45" ht="51" x14ac:dyDescent="0.2">
      <c r="A2" s="26" t="s">
        <v>53</v>
      </c>
      <c r="B2" s="27" t="s">
        <v>1</v>
      </c>
      <c r="C2" s="28" t="s">
        <v>217</v>
      </c>
      <c r="D2" s="28" t="s">
        <v>218</v>
      </c>
      <c r="F2" s="48" t="s">
        <v>53</v>
      </c>
      <c r="G2" s="48" t="s">
        <v>1</v>
      </c>
      <c r="H2" s="48" t="s">
        <v>2255</v>
      </c>
      <c r="I2" s="48" t="s">
        <v>2256</v>
      </c>
      <c r="J2" s="48" t="s">
        <v>2257</v>
      </c>
      <c r="K2" s="48" t="s">
        <v>2258</v>
      </c>
      <c r="L2" s="48" t="s">
        <v>2259</v>
      </c>
      <c r="M2" s="48" t="s">
        <v>2260</v>
      </c>
      <c r="N2" s="48" t="s">
        <v>2261</v>
      </c>
      <c r="O2" s="48" t="s">
        <v>2262</v>
      </c>
      <c r="P2" s="48" t="s">
        <v>2263</v>
      </c>
      <c r="Q2" s="48" t="s">
        <v>2264</v>
      </c>
      <c r="R2" s="48" t="s">
        <v>2265</v>
      </c>
      <c r="S2" s="48" t="s">
        <v>2266</v>
      </c>
      <c r="T2" s="48" t="s">
        <v>2267</v>
      </c>
      <c r="U2" s="48" t="s">
        <v>2268</v>
      </c>
      <c r="V2" s="48" t="s">
        <v>2269</v>
      </c>
      <c r="W2" s="48" t="s">
        <v>2270</v>
      </c>
      <c r="X2" s="48" t="s">
        <v>2271</v>
      </c>
      <c r="Y2" s="48" t="s">
        <v>2272</v>
      </c>
      <c r="Z2" s="48" t="s">
        <v>2273</v>
      </c>
      <c r="AA2" s="49" t="s">
        <v>2255</v>
      </c>
      <c r="AB2" s="49" t="s">
        <v>2256</v>
      </c>
      <c r="AC2" s="49" t="s">
        <v>2257</v>
      </c>
      <c r="AD2" s="49" t="s">
        <v>2258</v>
      </c>
      <c r="AE2" s="49" t="s">
        <v>2259</v>
      </c>
      <c r="AF2" s="49" t="s">
        <v>2260</v>
      </c>
      <c r="AG2" s="49" t="s">
        <v>2261</v>
      </c>
      <c r="AH2" s="49" t="s">
        <v>2262</v>
      </c>
      <c r="AI2" s="49" t="s">
        <v>2263</v>
      </c>
      <c r="AJ2" s="49" t="s">
        <v>2264</v>
      </c>
      <c r="AK2" s="49" t="s">
        <v>2265</v>
      </c>
      <c r="AL2" s="49" t="s">
        <v>2266</v>
      </c>
      <c r="AM2" s="49" t="s">
        <v>2267</v>
      </c>
      <c r="AN2" s="49" t="s">
        <v>2268</v>
      </c>
      <c r="AO2" s="49" t="s">
        <v>2269</v>
      </c>
      <c r="AP2" s="49" t="s">
        <v>2270</v>
      </c>
      <c r="AQ2" s="49" t="s">
        <v>2271</v>
      </c>
      <c r="AR2" s="49" t="s">
        <v>2272</v>
      </c>
      <c r="AS2" s="49" t="s">
        <v>2273</v>
      </c>
    </row>
    <row r="3" spans="1:45" x14ac:dyDescent="0.2">
      <c r="A3" s="13" t="s">
        <v>158</v>
      </c>
      <c r="B3" s="13" t="s">
        <v>14</v>
      </c>
      <c r="C3" s="12">
        <f>VLOOKUP($A3,'[1]2019-PMI'!$A:C,3,0)</f>
        <v>15</v>
      </c>
      <c r="D3" s="12">
        <f>VLOOKUP($A3,'[1]All-data-countries-2020'!$A:$GQ,95,0)</f>
        <v>3</v>
      </c>
      <c r="F3" s="48" t="s">
        <v>332</v>
      </c>
      <c r="G3" s="48" t="s">
        <v>333</v>
      </c>
      <c r="H3" s="48"/>
      <c r="I3" s="48">
        <v>36</v>
      </c>
      <c r="J3" s="48"/>
      <c r="K3" s="48">
        <v>8</v>
      </c>
      <c r="L3" s="48" t="s">
        <v>254</v>
      </c>
      <c r="M3" s="48">
        <v>1</v>
      </c>
      <c r="N3" s="48" t="s">
        <v>139</v>
      </c>
      <c r="O3" s="48"/>
      <c r="P3" s="48" t="s">
        <v>2220</v>
      </c>
      <c r="Q3" s="48"/>
      <c r="R3" s="48">
        <v>9</v>
      </c>
      <c r="S3" s="48" t="s">
        <v>298</v>
      </c>
      <c r="T3" s="48">
        <v>0</v>
      </c>
      <c r="U3" s="48" t="s">
        <v>88</v>
      </c>
      <c r="V3" s="48">
        <v>0</v>
      </c>
      <c r="W3" s="48" t="s">
        <v>88</v>
      </c>
      <c r="X3" s="48">
        <v>0</v>
      </c>
      <c r="Y3" s="48" t="s">
        <v>88</v>
      </c>
      <c r="Z3" s="48">
        <v>18</v>
      </c>
      <c r="AA3" s="49">
        <v>140</v>
      </c>
      <c r="AB3" s="49">
        <v>36</v>
      </c>
      <c r="AC3" s="49"/>
      <c r="AD3" s="49">
        <v>8</v>
      </c>
      <c r="AE3" s="49" t="s">
        <v>254</v>
      </c>
      <c r="AF3" s="49">
        <v>1</v>
      </c>
      <c r="AG3" s="49" t="s">
        <v>139</v>
      </c>
      <c r="AH3" s="49"/>
      <c r="AI3" s="49" t="s">
        <v>2220</v>
      </c>
      <c r="AJ3" s="49"/>
      <c r="AK3" s="49">
        <v>9</v>
      </c>
      <c r="AL3" s="49" t="s">
        <v>298</v>
      </c>
      <c r="AM3" s="49">
        <v>0</v>
      </c>
      <c r="AN3" s="49" t="s">
        <v>88</v>
      </c>
      <c r="AO3" s="49">
        <v>0</v>
      </c>
      <c r="AP3" s="49" t="s">
        <v>88</v>
      </c>
      <c r="AQ3" s="49">
        <v>0</v>
      </c>
      <c r="AR3" s="49" t="s">
        <v>88</v>
      </c>
      <c r="AS3" s="49">
        <v>18</v>
      </c>
    </row>
    <row r="4" spans="1:45" x14ac:dyDescent="0.2">
      <c r="A4" s="13" t="s">
        <v>178</v>
      </c>
      <c r="B4" s="13" t="s">
        <v>8</v>
      </c>
      <c r="C4" s="12">
        <f>VLOOKUP($A4,'[1]2019-PMI'!$A:C,3,0)</f>
        <v>20</v>
      </c>
      <c r="D4" s="12">
        <f>VLOOKUP($A4,'[1]All-data-countries-2020'!$A:$GQ,95,0)</f>
        <v>13</v>
      </c>
      <c r="F4" s="48" t="s">
        <v>334</v>
      </c>
      <c r="G4" s="48" t="s">
        <v>335</v>
      </c>
      <c r="H4" s="48"/>
      <c r="I4" s="48">
        <v>46.000000000000007</v>
      </c>
      <c r="J4" s="48"/>
      <c r="K4" s="48">
        <v>9</v>
      </c>
      <c r="L4" s="48" t="s">
        <v>298</v>
      </c>
      <c r="M4" s="48">
        <v>7</v>
      </c>
      <c r="N4" s="48" t="s">
        <v>164</v>
      </c>
      <c r="O4" s="48"/>
      <c r="P4" s="48" t="s">
        <v>2220</v>
      </c>
      <c r="Q4" s="48"/>
      <c r="R4" s="48">
        <v>7</v>
      </c>
      <c r="S4" s="48" t="s">
        <v>164</v>
      </c>
      <c r="T4" s="48">
        <v>0</v>
      </c>
      <c r="U4" s="48" t="s">
        <v>88</v>
      </c>
      <c r="V4" s="48">
        <v>0</v>
      </c>
      <c r="W4" s="48" t="s">
        <v>88</v>
      </c>
      <c r="X4" s="48">
        <v>0</v>
      </c>
      <c r="Y4" s="48" t="s">
        <v>88</v>
      </c>
      <c r="Z4" s="48">
        <v>23</v>
      </c>
      <c r="AA4" s="49">
        <v>111</v>
      </c>
      <c r="AB4" s="49">
        <v>46.000000000000007</v>
      </c>
      <c r="AC4" s="49"/>
      <c r="AD4" s="49">
        <v>9</v>
      </c>
      <c r="AE4" s="49" t="s">
        <v>298</v>
      </c>
      <c r="AF4" s="49">
        <v>7</v>
      </c>
      <c r="AG4" s="49" t="s">
        <v>164</v>
      </c>
      <c r="AH4" s="49"/>
      <c r="AI4" s="49" t="s">
        <v>2220</v>
      </c>
      <c r="AJ4" s="49"/>
      <c r="AK4" s="49">
        <v>7</v>
      </c>
      <c r="AL4" s="49" t="s">
        <v>164</v>
      </c>
      <c r="AM4" s="49">
        <v>0</v>
      </c>
      <c r="AN4" s="49" t="s">
        <v>88</v>
      </c>
      <c r="AO4" s="49">
        <v>0</v>
      </c>
      <c r="AP4" s="49" t="s">
        <v>88</v>
      </c>
      <c r="AQ4" s="49">
        <v>0</v>
      </c>
      <c r="AR4" s="49" t="s">
        <v>88</v>
      </c>
      <c r="AS4" s="49">
        <v>23</v>
      </c>
    </row>
    <row r="5" spans="1:45" x14ac:dyDescent="0.2">
      <c r="A5" s="13" t="s">
        <v>148</v>
      </c>
      <c r="B5" s="13" t="s">
        <v>12</v>
      </c>
      <c r="C5" s="12">
        <f>VLOOKUP($A5,'[1]2019-PMI'!$A:C,3,0)</f>
        <v>55</v>
      </c>
      <c r="D5" s="12">
        <f>VLOOKUP($A5,'[1]All-data-countries-2020'!$A:$GQ,95,0)</f>
        <v>37</v>
      </c>
      <c r="F5" s="48" t="s">
        <v>81</v>
      </c>
      <c r="G5" s="48" t="s">
        <v>36</v>
      </c>
      <c r="H5" s="48"/>
      <c r="I5" s="48">
        <v>20</v>
      </c>
      <c r="J5" s="48"/>
      <c r="K5" s="48">
        <v>4</v>
      </c>
      <c r="L5" s="48" t="s">
        <v>134</v>
      </c>
      <c r="M5" s="48">
        <v>1</v>
      </c>
      <c r="N5" s="48" t="s">
        <v>139</v>
      </c>
      <c r="O5" s="48"/>
      <c r="P5" s="48" t="s">
        <v>2220</v>
      </c>
      <c r="Q5" s="48"/>
      <c r="R5" s="48">
        <v>5</v>
      </c>
      <c r="S5" s="48" t="s">
        <v>286</v>
      </c>
      <c r="T5" s="48">
        <v>0</v>
      </c>
      <c r="U5" s="48" t="s">
        <v>88</v>
      </c>
      <c r="V5" s="48">
        <v>0</v>
      </c>
      <c r="W5" s="48" t="s">
        <v>88</v>
      </c>
      <c r="X5" s="48">
        <v>0</v>
      </c>
      <c r="Y5" s="48" t="s">
        <v>88</v>
      </c>
      <c r="Z5" s="48">
        <v>10</v>
      </c>
      <c r="AA5" s="49">
        <v>179</v>
      </c>
      <c r="AB5" s="49">
        <v>20</v>
      </c>
      <c r="AC5" s="49"/>
      <c r="AD5" s="49">
        <v>4</v>
      </c>
      <c r="AE5" s="49" t="s">
        <v>134</v>
      </c>
      <c r="AF5" s="49">
        <v>1</v>
      </c>
      <c r="AG5" s="49" t="s">
        <v>139</v>
      </c>
      <c r="AH5" s="49"/>
      <c r="AI5" s="49" t="s">
        <v>2220</v>
      </c>
      <c r="AJ5" s="49"/>
      <c r="AK5" s="49">
        <v>5</v>
      </c>
      <c r="AL5" s="49" t="s">
        <v>286</v>
      </c>
      <c r="AM5" s="49">
        <v>0</v>
      </c>
      <c r="AN5" s="49" t="s">
        <v>88</v>
      </c>
      <c r="AO5" s="49">
        <v>0</v>
      </c>
      <c r="AP5" s="49" t="s">
        <v>88</v>
      </c>
      <c r="AQ5" s="49">
        <v>0</v>
      </c>
      <c r="AR5" s="49" t="s">
        <v>88</v>
      </c>
      <c r="AS5" s="49">
        <v>10</v>
      </c>
    </row>
    <row r="6" spans="1:45" x14ac:dyDescent="0.2">
      <c r="A6" s="13" t="s">
        <v>89</v>
      </c>
      <c r="B6" s="13" t="s">
        <v>10</v>
      </c>
      <c r="C6" s="12">
        <f>VLOOKUP($A6,'[1]2019-PMI'!$A:C,3,0)</f>
        <v>51</v>
      </c>
      <c r="D6" s="12">
        <f>VLOOKUP($A6,'[1]All-data-countries-2020'!$A:$GQ,95,0)</f>
        <v>51</v>
      </c>
      <c r="F6" s="48" t="s">
        <v>336</v>
      </c>
      <c r="G6" s="48" t="s">
        <v>337</v>
      </c>
      <c r="H6" s="48"/>
      <c r="I6" s="48">
        <v>32</v>
      </c>
      <c r="J6" s="48"/>
      <c r="K6" s="48">
        <v>4</v>
      </c>
      <c r="L6" s="48" t="s">
        <v>134</v>
      </c>
      <c r="M6" s="48">
        <v>6</v>
      </c>
      <c r="N6" s="48" t="s">
        <v>257</v>
      </c>
      <c r="O6" s="48"/>
      <c r="P6" s="48" t="s">
        <v>2220</v>
      </c>
      <c r="Q6" s="48"/>
      <c r="R6" s="48">
        <v>6</v>
      </c>
      <c r="S6" s="48" t="s">
        <v>257</v>
      </c>
      <c r="T6" s="48">
        <v>0</v>
      </c>
      <c r="U6" s="48" t="s">
        <v>88</v>
      </c>
      <c r="V6" s="48">
        <v>0</v>
      </c>
      <c r="W6" s="48" t="s">
        <v>88</v>
      </c>
      <c r="X6" s="48">
        <v>0</v>
      </c>
      <c r="Y6" s="48" t="s">
        <v>88</v>
      </c>
      <c r="Z6" s="48">
        <v>16</v>
      </c>
      <c r="AA6" s="49">
        <v>147</v>
      </c>
      <c r="AB6" s="49">
        <v>32</v>
      </c>
      <c r="AC6" s="49"/>
      <c r="AD6" s="49">
        <v>4</v>
      </c>
      <c r="AE6" s="49" t="s">
        <v>134</v>
      </c>
      <c r="AF6" s="49">
        <v>6</v>
      </c>
      <c r="AG6" s="49" t="s">
        <v>257</v>
      </c>
      <c r="AH6" s="49"/>
      <c r="AI6" s="49" t="s">
        <v>2220</v>
      </c>
      <c r="AJ6" s="49"/>
      <c r="AK6" s="49">
        <v>6</v>
      </c>
      <c r="AL6" s="49" t="s">
        <v>257</v>
      </c>
      <c r="AM6" s="49">
        <v>0</v>
      </c>
      <c r="AN6" s="49" t="s">
        <v>88</v>
      </c>
      <c r="AO6" s="49">
        <v>0</v>
      </c>
      <c r="AP6" s="49" t="s">
        <v>88</v>
      </c>
      <c r="AQ6" s="49">
        <v>0</v>
      </c>
      <c r="AR6" s="49" t="s">
        <v>88</v>
      </c>
      <c r="AS6" s="49">
        <v>16</v>
      </c>
    </row>
    <row r="7" spans="1:45" x14ac:dyDescent="0.2">
      <c r="A7" s="13" t="s">
        <v>125</v>
      </c>
      <c r="B7" s="13" t="s">
        <v>24</v>
      </c>
      <c r="C7" s="12">
        <f>VLOOKUP($A7,'[1]2019-PMI'!$A:C,3,0)</f>
        <v>54</v>
      </c>
      <c r="D7" s="12">
        <f>VLOOKUP($A7,'[1]All-data-countries-2020'!$A:$GQ,95,0)</f>
        <v>51</v>
      </c>
      <c r="F7" s="48" t="s">
        <v>338</v>
      </c>
      <c r="G7" s="48" t="s">
        <v>339</v>
      </c>
      <c r="H7" s="48"/>
      <c r="I7" s="48">
        <v>58.000000000000007</v>
      </c>
      <c r="J7" s="48"/>
      <c r="K7" s="48">
        <v>4</v>
      </c>
      <c r="L7" s="48" t="s">
        <v>134</v>
      </c>
      <c r="M7" s="48">
        <v>8</v>
      </c>
      <c r="N7" s="48" t="s">
        <v>254</v>
      </c>
      <c r="O7" s="48"/>
      <c r="P7" s="48" t="s">
        <v>2220</v>
      </c>
      <c r="Q7" s="48"/>
      <c r="R7" s="48">
        <v>8</v>
      </c>
      <c r="S7" s="48" t="s">
        <v>254</v>
      </c>
      <c r="T7" s="48">
        <v>3</v>
      </c>
      <c r="U7" s="48" t="s">
        <v>286</v>
      </c>
      <c r="V7" s="48">
        <v>4</v>
      </c>
      <c r="W7" s="48" t="s">
        <v>2274</v>
      </c>
      <c r="X7" s="48">
        <v>2</v>
      </c>
      <c r="Y7" s="48" t="s">
        <v>2275</v>
      </c>
      <c r="Z7" s="48">
        <v>29</v>
      </c>
      <c r="AA7" s="49">
        <v>79</v>
      </c>
      <c r="AB7" s="49">
        <v>58.000000000000007</v>
      </c>
      <c r="AC7" s="49"/>
      <c r="AD7" s="49">
        <v>4</v>
      </c>
      <c r="AE7" s="49" t="s">
        <v>134</v>
      </c>
      <c r="AF7" s="49">
        <v>8</v>
      </c>
      <c r="AG7" s="49" t="s">
        <v>254</v>
      </c>
      <c r="AH7" s="49"/>
      <c r="AI7" s="49" t="s">
        <v>2220</v>
      </c>
      <c r="AJ7" s="49"/>
      <c r="AK7" s="49">
        <v>8</v>
      </c>
      <c r="AL7" s="49" t="s">
        <v>254</v>
      </c>
      <c r="AM7" s="49">
        <v>3</v>
      </c>
      <c r="AN7" s="49" t="s">
        <v>286</v>
      </c>
      <c r="AO7" s="49">
        <v>4</v>
      </c>
      <c r="AP7" s="49" t="s">
        <v>2274</v>
      </c>
      <c r="AQ7" s="49">
        <v>2</v>
      </c>
      <c r="AR7" s="49" t="s">
        <v>2275</v>
      </c>
      <c r="AS7" s="49">
        <v>29</v>
      </c>
    </row>
    <row r="8" spans="1:45" x14ac:dyDescent="0.2">
      <c r="A8" s="13" t="s">
        <v>108</v>
      </c>
      <c r="B8" s="13" t="s">
        <v>198</v>
      </c>
      <c r="C8" s="12">
        <f>VLOOKUP($A8,'[1]2019-PMI'!$A:C,3,0)</f>
        <v>61</v>
      </c>
      <c r="D8" s="12">
        <f>VLOOKUP($A8,'[1]All-data-countries-2020'!$A:$GQ,95,0)</f>
        <v>57</v>
      </c>
      <c r="F8" s="48" t="s">
        <v>340</v>
      </c>
      <c r="G8" s="48" t="s">
        <v>341</v>
      </c>
      <c r="H8" s="48"/>
      <c r="I8" s="48">
        <v>62.000000000000007</v>
      </c>
      <c r="J8" s="48"/>
      <c r="K8" s="48">
        <v>7</v>
      </c>
      <c r="L8" s="48" t="s">
        <v>164</v>
      </c>
      <c r="M8" s="48">
        <v>2</v>
      </c>
      <c r="N8" s="48" t="s">
        <v>129</v>
      </c>
      <c r="O8" s="48"/>
      <c r="P8" s="48" t="s">
        <v>2220</v>
      </c>
      <c r="Q8" s="48"/>
      <c r="R8" s="48">
        <v>6</v>
      </c>
      <c r="S8" s="48" t="s">
        <v>257</v>
      </c>
      <c r="T8" s="48">
        <v>6</v>
      </c>
      <c r="U8" s="48" t="s">
        <v>291</v>
      </c>
      <c r="V8" s="48">
        <v>5</v>
      </c>
      <c r="W8" s="48" t="s">
        <v>2276</v>
      </c>
      <c r="X8" s="48">
        <v>5</v>
      </c>
      <c r="Y8" s="48" t="s">
        <v>2276</v>
      </c>
      <c r="Z8" s="48">
        <v>31</v>
      </c>
      <c r="AA8" s="49">
        <v>61</v>
      </c>
      <c r="AB8" s="49">
        <v>62.000000000000007</v>
      </c>
      <c r="AC8" s="49"/>
      <c r="AD8" s="49">
        <v>7</v>
      </c>
      <c r="AE8" s="49" t="s">
        <v>164</v>
      </c>
      <c r="AF8" s="49">
        <v>2</v>
      </c>
      <c r="AG8" s="49" t="s">
        <v>129</v>
      </c>
      <c r="AH8" s="49"/>
      <c r="AI8" s="49" t="s">
        <v>2220</v>
      </c>
      <c r="AJ8" s="49"/>
      <c r="AK8" s="49">
        <v>6</v>
      </c>
      <c r="AL8" s="49" t="s">
        <v>257</v>
      </c>
      <c r="AM8" s="49">
        <v>6</v>
      </c>
      <c r="AN8" s="49" t="s">
        <v>291</v>
      </c>
      <c r="AO8" s="49">
        <v>5</v>
      </c>
      <c r="AP8" s="49" t="s">
        <v>2276</v>
      </c>
      <c r="AQ8" s="49">
        <v>5</v>
      </c>
      <c r="AR8" s="49" t="s">
        <v>2276</v>
      </c>
      <c r="AS8" s="49">
        <v>31</v>
      </c>
    </row>
    <row r="9" spans="1:45" x14ac:dyDescent="0.2">
      <c r="A9" s="13" t="s">
        <v>176</v>
      </c>
      <c r="B9" s="13" t="s">
        <v>22</v>
      </c>
      <c r="C9" s="12">
        <f>VLOOKUP($A9,'[1]2019-PMI'!$A:C,3,0)</f>
        <v>70</v>
      </c>
      <c r="D9" s="12">
        <f>VLOOKUP($A9,'[1]All-data-countries-2020'!$A:$GQ,95,0)</f>
        <v>61</v>
      </c>
      <c r="F9" s="48" t="s">
        <v>342</v>
      </c>
      <c r="G9" s="48" t="s">
        <v>343</v>
      </c>
      <c r="H9" s="48"/>
      <c r="I9" s="48">
        <v>40</v>
      </c>
      <c r="J9" s="48"/>
      <c r="K9" s="48">
        <v>6</v>
      </c>
      <c r="L9" s="48" t="s">
        <v>257</v>
      </c>
      <c r="M9" s="48">
        <v>6</v>
      </c>
      <c r="N9" s="48" t="s">
        <v>257</v>
      </c>
      <c r="O9" s="48"/>
      <c r="P9" s="48" t="s">
        <v>2220</v>
      </c>
      <c r="Q9" s="48"/>
      <c r="R9" s="48">
        <v>8</v>
      </c>
      <c r="S9" s="48" t="s">
        <v>254</v>
      </c>
      <c r="T9" s="48">
        <v>0</v>
      </c>
      <c r="U9" s="48" t="s">
        <v>88</v>
      </c>
      <c r="V9" s="48">
        <v>0</v>
      </c>
      <c r="W9" s="48" t="s">
        <v>88</v>
      </c>
      <c r="X9" s="48">
        <v>0</v>
      </c>
      <c r="Y9" s="48" t="s">
        <v>88</v>
      </c>
      <c r="Z9" s="48">
        <v>20</v>
      </c>
      <c r="AA9" s="49">
        <v>120</v>
      </c>
      <c r="AB9" s="49">
        <v>42</v>
      </c>
      <c r="AC9" s="49"/>
      <c r="AD9" s="49">
        <v>7</v>
      </c>
      <c r="AE9" s="49" t="s">
        <v>164</v>
      </c>
      <c r="AF9" s="49">
        <v>6</v>
      </c>
      <c r="AG9" s="49" t="s">
        <v>257</v>
      </c>
      <c r="AH9" s="49"/>
      <c r="AI9" s="49" t="s">
        <v>2220</v>
      </c>
      <c r="AJ9" s="49"/>
      <c r="AK9" s="49">
        <v>8</v>
      </c>
      <c r="AL9" s="49" t="s">
        <v>254</v>
      </c>
      <c r="AM9" s="49">
        <v>0</v>
      </c>
      <c r="AN9" s="49" t="s">
        <v>88</v>
      </c>
      <c r="AO9" s="49">
        <v>0</v>
      </c>
      <c r="AP9" s="49" t="s">
        <v>88</v>
      </c>
      <c r="AQ9" s="49">
        <v>0</v>
      </c>
      <c r="AR9" s="49" t="s">
        <v>88</v>
      </c>
      <c r="AS9" s="49">
        <v>21</v>
      </c>
    </row>
    <row r="10" spans="1:45" x14ac:dyDescent="0.2">
      <c r="A10" s="13" t="s">
        <v>151</v>
      </c>
      <c r="B10" s="13" t="s">
        <v>16</v>
      </c>
      <c r="C10" s="12">
        <f>VLOOKUP($A10,'[1]2019-PMI'!$A:C,3,0)</f>
        <v>101</v>
      </c>
      <c r="D10" s="12">
        <f>VLOOKUP($A10,'[1]All-data-countries-2020'!$A:$GQ,95,0)</f>
        <v>88</v>
      </c>
      <c r="F10" s="48" t="s">
        <v>344</v>
      </c>
      <c r="G10" s="48" t="s">
        <v>345</v>
      </c>
      <c r="H10" s="48"/>
      <c r="I10" s="48">
        <v>64</v>
      </c>
      <c r="J10" s="48"/>
      <c r="K10" s="48">
        <v>8</v>
      </c>
      <c r="L10" s="48" t="s">
        <v>254</v>
      </c>
      <c r="M10" s="48">
        <v>2</v>
      </c>
      <c r="N10" s="48" t="s">
        <v>129</v>
      </c>
      <c r="O10" s="48"/>
      <c r="P10" s="48" t="s">
        <v>2220</v>
      </c>
      <c r="Q10" s="48"/>
      <c r="R10" s="48">
        <v>8</v>
      </c>
      <c r="S10" s="48" t="s">
        <v>254</v>
      </c>
      <c r="T10" s="48">
        <v>4</v>
      </c>
      <c r="U10" s="48" t="s">
        <v>263</v>
      </c>
      <c r="V10" s="48">
        <v>3</v>
      </c>
      <c r="W10" s="48" t="s">
        <v>2278</v>
      </c>
      <c r="X10" s="48">
        <v>7</v>
      </c>
      <c r="Y10" s="48" t="s">
        <v>291</v>
      </c>
      <c r="Z10" s="48">
        <v>32</v>
      </c>
      <c r="AA10" s="49">
        <v>57</v>
      </c>
      <c r="AB10" s="49">
        <v>64</v>
      </c>
      <c r="AC10" s="49"/>
      <c r="AD10" s="49">
        <v>8</v>
      </c>
      <c r="AE10" s="49" t="s">
        <v>254</v>
      </c>
      <c r="AF10" s="49">
        <v>2</v>
      </c>
      <c r="AG10" s="49" t="s">
        <v>129</v>
      </c>
      <c r="AH10" s="49"/>
      <c r="AI10" s="49" t="s">
        <v>2220</v>
      </c>
      <c r="AJ10" s="49"/>
      <c r="AK10" s="49">
        <v>8</v>
      </c>
      <c r="AL10" s="49" t="s">
        <v>254</v>
      </c>
      <c r="AM10" s="49">
        <v>4</v>
      </c>
      <c r="AN10" s="49" t="s">
        <v>263</v>
      </c>
      <c r="AO10" s="49">
        <v>3</v>
      </c>
      <c r="AP10" s="49" t="s">
        <v>2278</v>
      </c>
      <c r="AQ10" s="49">
        <v>7</v>
      </c>
      <c r="AR10" s="49" t="s">
        <v>291</v>
      </c>
      <c r="AS10" s="49">
        <v>32</v>
      </c>
    </row>
    <row r="11" spans="1:45" x14ac:dyDescent="0.2">
      <c r="A11" s="13" t="s">
        <v>171</v>
      </c>
      <c r="B11" s="13" t="s">
        <v>199</v>
      </c>
      <c r="C11" s="12">
        <f>VLOOKUP($A11,'[1]2019-PMI'!$A:C,3,0)</f>
        <v>97</v>
      </c>
      <c r="D11" s="12">
        <f>VLOOKUP($A11,'[1]All-data-countries-2020'!$A:$GQ,95,0)</f>
        <v>97</v>
      </c>
      <c r="F11" s="48" t="s">
        <v>346</v>
      </c>
      <c r="G11" s="48" t="s">
        <v>347</v>
      </c>
      <c r="H11" s="48"/>
      <c r="I11" s="48">
        <v>70</v>
      </c>
      <c r="J11" s="48"/>
      <c r="K11" s="48">
        <v>5</v>
      </c>
      <c r="L11" s="48" t="s">
        <v>286</v>
      </c>
      <c r="M11" s="48">
        <v>5</v>
      </c>
      <c r="N11" s="48" t="s">
        <v>286</v>
      </c>
      <c r="O11" s="48"/>
      <c r="P11" s="48" t="s">
        <v>2220</v>
      </c>
      <c r="Q11" s="48"/>
      <c r="R11" s="48">
        <v>7</v>
      </c>
      <c r="S11" s="48" t="s">
        <v>164</v>
      </c>
      <c r="T11" s="48">
        <v>5</v>
      </c>
      <c r="U11" s="48" t="s">
        <v>721</v>
      </c>
      <c r="V11" s="48">
        <v>7</v>
      </c>
      <c r="W11" s="48" t="s">
        <v>291</v>
      </c>
      <c r="X11" s="48">
        <v>6</v>
      </c>
      <c r="Y11" s="48" t="s">
        <v>2280</v>
      </c>
      <c r="Z11" s="48">
        <v>35</v>
      </c>
      <c r="AA11" s="49">
        <v>37</v>
      </c>
      <c r="AB11" s="49">
        <v>70</v>
      </c>
      <c r="AC11" s="49"/>
      <c r="AD11" s="49">
        <v>5</v>
      </c>
      <c r="AE11" s="49" t="s">
        <v>286</v>
      </c>
      <c r="AF11" s="49">
        <v>5</v>
      </c>
      <c r="AG11" s="49" t="s">
        <v>286</v>
      </c>
      <c r="AH11" s="49"/>
      <c r="AI11" s="49" t="s">
        <v>2220</v>
      </c>
      <c r="AJ11" s="49"/>
      <c r="AK11" s="49">
        <v>7</v>
      </c>
      <c r="AL11" s="49" t="s">
        <v>164</v>
      </c>
      <c r="AM11" s="49">
        <v>5</v>
      </c>
      <c r="AN11" s="49" t="s">
        <v>721</v>
      </c>
      <c r="AO11" s="49">
        <v>7</v>
      </c>
      <c r="AP11" s="49" t="s">
        <v>291</v>
      </c>
      <c r="AQ11" s="49">
        <v>6</v>
      </c>
      <c r="AR11" s="49" t="s">
        <v>2280</v>
      </c>
      <c r="AS11" s="49">
        <v>35</v>
      </c>
    </row>
    <row r="12" spans="1:45" x14ac:dyDescent="0.2">
      <c r="A12" s="13" t="s">
        <v>104</v>
      </c>
      <c r="B12" s="13" t="s">
        <v>26</v>
      </c>
      <c r="C12" s="12">
        <f>VLOOKUP($A12,'[1]2019-PMI'!$A:C,3,0)</f>
        <v>100</v>
      </c>
      <c r="D12" s="12">
        <f>VLOOKUP($A12,'[1]All-data-countries-2020'!$A:$GQ,95,0)</f>
        <v>103</v>
      </c>
      <c r="F12" s="48" t="s">
        <v>348</v>
      </c>
      <c r="G12" s="48" t="s">
        <v>349</v>
      </c>
      <c r="H12" s="48"/>
      <c r="I12" s="48">
        <v>46.000000000000007</v>
      </c>
      <c r="J12" s="48"/>
      <c r="K12" s="48">
        <v>10</v>
      </c>
      <c r="L12" s="48" t="s">
        <v>291</v>
      </c>
      <c r="M12" s="48">
        <v>5</v>
      </c>
      <c r="N12" s="48" t="s">
        <v>286</v>
      </c>
      <c r="O12" s="48"/>
      <c r="P12" s="48" t="s">
        <v>2220</v>
      </c>
      <c r="Q12" s="48"/>
      <c r="R12" s="48">
        <v>8</v>
      </c>
      <c r="S12" s="48" t="s">
        <v>254</v>
      </c>
      <c r="T12" s="48">
        <v>0</v>
      </c>
      <c r="U12" s="48" t="s">
        <v>88</v>
      </c>
      <c r="V12" s="48">
        <v>0</v>
      </c>
      <c r="W12" s="48" t="s">
        <v>88</v>
      </c>
      <c r="X12" s="48">
        <v>0</v>
      </c>
      <c r="Y12" s="48" t="s">
        <v>88</v>
      </c>
      <c r="Z12" s="48">
        <v>23</v>
      </c>
      <c r="AA12" s="49">
        <v>105</v>
      </c>
      <c r="AB12" s="49">
        <v>50.000000000000007</v>
      </c>
      <c r="AC12" s="49"/>
      <c r="AD12" s="49">
        <v>10</v>
      </c>
      <c r="AE12" s="49" t="s">
        <v>291</v>
      </c>
      <c r="AF12" s="49">
        <v>7</v>
      </c>
      <c r="AG12" s="49" t="s">
        <v>164</v>
      </c>
      <c r="AH12" s="49"/>
      <c r="AI12" s="49" t="s">
        <v>2220</v>
      </c>
      <c r="AJ12" s="49"/>
      <c r="AK12" s="49">
        <v>8</v>
      </c>
      <c r="AL12" s="49" t="s">
        <v>254</v>
      </c>
      <c r="AM12" s="49">
        <v>0</v>
      </c>
      <c r="AN12" s="49" t="s">
        <v>88</v>
      </c>
      <c r="AO12" s="49">
        <v>0</v>
      </c>
      <c r="AP12" s="49" t="s">
        <v>88</v>
      </c>
      <c r="AQ12" s="49">
        <v>0</v>
      </c>
      <c r="AR12" s="49" t="s">
        <v>88</v>
      </c>
      <c r="AS12" s="49">
        <v>25</v>
      </c>
    </row>
    <row r="13" spans="1:45" x14ac:dyDescent="0.2">
      <c r="A13" s="13" t="s">
        <v>122</v>
      </c>
      <c r="B13" s="13" t="s">
        <v>18</v>
      </c>
      <c r="C13" s="12">
        <f>VLOOKUP($A13,'[1]2019-PMI'!$A:C,3,0)</f>
        <v>104</v>
      </c>
      <c r="D13" s="12">
        <f>VLOOKUP($A13,'[1]All-data-countries-2020'!$A:$GQ,95,0)</f>
        <v>105</v>
      </c>
      <c r="F13" s="48" t="s">
        <v>350</v>
      </c>
      <c r="G13" s="48" t="s">
        <v>351</v>
      </c>
      <c r="H13" s="48"/>
      <c r="I13" s="48">
        <v>46.000000000000007</v>
      </c>
      <c r="J13" s="48"/>
      <c r="K13" s="48">
        <v>2</v>
      </c>
      <c r="L13" s="48" t="s">
        <v>129</v>
      </c>
      <c r="M13" s="48">
        <v>5</v>
      </c>
      <c r="N13" s="48" t="s">
        <v>286</v>
      </c>
      <c r="O13" s="48"/>
      <c r="P13" s="48" t="s">
        <v>2220</v>
      </c>
      <c r="Q13" s="48"/>
      <c r="R13" s="48">
        <v>8</v>
      </c>
      <c r="S13" s="48" t="s">
        <v>254</v>
      </c>
      <c r="T13" s="48">
        <v>5</v>
      </c>
      <c r="U13" s="48" t="s">
        <v>721</v>
      </c>
      <c r="V13" s="48">
        <v>1</v>
      </c>
      <c r="W13" s="48" t="s">
        <v>2281</v>
      </c>
      <c r="X13" s="48">
        <v>2</v>
      </c>
      <c r="Y13" s="48" t="s">
        <v>2275</v>
      </c>
      <c r="Z13" s="48">
        <v>23</v>
      </c>
      <c r="AA13" s="49">
        <v>88</v>
      </c>
      <c r="AB13" s="49">
        <v>56.000000000000007</v>
      </c>
      <c r="AC13" s="49"/>
      <c r="AD13" s="49">
        <v>3</v>
      </c>
      <c r="AE13" s="49" t="s">
        <v>143</v>
      </c>
      <c r="AF13" s="49">
        <v>5</v>
      </c>
      <c r="AG13" s="49" t="s">
        <v>286</v>
      </c>
      <c r="AH13" s="49"/>
      <c r="AI13" s="49" t="s">
        <v>2220</v>
      </c>
      <c r="AJ13" s="49"/>
      <c r="AK13" s="49">
        <v>8</v>
      </c>
      <c r="AL13" s="49" t="s">
        <v>254</v>
      </c>
      <c r="AM13" s="49">
        <v>5</v>
      </c>
      <c r="AN13" s="49" t="s">
        <v>721</v>
      </c>
      <c r="AO13" s="49">
        <v>4</v>
      </c>
      <c r="AP13" s="49" t="s">
        <v>2274</v>
      </c>
      <c r="AQ13" s="49">
        <v>3</v>
      </c>
      <c r="AR13" s="49" t="s">
        <v>2278</v>
      </c>
      <c r="AS13" s="49">
        <v>28</v>
      </c>
    </row>
    <row r="14" spans="1:45" x14ac:dyDescent="0.2">
      <c r="A14" s="13" t="s">
        <v>115</v>
      </c>
      <c r="B14" s="13" t="s">
        <v>42</v>
      </c>
      <c r="C14" s="12">
        <f>VLOOKUP($A14,'[1]2019-PMI'!$A:C,3,0)</f>
        <v>112</v>
      </c>
      <c r="D14" s="12">
        <f>VLOOKUP($A14,'[1]All-data-countries-2020'!$A:$GQ,95,0)</f>
        <v>111</v>
      </c>
      <c r="F14" s="48" t="s">
        <v>89</v>
      </c>
      <c r="G14" s="48" t="s">
        <v>10</v>
      </c>
      <c r="H14" s="48"/>
      <c r="I14" s="48">
        <v>64</v>
      </c>
      <c r="J14" s="48"/>
      <c r="K14" s="48">
        <v>8</v>
      </c>
      <c r="L14" s="48" t="s">
        <v>254</v>
      </c>
      <c r="M14" s="48">
        <v>4</v>
      </c>
      <c r="N14" s="48" t="s">
        <v>134</v>
      </c>
      <c r="O14" s="48"/>
      <c r="P14" s="48" t="s">
        <v>2220</v>
      </c>
      <c r="Q14" s="48"/>
      <c r="R14" s="48">
        <v>5</v>
      </c>
      <c r="S14" s="48" t="s">
        <v>286</v>
      </c>
      <c r="T14" s="48">
        <v>5</v>
      </c>
      <c r="U14" s="48" t="s">
        <v>721</v>
      </c>
      <c r="V14" s="48">
        <v>6</v>
      </c>
      <c r="W14" s="48" t="s">
        <v>2280</v>
      </c>
      <c r="X14" s="48">
        <v>4</v>
      </c>
      <c r="Y14" s="48" t="s">
        <v>2274</v>
      </c>
      <c r="Z14" s="48">
        <v>32</v>
      </c>
      <c r="AA14" s="49">
        <v>51</v>
      </c>
      <c r="AB14" s="49">
        <v>66</v>
      </c>
      <c r="AC14" s="49"/>
      <c r="AD14" s="49">
        <v>8</v>
      </c>
      <c r="AE14" s="49" t="s">
        <v>254</v>
      </c>
      <c r="AF14" s="49">
        <v>4</v>
      </c>
      <c r="AG14" s="49" t="s">
        <v>134</v>
      </c>
      <c r="AH14" s="49"/>
      <c r="AI14" s="49" t="s">
        <v>2220</v>
      </c>
      <c r="AJ14" s="49"/>
      <c r="AK14" s="49">
        <v>5</v>
      </c>
      <c r="AL14" s="49" t="s">
        <v>286</v>
      </c>
      <c r="AM14" s="49">
        <v>5</v>
      </c>
      <c r="AN14" s="49" t="s">
        <v>721</v>
      </c>
      <c r="AO14" s="49">
        <v>7</v>
      </c>
      <c r="AP14" s="49" t="s">
        <v>291</v>
      </c>
      <c r="AQ14" s="49">
        <v>4</v>
      </c>
      <c r="AR14" s="49" t="s">
        <v>2274</v>
      </c>
      <c r="AS14" s="49">
        <v>33</v>
      </c>
    </row>
    <row r="15" spans="1:45" x14ac:dyDescent="0.2">
      <c r="A15" s="13" t="s">
        <v>132</v>
      </c>
      <c r="B15" s="13" t="s">
        <v>32</v>
      </c>
      <c r="C15" s="12">
        <f>VLOOKUP($A15,'[1]2019-PMI'!$A:C,3,0)</f>
        <v>115</v>
      </c>
      <c r="D15" s="12">
        <f>VLOOKUP($A15,'[1]All-data-countries-2020'!$A:$GQ,95,0)</f>
        <v>114</v>
      </c>
      <c r="F15" s="48" t="s">
        <v>352</v>
      </c>
      <c r="G15" s="48" t="s">
        <v>353</v>
      </c>
      <c r="H15" s="48"/>
      <c r="I15" s="48">
        <v>60.000000000000007</v>
      </c>
      <c r="J15" s="48"/>
      <c r="K15" s="48">
        <v>6</v>
      </c>
      <c r="L15" s="48" t="s">
        <v>257</v>
      </c>
      <c r="M15" s="48">
        <v>7</v>
      </c>
      <c r="N15" s="48" t="s">
        <v>164</v>
      </c>
      <c r="O15" s="48"/>
      <c r="P15" s="48" t="s">
        <v>2220</v>
      </c>
      <c r="Q15" s="48"/>
      <c r="R15" s="48">
        <v>7</v>
      </c>
      <c r="S15" s="48" t="s">
        <v>164</v>
      </c>
      <c r="T15" s="48">
        <v>4</v>
      </c>
      <c r="U15" s="48" t="s">
        <v>263</v>
      </c>
      <c r="V15" s="48">
        <v>3</v>
      </c>
      <c r="W15" s="48" t="s">
        <v>2278</v>
      </c>
      <c r="X15" s="48">
        <v>3</v>
      </c>
      <c r="Y15" s="48" t="s">
        <v>2278</v>
      </c>
      <c r="Z15" s="48">
        <v>30</v>
      </c>
      <c r="AA15" s="49">
        <v>72</v>
      </c>
      <c r="AB15" s="49">
        <v>60.000000000000007</v>
      </c>
      <c r="AC15" s="49"/>
      <c r="AD15" s="49">
        <v>6</v>
      </c>
      <c r="AE15" s="49" t="s">
        <v>257</v>
      </c>
      <c r="AF15" s="49">
        <v>7</v>
      </c>
      <c r="AG15" s="49" t="s">
        <v>164</v>
      </c>
      <c r="AH15" s="49"/>
      <c r="AI15" s="49" t="s">
        <v>2220</v>
      </c>
      <c r="AJ15" s="49"/>
      <c r="AK15" s="49">
        <v>7</v>
      </c>
      <c r="AL15" s="49" t="s">
        <v>164</v>
      </c>
      <c r="AM15" s="49">
        <v>4</v>
      </c>
      <c r="AN15" s="49" t="s">
        <v>263</v>
      </c>
      <c r="AO15" s="49">
        <v>3</v>
      </c>
      <c r="AP15" s="49" t="s">
        <v>2278</v>
      </c>
      <c r="AQ15" s="49">
        <v>3</v>
      </c>
      <c r="AR15" s="49" t="s">
        <v>2278</v>
      </c>
      <c r="AS15" s="49">
        <v>30</v>
      </c>
    </row>
    <row r="16" spans="1:45" x14ac:dyDescent="0.2">
      <c r="A16" s="13" t="s">
        <v>182</v>
      </c>
      <c r="B16" s="13" t="s">
        <v>200</v>
      </c>
      <c r="C16" s="12">
        <f>VLOOKUP($A16,'[1]2019-PMI'!$A:C,3,0)</f>
        <v>119</v>
      </c>
      <c r="D16" s="12">
        <f>VLOOKUP($A16,'[1]All-data-countries-2020'!$A:$GQ,95,0)</f>
        <v>114</v>
      </c>
      <c r="F16" s="48" t="s">
        <v>354</v>
      </c>
      <c r="G16" s="48" t="s">
        <v>355</v>
      </c>
      <c r="H16" s="48"/>
      <c r="I16" s="48">
        <v>38</v>
      </c>
      <c r="J16" s="48"/>
      <c r="K16" s="48">
        <v>2</v>
      </c>
      <c r="L16" s="48" t="s">
        <v>129</v>
      </c>
      <c r="M16" s="48">
        <v>2</v>
      </c>
      <c r="N16" s="48" t="s">
        <v>129</v>
      </c>
      <c r="O16" s="48"/>
      <c r="P16" s="48" t="s">
        <v>2220</v>
      </c>
      <c r="Q16" s="48"/>
      <c r="R16" s="48">
        <v>7</v>
      </c>
      <c r="S16" s="48" t="s">
        <v>164</v>
      </c>
      <c r="T16" s="48">
        <v>3</v>
      </c>
      <c r="U16" s="48" t="s">
        <v>286</v>
      </c>
      <c r="V16" s="48">
        <v>1</v>
      </c>
      <c r="W16" s="48" t="s">
        <v>2281</v>
      </c>
      <c r="X16" s="48">
        <v>4</v>
      </c>
      <c r="Y16" s="48" t="s">
        <v>2274</v>
      </c>
      <c r="Z16" s="48">
        <v>19</v>
      </c>
      <c r="AA16" s="49">
        <v>136</v>
      </c>
      <c r="AB16" s="49">
        <v>38</v>
      </c>
      <c r="AC16" s="49"/>
      <c r="AD16" s="49">
        <v>2</v>
      </c>
      <c r="AE16" s="49" t="s">
        <v>129</v>
      </c>
      <c r="AF16" s="49">
        <v>2</v>
      </c>
      <c r="AG16" s="49" t="s">
        <v>129</v>
      </c>
      <c r="AH16" s="49"/>
      <c r="AI16" s="49" t="s">
        <v>2220</v>
      </c>
      <c r="AJ16" s="49"/>
      <c r="AK16" s="49">
        <v>7</v>
      </c>
      <c r="AL16" s="49" t="s">
        <v>164</v>
      </c>
      <c r="AM16" s="49">
        <v>3</v>
      </c>
      <c r="AN16" s="49" t="s">
        <v>286</v>
      </c>
      <c r="AO16" s="49">
        <v>1</v>
      </c>
      <c r="AP16" s="49" t="s">
        <v>2281</v>
      </c>
      <c r="AQ16" s="49">
        <v>4</v>
      </c>
      <c r="AR16" s="49" t="s">
        <v>2274</v>
      </c>
      <c r="AS16" s="49">
        <v>19</v>
      </c>
    </row>
    <row r="17" spans="1:45" x14ac:dyDescent="0.2">
      <c r="A17" s="13" t="s">
        <v>144</v>
      </c>
      <c r="B17" s="13" t="s">
        <v>34</v>
      </c>
      <c r="C17" s="12">
        <f>VLOOKUP($A17,'[1]2019-PMI'!$A:C,3,0)</f>
        <v>150</v>
      </c>
      <c r="D17" s="12">
        <f>VLOOKUP($A17,'[1]All-data-countries-2020'!$A:$GQ,95,0)</f>
        <v>147</v>
      </c>
      <c r="F17" s="48" t="s">
        <v>356</v>
      </c>
      <c r="G17" s="48" t="s">
        <v>357</v>
      </c>
      <c r="H17" s="48"/>
      <c r="I17" s="48">
        <v>60.000000000000007</v>
      </c>
      <c r="J17" s="48"/>
      <c r="K17" s="48">
        <v>7</v>
      </c>
      <c r="L17" s="48" t="s">
        <v>164</v>
      </c>
      <c r="M17" s="48">
        <v>2</v>
      </c>
      <c r="N17" s="48" t="s">
        <v>129</v>
      </c>
      <c r="O17" s="48"/>
      <c r="P17" s="48" t="s">
        <v>2220</v>
      </c>
      <c r="Q17" s="48"/>
      <c r="R17" s="48">
        <v>8</v>
      </c>
      <c r="S17" s="48" t="s">
        <v>254</v>
      </c>
      <c r="T17" s="48">
        <v>3</v>
      </c>
      <c r="U17" s="48" t="s">
        <v>286</v>
      </c>
      <c r="V17" s="48">
        <v>5</v>
      </c>
      <c r="W17" s="48" t="s">
        <v>2276</v>
      </c>
      <c r="X17" s="48">
        <v>5</v>
      </c>
      <c r="Y17" s="48" t="s">
        <v>2276</v>
      </c>
      <c r="Z17" s="48">
        <v>30</v>
      </c>
      <c r="AA17" s="49">
        <v>79</v>
      </c>
      <c r="AB17" s="49">
        <v>58.000000000000007</v>
      </c>
      <c r="AC17" s="49"/>
      <c r="AD17" s="49">
        <v>6</v>
      </c>
      <c r="AE17" s="49" t="s">
        <v>257</v>
      </c>
      <c r="AF17" s="49">
        <v>2</v>
      </c>
      <c r="AG17" s="49" t="s">
        <v>129</v>
      </c>
      <c r="AH17" s="49"/>
      <c r="AI17" s="49" t="s">
        <v>2220</v>
      </c>
      <c r="AJ17" s="49"/>
      <c r="AK17" s="49">
        <v>8</v>
      </c>
      <c r="AL17" s="49" t="s">
        <v>254</v>
      </c>
      <c r="AM17" s="49">
        <v>3</v>
      </c>
      <c r="AN17" s="49" t="s">
        <v>286</v>
      </c>
      <c r="AO17" s="49">
        <v>5</v>
      </c>
      <c r="AP17" s="49" t="s">
        <v>2276</v>
      </c>
      <c r="AQ17" s="49">
        <v>5</v>
      </c>
      <c r="AR17" s="49" t="s">
        <v>2276</v>
      </c>
      <c r="AS17" s="49">
        <v>29</v>
      </c>
    </row>
    <row r="18" spans="1:45" x14ac:dyDescent="0.2">
      <c r="A18" s="13" t="s">
        <v>167</v>
      </c>
      <c r="B18" s="13" t="s">
        <v>40</v>
      </c>
      <c r="C18" s="12">
        <f>VLOOKUP($A18,'[1]2019-PMI'!$A:C,3,0)</f>
        <v>155</v>
      </c>
      <c r="D18" s="12">
        <f>VLOOKUP($A18,'[1]All-data-countries-2020'!$A:$GQ,95,0)</f>
        <v>153</v>
      </c>
      <c r="F18" s="48" t="s">
        <v>358</v>
      </c>
      <c r="G18" s="48" t="s">
        <v>359</v>
      </c>
      <c r="H18" s="48"/>
      <c r="I18" s="48">
        <v>68</v>
      </c>
      <c r="J18" s="48"/>
      <c r="K18" s="48">
        <v>8</v>
      </c>
      <c r="L18" s="48" t="s">
        <v>254</v>
      </c>
      <c r="M18" s="48">
        <v>6</v>
      </c>
      <c r="N18" s="48" t="s">
        <v>257</v>
      </c>
      <c r="O18" s="48"/>
      <c r="P18" s="48" t="s">
        <v>2220</v>
      </c>
      <c r="Q18" s="48"/>
      <c r="R18" s="48">
        <v>7</v>
      </c>
      <c r="S18" s="48" t="s">
        <v>164</v>
      </c>
      <c r="T18" s="48">
        <v>4</v>
      </c>
      <c r="U18" s="48" t="s">
        <v>263</v>
      </c>
      <c r="V18" s="48">
        <v>3</v>
      </c>
      <c r="W18" s="48" t="s">
        <v>2278</v>
      </c>
      <c r="X18" s="48">
        <v>6</v>
      </c>
      <c r="Y18" s="48" t="s">
        <v>2280</v>
      </c>
      <c r="Z18" s="48">
        <v>34</v>
      </c>
      <c r="AA18" s="49">
        <v>45</v>
      </c>
      <c r="AB18" s="49">
        <v>68</v>
      </c>
      <c r="AC18" s="49"/>
      <c r="AD18" s="49">
        <v>8</v>
      </c>
      <c r="AE18" s="49" t="s">
        <v>254</v>
      </c>
      <c r="AF18" s="49">
        <v>6</v>
      </c>
      <c r="AG18" s="49" t="s">
        <v>257</v>
      </c>
      <c r="AH18" s="49"/>
      <c r="AI18" s="49" t="s">
        <v>2220</v>
      </c>
      <c r="AJ18" s="49"/>
      <c r="AK18" s="49">
        <v>7</v>
      </c>
      <c r="AL18" s="49" t="s">
        <v>164</v>
      </c>
      <c r="AM18" s="49">
        <v>4</v>
      </c>
      <c r="AN18" s="49" t="s">
        <v>263</v>
      </c>
      <c r="AO18" s="49">
        <v>3</v>
      </c>
      <c r="AP18" s="49" t="s">
        <v>2278</v>
      </c>
      <c r="AQ18" s="49">
        <v>6</v>
      </c>
      <c r="AR18" s="49" t="s">
        <v>2280</v>
      </c>
      <c r="AS18" s="49">
        <v>34</v>
      </c>
    </row>
    <row r="19" spans="1:45" x14ac:dyDescent="0.2">
      <c r="A19" s="13" t="s">
        <v>153</v>
      </c>
      <c r="B19" s="13" t="s">
        <v>20</v>
      </c>
      <c r="C19" s="12">
        <f>VLOOKUP($A19,'[1]2019-PMI'!$A:C,3,0)</f>
        <v>160</v>
      </c>
      <c r="D19" s="12">
        <f>VLOOKUP($A19,'[1]All-data-countries-2020'!$A:$GQ,95,0)</f>
        <v>157</v>
      </c>
      <c r="F19" s="48" t="s">
        <v>360</v>
      </c>
      <c r="G19" s="48" t="s">
        <v>361</v>
      </c>
      <c r="H19" s="48"/>
      <c r="I19" s="48">
        <v>28.000000000000004</v>
      </c>
      <c r="J19" s="48"/>
      <c r="K19" s="48">
        <v>3</v>
      </c>
      <c r="L19" s="48" t="s">
        <v>143</v>
      </c>
      <c r="M19" s="48">
        <v>4</v>
      </c>
      <c r="N19" s="48" t="s">
        <v>134</v>
      </c>
      <c r="O19" s="48"/>
      <c r="P19" s="48" t="s">
        <v>2220</v>
      </c>
      <c r="Q19" s="48"/>
      <c r="R19" s="48">
        <v>7</v>
      </c>
      <c r="S19" s="48" t="s">
        <v>164</v>
      </c>
      <c r="T19" s="48">
        <v>0</v>
      </c>
      <c r="U19" s="48" t="s">
        <v>88</v>
      </c>
      <c r="V19" s="48">
        <v>0</v>
      </c>
      <c r="W19" s="48" t="s">
        <v>88</v>
      </c>
      <c r="X19" s="48">
        <v>0</v>
      </c>
      <c r="Y19" s="48" t="s">
        <v>88</v>
      </c>
      <c r="Z19" s="48">
        <v>14</v>
      </c>
      <c r="AA19" s="49">
        <v>157</v>
      </c>
      <c r="AB19" s="49">
        <v>28.000000000000004</v>
      </c>
      <c r="AC19" s="49"/>
      <c r="AD19" s="49">
        <v>3</v>
      </c>
      <c r="AE19" s="49" t="s">
        <v>143</v>
      </c>
      <c r="AF19" s="49">
        <v>4</v>
      </c>
      <c r="AG19" s="49" t="s">
        <v>134</v>
      </c>
      <c r="AH19" s="49"/>
      <c r="AI19" s="49" t="s">
        <v>2220</v>
      </c>
      <c r="AJ19" s="49"/>
      <c r="AK19" s="49">
        <v>7</v>
      </c>
      <c r="AL19" s="49" t="s">
        <v>164</v>
      </c>
      <c r="AM19" s="49">
        <v>0</v>
      </c>
      <c r="AN19" s="49" t="s">
        <v>88</v>
      </c>
      <c r="AO19" s="49">
        <v>0</v>
      </c>
      <c r="AP19" s="49" t="s">
        <v>88</v>
      </c>
      <c r="AQ19" s="49">
        <v>0</v>
      </c>
      <c r="AR19" s="49" t="s">
        <v>88</v>
      </c>
      <c r="AS19" s="49">
        <v>14</v>
      </c>
    </row>
    <row r="20" spans="1:45" x14ac:dyDescent="0.2">
      <c r="A20" s="13" t="s">
        <v>98</v>
      </c>
      <c r="B20" s="13" t="s">
        <v>38</v>
      </c>
      <c r="C20" s="12">
        <f>VLOOKUP($A20,'[1]2019-PMI'!$A:C,3,0)</f>
        <v>164</v>
      </c>
      <c r="D20" s="12">
        <f>VLOOKUP($A20,'[1]All-data-countries-2020'!$A:$GQ,95,0)</f>
        <v>162</v>
      </c>
      <c r="F20" s="48" t="s">
        <v>362</v>
      </c>
      <c r="G20" s="48" t="s">
        <v>363</v>
      </c>
      <c r="H20" s="48"/>
      <c r="I20" s="48">
        <v>42</v>
      </c>
      <c r="J20" s="48"/>
      <c r="K20" s="48">
        <v>7</v>
      </c>
      <c r="L20" s="48" t="s">
        <v>164</v>
      </c>
      <c r="M20" s="48">
        <v>1</v>
      </c>
      <c r="N20" s="48" t="s">
        <v>139</v>
      </c>
      <c r="O20" s="48"/>
      <c r="P20" s="48" t="s">
        <v>2220</v>
      </c>
      <c r="Q20" s="48"/>
      <c r="R20" s="48">
        <v>5</v>
      </c>
      <c r="S20" s="48" t="s">
        <v>286</v>
      </c>
      <c r="T20" s="48">
        <v>4</v>
      </c>
      <c r="U20" s="48" t="s">
        <v>263</v>
      </c>
      <c r="V20" s="48">
        <v>2</v>
      </c>
      <c r="W20" s="48" t="s">
        <v>2275</v>
      </c>
      <c r="X20" s="48">
        <v>2</v>
      </c>
      <c r="Y20" s="48" t="s">
        <v>2275</v>
      </c>
      <c r="Z20" s="48">
        <v>21</v>
      </c>
      <c r="AA20" s="49">
        <v>120</v>
      </c>
      <c r="AB20" s="49">
        <v>42</v>
      </c>
      <c r="AC20" s="49"/>
      <c r="AD20" s="49">
        <v>7</v>
      </c>
      <c r="AE20" s="49" t="s">
        <v>164</v>
      </c>
      <c r="AF20" s="49">
        <v>1</v>
      </c>
      <c r="AG20" s="49" t="s">
        <v>139</v>
      </c>
      <c r="AH20" s="49"/>
      <c r="AI20" s="49" t="s">
        <v>2220</v>
      </c>
      <c r="AJ20" s="49"/>
      <c r="AK20" s="49">
        <v>5</v>
      </c>
      <c r="AL20" s="49" t="s">
        <v>286</v>
      </c>
      <c r="AM20" s="49">
        <v>4</v>
      </c>
      <c r="AN20" s="49" t="s">
        <v>263</v>
      </c>
      <c r="AO20" s="49">
        <v>2</v>
      </c>
      <c r="AP20" s="49" t="s">
        <v>2275</v>
      </c>
      <c r="AQ20" s="49">
        <v>2</v>
      </c>
      <c r="AR20" s="49" t="s">
        <v>2275</v>
      </c>
      <c r="AS20" s="49">
        <v>21</v>
      </c>
    </row>
    <row r="21" spans="1:45" x14ac:dyDescent="0.2">
      <c r="A21" s="13" t="s">
        <v>187</v>
      </c>
      <c r="B21" s="13" t="s">
        <v>201</v>
      </c>
      <c r="C21" s="12">
        <f>VLOOKUP($A21,'[1]2019-PMI'!$A:C,3,0)</f>
        <v>170</v>
      </c>
      <c r="D21" s="12">
        <f>VLOOKUP($A21,'[1]All-data-countries-2020'!$A:$GQ,95,0)</f>
        <v>162</v>
      </c>
      <c r="F21" s="48" t="s">
        <v>364</v>
      </c>
      <c r="G21" s="48" t="s">
        <v>365</v>
      </c>
      <c r="H21" s="48"/>
      <c r="I21" s="48">
        <v>46.000000000000007</v>
      </c>
      <c r="J21" s="48"/>
      <c r="K21" s="48">
        <v>4</v>
      </c>
      <c r="L21" s="48" t="s">
        <v>134</v>
      </c>
      <c r="M21" s="48">
        <v>4</v>
      </c>
      <c r="N21" s="48" t="s">
        <v>134</v>
      </c>
      <c r="O21" s="48"/>
      <c r="P21" s="48" t="s">
        <v>2220</v>
      </c>
      <c r="Q21" s="48"/>
      <c r="R21" s="48">
        <v>6</v>
      </c>
      <c r="S21" s="48" t="s">
        <v>257</v>
      </c>
      <c r="T21" s="48">
        <v>3</v>
      </c>
      <c r="U21" s="48" t="s">
        <v>286</v>
      </c>
      <c r="V21" s="48">
        <v>3</v>
      </c>
      <c r="W21" s="48" t="s">
        <v>2278</v>
      </c>
      <c r="X21" s="48">
        <v>3</v>
      </c>
      <c r="Y21" s="48" t="s">
        <v>2278</v>
      </c>
      <c r="Z21" s="48">
        <v>23</v>
      </c>
      <c r="AA21" s="49">
        <v>111</v>
      </c>
      <c r="AB21" s="49">
        <v>46.000000000000007</v>
      </c>
      <c r="AC21" s="49"/>
      <c r="AD21" s="49">
        <v>4</v>
      </c>
      <c r="AE21" s="49" t="s">
        <v>134</v>
      </c>
      <c r="AF21" s="49">
        <v>4</v>
      </c>
      <c r="AG21" s="49" t="s">
        <v>134</v>
      </c>
      <c r="AH21" s="49"/>
      <c r="AI21" s="49" t="s">
        <v>2220</v>
      </c>
      <c r="AJ21" s="49"/>
      <c r="AK21" s="49">
        <v>6</v>
      </c>
      <c r="AL21" s="49" t="s">
        <v>257</v>
      </c>
      <c r="AM21" s="49">
        <v>3</v>
      </c>
      <c r="AN21" s="49" t="s">
        <v>286</v>
      </c>
      <c r="AO21" s="49">
        <v>3</v>
      </c>
      <c r="AP21" s="49" t="s">
        <v>2278</v>
      </c>
      <c r="AQ21" s="49">
        <v>3</v>
      </c>
      <c r="AR21" s="49" t="s">
        <v>2278</v>
      </c>
      <c r="AS21" s="49">
        <v>23</v>
      </c>
    </row>
    <row r="22" spans="1:45" x14ac:dyDescent="0.2">
      <c r="A22" s="13" t="s">
        <v>81</v>
      </c>
      <c r="B22" s="13" t="s">
        <v>36</v>
      </c>
      <c r="C22" s="12">
        <f>VLOOKUP($A22,'[1]2019-PMI'!$A:C,3,0)</f>
        <v>179</v>
      </c>
      <c r="D22" s="12">
        <f>VLOOKUP($A22,'[1]All-data-countries-2020'!$A:$GQ,95,0)</f>
        <v>179</v>
      </c>
      <c r="F22" s="48" t="s">
        <v>366</v>
      </c>
      <c r="G22" s="48" t="s">
        <v>367</v>
      </c>
      <c r="H22" s="48"/>
      <c r="I22" s="48">
        <v>38</v>
      </c>
      <c r="J22" s="48"/>
      <c r="K22" s="48">
        <v>1</v>
      </c>
      <c r="L22" s="48" t="s">
        <v>139</v>
      </c>
      <c r="M22" s="48">
        <v>5</v>
      </c>
      <c r="N22" s="48" t="s">
        <v>286</v>
      </c>
      <c r="O22" s="48"/>
      <c r="P22" s="48" t="s">
        <v>2220</v>
      </c>
      <c r="Q22" s="48"/>
      <c r="R22" s="48">
        <v>6</v>
      </c>
      <c r="S22" s="48" t="s">
        <v>257</v>
      </c>
      <c r="T22" s="48">
        <v>4</v>
      </c>
      <c r="U22" s="48" t="s">
        <v>263</v>
      </c>
      <c r="V22" s="48">
        <v>1</v>
      </c>
      <c r="W22" s="48" t="s">
        <v>2281</v>
      </c>
      <c r="X22" s="48">
        <v>2</v>
      </c>
      <c r="Y22" s="48" t="s">
        <v>2275</v>
      </c>
      <c r="Z22" s="48">
        <v>19</v>
      </c>
      <c r="AA22" s="49">
        <v>136</v>
      </c>
      <c r="AB22" s="49">
        <v>38</v>
      </c>
      <c r="AC22" s="49"/>
      <c r="AD22" s="49">
        <v>1</v>
      </c>
      <c r="AE22" s="49" t="s">
        <v>139</v>
      </c>
      <c r="AF22" s="49">
        <v>5</v>
      </c>
      <c r="AG22" s="49" t="s">
        <v>286</v>
      </c>
      <c r="AH22" s="49"/>
      <c r="AI22" s="49" t="s">
        <v>2220</v>
      </c>
      <c r="AJ22" s="49"/>
      <c r="AK22" s="49">
        <v>6</v>
      </c>
      <c r="AL22" s="49" t="s">
        <v>257</v>
      </c>
      <c r="AM22" s="49">
        <v>4</v>
      </c>
      <c r="AN22" s="49" t="s">
        <v>263</v>
      </c>
      <c r="AO22" s="49">
        <v>1</v>
      </c>
      <c r="AP22" s="49" t="s">
        <v>2281</v>
      </c>
      <c r="AQ22" s="49">
        <v>2</v>
      </c>
      <c r="AR22" s="49" t="s">
        <v>2275</v>
      </c>
      <c r="AS22" s="49">
        <v>19</v>
      </c>
    </row>
    <row r="23" spans="1:45" x14ac:dyDescent="0.2">
      <c r="A23" s="13" t="s">
        <v>138</v>
      </c>
      <c r="B23" s="13" t="s">
        <v>45</v>
      </c>
      <c r="C23" s="12">
        <f>VLOOKUP($A23,'[1]2019-PMI'!$A:C,3,0)</f>
        <v>184</v>
      </c>
      <c r="D23" s="12">
        <f>VLOOKUP($A23,'[1]All-data-countries-2020'!$A:$GQ,95,0)</f>
        <v>183</v>
      </c>
      <c r="F23" s="48" t="s">
        <v>368</v>
      </c>
      <c r="G23" s="48" t="s">
        <v>369</v>
      </c>
      <c r="H23" s="48"/>
      <c r="I23" s="48">
        <v>56.000000000000007</v>
      </c>
      <c r="J23" s="48"/>
      <c r="K23" s="48">
        <v>3</v>
      </c>
      <c r="L23" s="48" t="s">
        <v>143</v>
      </c>
      <c r="M23" s="48">
        <v>6</v>
      </c>
      <c r="N23" s="48" t="s">
        <v>257</v>
      </c>
      <c r="O23" s="48"/>
      <c r="P23" s="48" t="s">
        <v>2220</v>
      </c>
      <c r="Q23" s="48"/>
      <c r="R23" s="48">
        <v>5</v>
      </c>
      <c r="S23" s="48" t="s">
        <v>286</v>
      </c>
      <c r="T23" s="48">
        <v>4</v>
      </c>
      <c r="U23" s="48" t="s">
        <v>263</v>
      </c>
      <c r="V23" s="48">
        <v>5</v>
      </c>
      <c r="W23" s="48" t="s">
        <v>2276</v>
      </c>
      <c r="X23" s="48">
        <v>5</v>
      </c>
      <c r="Y23" s="48" t="s">
        <v>2276</v>
      </c>
      <c r="Z23" s="48">
        <v>28</v>
      </c>
      <c r="AA23" s="49">
        <v>88</v>
      </c>
      <c r="AB23" s="49">
        <v>56.000000000000007</v>
      </c>
      <c r="AC23" s="49"/>
      <c r="AD23" s="49">
        <v>3</v>
      </c>
      <c r="AE23" s="49" t="s">
        <v>143</v>
      </c>
      <c r="AF23" s="49">
        <v>6</v>
      </c>
      <c r="AG23" s="49" t="s">
        <v>257</v>
      </c>
      <c r="AH23" s="49"/>
      <c r="AI23" s="49" t="s">
        <v>2220</v>
      </c>
      <c r="AJ23" s="49"/>
      <c r="AK23" s="49">
        <v>5</v>
      </c>
      <c r="AL23" s="49" t="s">
        <v>286</v>
      </c>
      <c r="AM23" s="49">
        <v>4</v>
      </c>
      <c r="AN23" s="49" t="s">
        <v>263</v>
      </c>
      <c r="AO23" s="49">
        <v>5</v>
      </c>
      <c r="AP23" s="49" t="s">
        <v>2276</v>
      </c>
      <c r="AQ23" s="49">
        <v>5</v>
      </c>
      <c r="AR23" s="49" t="s">
        <v>2276</v>
      </c>
      <c r="AS23" s="49">
        <v>28</v>
      </c>
    </row>
    <row r="24" spans="1:45" x14ac:dyDescent="0.2">
      <c r="A24" s="13" t="s">
        <v>163</v>
      </c>
      <c r="B24" s="13" t="s">
        <v>49</v>
      </c>
      <c r="C24" s="12">
        <f>VLOOKUP($A24,'[1]2019-PMI'!$A:C,3,0)</f>
        <v>191</v>
      </c>
      <c r="D24" s="12">
        <f>VLOOKUP($A24,'[1]All-data-countries-2020'!$A:$GQ,95,0)</f>
        <v>190</v>
      </c>
      <c r="F24" s="48" t="s">
        <v>370</v>
      </c>
      <c r="G24" s="48" t="s">
        <v>371</v>
      </c>
      <c r="H24" s="48"/>
      <c r="I24" s="48">
        <v>60.000000000000007</v>
      </c>
      <c r="J24" s="48"/>
      <c r="K24" s="48">
        <v>7</v>
      </c>
      <c r="L24" s="48" t="s">
        <v>164</v>
      </c>
      <c r="M24" s="48">
        <v>8</v>
      </c>
      <c r="N24" s="48" t="s">
        <v>254</v>
      </c>
      <c r="O24" s="48"/>
      <c r="P24" s="48" t="s">
        <v>2220</v>
      </c>
      <c r="Q24" s="48"/>
      <c r="R24" s="48">
        <v>3</v>
      </c>
      <c r="S24" s="48" t="s">
        <v>143</v>
      </c>
      <c r="T24" s="48">
        <v>4</v>
      </c>
      <c r="U24" s="48" t="s">
        <v>263</v>
      </c>
      <c r="V24" s="48">
        <v>3</v>
      </c>
      <c r="W24" s="48" t="s">
        <v>2278</v>
      </c>
      <c r="X24" s="48">
        <v>5</v>
      </c>
      <c r="Y24" s="48" t="s">
        <v>2276</v>
      </c>
      <c r="Z24" s="48">
        <v>30</v>
      </c>
      <c r="AA24" s="49">
        <v>72</v>
      </c>
      <c r="AB24" s="49">
        <v>60.000000000000007</v>
      </c>
      <c r="AC24" s="49"/>
      <c r="AD24" s="49">
        <v>7</v>
      </c>
      <c r="AE24" s="49" t="s">
        <v>164</v>
      </c>
      <c r="AF24" s="49">
        <v>8</v>
      </c>
      <c r="AG24" s="49" t="s">
        <v>254</v>
      </c>
      <c r="AH24" s="49"/>
      <c r="AI24" s="49" t="s">
        <v>2220</v>
      </c>
      <c r="AJ24" s="49"/>
      <c r="AK24" s="49">
        <v>3</v>
      </c>
      <c r="AL24" s="49" t="s">
        <v>143</v>
      </c>
      <c r="AM24" s="49">
        <v>4</v>
      </c>
      <c r="AN24" s="49" t="s">
        <v>263</v>
      </c>
      <c r="AO24" s="49">
        <v>3</v>
      </c>
      <c r="AP24" s="49" t="s">
        <v>2278</v>
      </c>
      <c r="AQ24" s="49">
        <v>5</v>
      </c>
      <c r="AR24" s="49" t="s">
        <v>2276</v>
      </c>
      <c r="AS24" s="49">
        <v>30</v>
      </c>
    </row>
    <row r="25" spans="1:45" x14ac:dyDescent="0.2">
      <c r="F25" s="48" t="s">
        <v>372</v>
      </c>
      <c r="G25" s="48" t="s">
        <v>373</v>
      </c>
      <c r="H25" s="48"/>
      <c r="I25" s="48">
        <v>62.000000000000007</v>
      </c>
      <c r="J25" s="48"/>
      <c r="K25" s="48">
        <v>5</v>
      </c>
      <c r="L25" s="48" t="s">
        <v>286</v>
      </c>
      <c r="M25" s="48">
        <v>8</v>
      </c>
      <c r="N25" s="48" t="s">
        <v>254</v>
      </c>
      <c r="O25" s="48"/>
      <c r="P25" s="48" t="s">
        <v>2220</v>
      </c>
      <c r="Q25" s="48"/>
      <c r="R25" s="48">
        <v>4</v>
      </c>
      <c r="S25" s="48" t="s">
        <v>134</v>
      </c>
      <c r="T25" s="48">
        <v>4</v>
      </c>
      <c r="U25" s="48" t="s">
        <v>263</v>
      </c>
      <c r="V25" s="48">
        <v>4</v>
      </c>
      <c r="W25" s="48" t="s">
        <v>2274</v>
      </c>
      <c r="X25" s="48">
        <v>6</v>
      </c>
      <c r="Y25" s="48" t="s">
        <v>2280</v>
      </c>
      <c r="Z25" s="48">
        <v>31</v>
      </c>
      <c r="AA25" s="49">
        <v>61</v>
      </c>
      <c r="AB25" s="49">
        <v>62.000000000000007</v>
      </c>
      <c r="AC25" s="49"/>
      <c r="AD25" s="49">
        <v>5</v>
      </c>
      <c r="AE25" s="49" t="s">
        <v>286</v>
      </c>
      <c r="AF25" s="49">
        <v>8</v>
      </c>
      <c r="AG25" s="49" t="s">
        <v>254</v>
      </c>
      <c r="AH25" s="49"/>
      <c r="AI25" s="49" t="s">
        <v>2220</v>
      </c>
      <c r="AJ25" s="49"/>
      <c r="AK25" s="49">
        <v>4</v>
      </c>
      <c r="AL25" s="49" t="s">
        <v>134</v>
      </c>
      <c r="AM25" s="49">
        <v>4</v>
      </c>
      <c r="AN25" s="49" t="s">
        <v>263</v>
      </c>
      <c r="AO25" s="49">
        <v>4</v>
      </c>
      <c r="AP25" s="49" t="s">
        <v>2274</v>
      </c>
      <c r="AQ25" s="49">
        <v>6</v>
      </c>
      <c r="AR25" s="49" t="s">
        <v>2280</v>
      </c>
      <c r="AS25" s="49">
        <v>31</v>
      </c>
    </row>
    <row r="26" spans="1:45" x14ac:dyDescent="0.2">
      <c r="F26" s="48" t="s">
        <v>374</v>
      </c>
      <c r="G26" s="48" t="s">
        <v>375</v>
      </c>
      <c r="H26" s="48"/>
      <c r="I26" s="48">
        <v>40</v>
      </c>
      <c r="J26" s="48"/>
      <c r="K26" s="48">
        <v>4</v>
      </c>
      <c r="L26" s="48" t="s">
        <v>134</v>
      </c>
      <c r="M26" s="48">
        <v>8</v>
      </c>
      <c r="N26" s="48" t="s">
        <v>254</v>
      </c>
      <c r="O26" s="48"/>
      <c r="P26" s="48" t="s">
        <v>2220</v>
      </c>
      <c r="Q26" s="48"/>
      <c r="R26" s="48">
        <v>8</v>
      </c>
      <c r="S26" s="48" t="s">
        <v>254</v>
      </c>
      <c r="T26" s="48">
        <v>0</v>
      </c>
      <c r="U26" s="48" t="s">
        <v>88</v>
      </c>
      <c r="V26" s="48">
        <v>0</v>
      </c>
      <c r="W26" s="48" t="s">
        <v>88</v>
      </c>
      <c r="X26" s="48">
        <v>0</v>
      </c>
      <c r="Y26" s="48" t="s">
        <v>88</v>
      </c>
      <c r="Z26" s="48">
        <v>20</v>
      </c>
      <c r="AA26" s="49">
        <v>128</v>
      </c>
      <c r="AB26" s="49">
        <v>40</v>
      </c>
      <c r="AC26" s="49"/>
      <c r="AD26" s="49">
        <v>4</v>
      </c>
      <c r="AE26" s="49" t="s">
        <v>134</v>
      </c>
      <c r="AF26" s="49">
        <v>8</v>
      </c>
      <c r="AG26" s="49" t="s">
        <v>254</v>
      </c>
      <c r="AH26" s="49"/>
      <c r="AI26" s="49" t="s">
        <v>2220</v>
      </c>
      <c r="AJ26" s="49"/>
      <c r="AK26" s="49">
        <v>8</v>
      </c>
      <c r="AL26" s="49" t="s">
        <v>254</v>
      </c>
      <c r="AM26" s="49">
        <v>0</v>
      </c>
      <c r="AN26" s="49" t="s">
        <v>88</v>
      </c>
      <c r="AO26" s="49">
        <v>0</v>
      </c>
      <c r="AP26" s="49" t="s">
        <v>88</v>
      </c>
      <c r="AQ26" s="49">
        <v>0</v>
      </c>
      <c r="AR26" s="49" t="s">
        <v>88</v>
      </c>
      <c r="AS26" s="49">
        <v>20</v>
      </c>
    </row>
    <row r="27" spans="1:45" x14ac:dyDescent="0.2">
      <c r="F27" s="48" t="s">
        <v>376</v>
      </c>
      <c r="G27" s="48" t="s">
        <v>377</v>
      </c>
      <c r="H27" s="48"/>
      <c r="I27" s="48">
        <v>74</v>
      </c>
      <c r="J27" s="48"/>
      <c r="K27" s="48">
        <v>10</v>
      </c>
      <c r="L27" s="48" t="s">
        <v>291</v>
      </c>
      <c r="M27" s="48">
        <v>2</v>
      </c>
      <c r="N27" s="48" t="s">
        <v>129</v>
      </c>
      <c r="O27" s="48"/>
      <c r="P27" s="48" t="s">
        <v>2220</v>
      </c>
      <c r="Q27" s="48"/>
      <c r="R27" s="48">
        <v>8</v>
      </c>
      <c r="S27" s="48" t="s">
        <v>254</v>
      </c>
      <c r="T27" s="48">
        <v>6</v>
      </c>
      <c r="U27" s="48" t="s">
        <v>291</v>
      </c>
      <c r="V27" s="48">
        <v>4</v>
      </c>
      <c r="W27" s="48" t="s">
        <v>2274</v>
      </c>
      <c r="X27" s="48">
        <v>7</v>
      </c>
      <c r="Y27" s="48" t="s">
        <v>291</v>
      </c>
      <c r="Z27" s="48">
        <v>37</v>
      </c>
      <c r="AA27" s="49">
        <v>25</v>
      </c>
      <c r="AB27" s="49">
        <v>74</v>
      </c>
      <c r="AC27" s="49"/>
      <c r="AD27" s="49">
        <v>10</v>
      </c>
      <c r="AE27" s="49" t="s">
        <v>291</v>
      </c>
      <c r="AF27" s="49">
        <v>2</v>
      </c>
      <c r="AG27" s="49" t="s">
        <v>129</v>
      </c>
      <c r="AH27" s="49"/>
      <c r="AI27" s="49" t="s">
        <v>2220</v>
      </c>
      <c r="AJ27" s="49"/>
      <c r="AK27" s="49">
        <v>8</v>
      </c>
      <c r="AL27" s="49" t="s">
        <v>254</v>
      </c>
      <c r="AM27" s="49">
        <v>6</v>
      </c>
      <c r="AN27" s="49" t="s">
        <v>291</v>
      </c>
      <c r="AO27" s="49">
        <v>4</v>
      </c>
      <c r="AP27" s="49" t="s">
        <v>2274</v>
      </c>
      <c r="AQ27" s="49">
        <v>7</v>
      </c>
      <c r="AR27" s="49" t="s">
        <v>291</v>
      </c>
      <c r="AS27" s="49">
        <v>37</v>
      </c>
    </row>
    <row r="28" spans="1:45" x14ac:dyDescent="0.2">
      <c r="F28" s="48" t="s">
        <v>378</v>
      </c>
      <c r="G28" s="48" t="s">
        <v>379</v>
      </c>
      <c r="H28" s="48"/>
      <c r="I28" s="48">
        <v>42</v>
      </c>
      <c r="J28" s="48"/>
      <c r="K28" s="48">
        <v>7</v>
      </c>
      <c r="L28" s="48" t="s">
        <v>164</v>
      </c>
      <c r="M28" s="48">
        <v>1</v>
      </c>
      <c r="N28" s="48" t="s">
        <v>139</v>
      </c>
      <c r="O28" s="48"/>
      <c r="P28" s="48" t="s">
        <v>2220</v>
      </c>
      <c r="Q28" s="48"/>
      <c r="R28" s="48">
        <v>5</v>
      </c>
      <c r="S28" s="48" t="s">
        <v>286</v>
      </c>
      <c r="T28" s="48">
        <v>4</v>
      </c>
      <c r="U28" s="48" t="s">
        <v>263</v>
      </c>
      <c r="V28" s="48">
        <v>2</v>
      </c>
      <c r="W28" s="48" t="s">
        <v>2275</v>
      </c>
      <c r="X28" s="48">
        <v>2</v>
      </c>
      <c r="Y28" s="48" t="s">
        <v>2275</v>
      </c>
      <c r="Z28" s="48">
        <v>21</v>
      </c>
      <c r="AA28" s="49">
        <v>120</v>
      </c>
      <c r="AB28" s="49">
        <v>42</v>
      </c>
      <c r="AC28" s="49"/>
      <c r="AD28" s="49">
        <v>7</v>
      </c>
      <c r="AE28" s="49" t="s">
        <v>164</v>
      </c>
      <c r="AF28" s="49">
        <v>1</v>
      </c>
      <c r="AG28" s="49" t="s">
        <v>139</v>
      </c>
      <c r="AH28" s="49"/>
      <c r="AI28" s="49" t="s">
        <v>2220</v>
      </c>
      <c r="AJ28" s="49"/>
      <c r="AK28" s="49">
        <v>5</v>
      </c>
      <c r="AL28" s="49" t="s">
        <v>286</v>
      </c>
      <c r="AM28" s="49">
        <v>4</v>
      </c>
      <c r="AN28" s="49" t="s">
        <v>263</v>
      </c>
      <c r="AO28" s="49">
        <v>2</v>
      </c>
      <c r="AP28" s="49" t="s">
        <v>2275</v>
      </c>
      <c r="AQ28" s="49">
        <v>2</v>
      </c>
      <c r="AR28" s="49" t="s">
        <v>2275</v>
      </c>
      <c r="AS28" s="49">
        <v>21</v>
      </c>
    </row>
    <row r="29" spans="1:45" x14ac:dyDescent="0.2">
      <c r="F29" s="48" t="s">
        <v>380</v>
      </c>
      <c r="G29" s="48" t="s">
        <v>381</v>
      </c>
      <c r="H29" s="48"/>
      <c r="I29" s="48">
        <v>34</v>
      </c>
      <c r="J29" s="48"/>
      <c r="K29" s="48">
        <v>8</v>
      </c>
      <c r="L29" s="48" t="s">
        <v>254</v>
      </c>
      <c r="M29" s="48">
        <v>7</v>
      </c>
      <c r="N29" s="48" t="s">
        <v>164</v>
      </c>
      <c r="O29" s="48"/>
      <c r="P29" s="48" t="s">
        <v>2220</v>
      </c>
      <c r="Q29" s="48"/>
      <c r="R29" s="48">
        <v>2</v>
      </c>
      <c r="S29" s="48" t="s">
        <v>129</v>
      </c>
      <c r="T29" s="48">
        <v>0</v>
      </c>
      <c r="U29" s="48" t="s">
        <v>88</v>
      </c>
      <c r="V29" s="48">
        <v>0</v>
      </c>
      <c r="W29" s="48" t="s">
        <v>88</v>
      </c>
      <c r="X29" s="48">
        <v>0</v>
      </c>
      <c r="Y29" s="48" t="s">
        <v>88</v>
      </c>
      <c r="Z29" s="48">
        <v>17</v>
      </c>
      <c r="AA29" s="49">
        <v>143</v>
      </c>
      <c r="AB29" s="49">
        <v>34</v>
      </c>
      <c r="AC29" s="49"/>
      <c r="AD29" s="49">
        <v>8</v>
      </c>
      <c r="AE29" s="49" t="s">
        <v>254</v>
      </c>
      <c r="AF29" s="49">
        <v>7</v>
      </c>
      <c r="AG29" s="49" t="s">
        <v>164</v>
      </c>
      <c r="AH29" s="49"/>
      <c r="AI29" s="49" t="s">
        <v>2220</v>
      </c>
      <c r="AJ29" s="49"/>
      <c r="AK29" s="49">
        <v>2</v>
      </c>
      <c r="AL29" s="49" t="s">
        <v>129</v>
      </c>
      <c r="AM29" s="49">
        <v>0</v>
      </c>
      <c r="AN29" s="49" t="s">
        <v>88</v>
      </c>
      <c r="AO29" s="49">
        <v>0</v>
      </c>
      <c r="AP29" s="49" t="s">
        <v>88</v>
      </c>
      <c r="AQ29" s="49">
        <v>0</v>
      </c>
      <c r="AR29" s="49" t="s">
        <v>88</v>
      </c>
      <c r="AS29" s="49">
        <v>17</v>
      </c>
    </row>
    <row r="30" spans="1:45" x14ac:dyDescent="0.2">
      <c r="F30" s="48" t="s">
        <v>382</v>
      </c>
      <c r="G30" s="48" t="s">
        <v>383</v>
      </c>
      <c r="H30" s="48"/>
      <c r="I30" s="48">
        <v>24.000000000000004</v>
      </c>
      <c r="J30" s="48"/>
      <c r="K30" s="48">
        <v>1</v>
      </c>
      <c r="L30" s="48" t="s">
        <v>139</v>
      </c>
      <c r="M30" s="48">
        <v>5</v>
      </c>
      <c r="N30" s="48" t="s">
        <v>286</v>
      </c>
      <c r="O30" s="48"/>
      <c r="P30" s="48" t="s">
        <v>2220</v>
      </c>
      <c r="Q30" s="48"/>
      <c r="R30" s="48">
        <v>6</v>
      </c>
      <c r="S30" s="48" t="s">
        <v>257</v>
      </c>
      <c r="T30" s="48">
        <v>0</v>
      </c>
      <c r="U30" s="48" t="s">
        <v>88</v>
      </c>
      <c r="V30" s="48">
        <v>0</v>
      </c>
      <c r="W30" s="48" t="s">
        <v>88</v>
      </c>
      <c r="X30" s="48">
        <v>0</v>
      </c>
      <c r="Y30" s="48" t="s">
        <v>88</v>
      </c>
      <c r="Z30" s="48">
        <v>12</v>
      </c>
      <c r="AA30" s="49">
        <v>170</v>
      </c>
      <c r="AB30" s="49">
        <v>24.000000000000004</v>
      </c>
      <c r="AC30" s="49"/>
      <c r="AD30" s="49">
        <v>1</v>
      </c>
      <c r="AE30" s="49" t="s">
        <v>139</v>
      </c>
      <c r="AF30" s="49">
        <v>5</v>
      </c>
      <c r="AG30" s="49" t="s">
        <v>286</v>
      </c>
      <c r="AH30" s="49"/>
      <c r="AI30" s="49" t="s">
        <v>2220</v>
      </c>
      <c r="AJ30" s="49"/>
      <c r="AK30" s="49">
        <v>6</v>
      </c>
      <c r="AL30" s="49" t="s">
        <v>257</v>
      </c>
      <c r="AM30" s="49">
        <v>0</v>
      </c>
      <c r="AN30" s="49" t="s">
        <v>88</v>
      </c>
      <c r="AO30" s="49">
        <v>0</v>
      </c>
      <c r="AP30" s="49" t="s">
        <v>88</v>
      </c>
      <c r="AQ30" s="49">
        <v>0</v>
      </c>
      <c r="AR30" s="49" t="s">
        <v>88</v>
      </c>
      <c r="AS30" s="49">
        <v>12</v>
      </c>
    </row>
    <row r="31" spans="1:45" x14ac:dyDescent="0.2">
      <c r="F31" s="48" t="s">
        <v>384</v>
      </c>
      <c r="G31" s="48" t="s">
        <v>385</v>
      </c>
      <c r="H31" s="48"/>
      <c r="I31" s="48">
        <v>40</v>
      </c>
      <c r="J31" s="48"/>
      <c r="K31" s="48">
        <v>6</v>
      </c>
      <c r="L31" s="48" t="s">
        <v>257</v>
      </c>
      <c r="M31" s="48">
        <v>10</v>
      </c>
      <c r="N31" s="48" t="s">
        <v>291</v>
      </c>
      <c r="O31" s="48"/>
      <c r="P31" s="48" t="s">
        <v>2220</v>
      </c>
      <c r="Q31" s="48"/>
      <c r="R31" s="48">
        <v>4</v>
      </c>
      <c r="S31" s="48" t="s">
        <v>134</v>
      </c>
      <c r="T31" s="48">
        <v>0</v>
      </c>
      <c r="U31" s="48" t="s">
        <v>88</v>
      </c>
      <c r="V31" s="48">
        <v>0</v>
      </c>
      <c r="W31" s="48" t="s">
        <v>88</v>
      </c>
      <c r="X31" s="48">
        <v>0</v>
      </c>
      <c r="Y31" s="48" t="s">
        <v>88</v>
      </c>
      <c r="Z31" s="48">
        <v>20</v>
      </c>
      <c r="AA31" s="49">
        <v>128</v>
      </c>
      <c r="AB31" s="49">
        <v>40</v>
      </c>
      <c r="AC31" s="49"/>
      <c r="AD31" s="49">
        <v>6</v>
      </c>
      <c r="AE31" s="49" t="s">
        <v>257</v>
      </c>
      <c r="AF31" s="49">
        <v>10</v>
      </c>
      <c r="AG31" s="49" t="s">
        <v>291</v>
      </c>
      <c r="AH31" s="49"/>
      <c r="AI31" s="49" t="s">
        <v>2220</v>
      </c>
      <c r="AJ31" s="49"/>
      <c r="AK31" s="49">
        <v>4</v>
      </c>
      <c r="AL31" s="49" t="s">
        <v>134</v>
      </c>
      <c r="AM31" s="49">
        <v>0</v>
      </c>
      <c r="AN31" s="49" t="s">
        <v>88</v>
      </c>
      <c r="AO31" s="49">
        <v>0</v>
      </c>
      <c r="AP31" s="49" t="s">
        <v>88</v>
      </c>
      <c r="AQ31" s="49">
        <v>0</v>
      </c>
      <c r="AR31" s="49" t="s">
        <v>88</v>
      </c>
      <c r="AS31" s="49">
        <v>20</v>
      </c>
    </row>
    <row r="32" spans="1:45" x14ac:dyDescent="0.2">
      <c r="F32" s="48" t="s">
        <v>386</v>
      </c>
      <c r="G32" s="48" t="s">
        <v>387</v>
      </c>
      <c r="H32" s="48"/>
      <c r="I32" s="48">
        <v>28.000000000000004</v>
      </c>
      <c r="J32" s="48"/>
      <c r="K32" s="48">
        <v>7</v>
      </c>
      <c r="L32" s="48" t="s">
        <v>164</v>
      </c>
      <c r="M32" s="48">
        <v>1</v>
      </c>
      <c r="N32" s="48" t="s">
        <v>139</v>
      </c>
      <c r="O32" s="48"/>
      <c r="P32" s="48" t="s">
        <v>2220</v>
      </c>
      <c r="Q32" s="48"/>
      <c r="R32" s="48">
        <v>6</v>
      </c>
      <c r="S32" s="48" t="s">
        <v>257</v>
      </c>
      <c r="T32" s="48">
        <v>0</v>
      </c>
      <c r="U32" s="48" t="s">
        <v>88</v>
      </c>
      <c r="V32" s="48">
        <v>0</v>
      </c>
      <c r="W32" s="48" t="s">
        <v>88</v>
      </c>
      <c r="X32" s="48">
        <v>0</v>
      </c>
      <c r="Y32" s="48" t="s">
        <v>88</v>
      </c>
      <c r="Z32" s="48">
        <v>14</v>
      </c>
      <c r="AA32" s="49">
        <v>157</v>
      </c>
      <c r="AB32" s="49">
        <v>28.000000000000004</v>
      </c>
      <c r="AC32" s="49"/>
      <c r="AD32" s="49">
        <v>7</v>
      </c>
      <c r="AE32" s="49" t="s">
        <v>164</v>
      </c>
      <c r="AF32" s="49">
        <v>1</v>
      </c>
      <c r="AG32" s="49" t="s">
        <v>139</v>
      </c>
      <c r="AH32" s="49"/>
      <c r="AI32" s="49" t="s">
        <v>2220</v>
      </c>
      <c r="AJ32" s="49"/>
      <c r="AK32" s="49">
        <v>6</v>
      </c>
      <c r="AL32" s="49" t="s">
        <v>257</v>
      </c>
      <c r="AM32" s="49">
        <v>0</v>
      </c>
      <c r="AN32" s="49" t="s">
        <v>88</v>
      </c>
      <c r="AO32" s="49">
        <v>0</v>
      </c>
      <c r="AP32" s="49" t="s">
        <v>88</v>
      </c>
      <c r="AQ32" s="49">
        <v>0</v>
      </c>
      <c r="AR32" s="49" t="s">
        <v>88</v>
      </c>
      <c r="AS32" s="49">
        <v>14</v>
      </c>
    </row>
    <row r="33" spans="6:45" x14ac:dyDescent="0.2">
      <c r="F33" s="48" t="s">
        <v>388</v>
      </c>
      <c r="G33" s="48" t="s">
        <v>389</v>
      </c>
      <c r="H33" s="48"/>
      <c r="I33" s="48">
        <v>84</v>
      </c>
      <c r="J33" s="48"/>
      <c r="K33" s="48">
        <v>8</v>
      </c>
      <c r="L33" s="48" t="s">
        <v>254</v>
      </c>
      <c r="M33" s="48">
        <v>9</v>
      </c>
      <c r="N33" s="48" t="s">
        <v>298</v>
      </c>
      <c r="O33" s="48"/>
      <c r="P33" s="48" t="s">
        <v>2220</v>
      </c>
      <c r="Q33" s="48"/>
      <c r="R33" s="48">
        <v>9</v>
      </c>
      <c r="S33" s="48" t="s">
        <v>298</v>
      </c>
      <c r="T33" s="48">
        <v>4</v>
      </c>
      <c r="U33" s="48" t="s">
        <v>263</v>
      </c>
      <c r="V33" s="48">
        <v>6</v>
      </c>
      <c r="W33" s="48" t="s">
        <v>2280</v>
      </c>
      <c r="X33" s="48">
        <v>6</v>
      </c>
      <c r="Y33" s="48" t="s">
        <v>2280</v>
      </c>
      <c r="Z33" s="48">
        <v>42</v>
      </c>
      <c r="AA33" s="49">
        <v>7</v>
      </c>
      <c r="AB33" s="49">
        <v>84</v>
      </c>
      <c r="AC33" s="49"/>
      <c r="AD33" s="49">
        <v>8</v>
      </c>
      <c r="AE33" s="49" t="s">
        <v>254</v>
      </c>
      <c r="AF33" s="49">
        <v>9</v>
      </c>
      <c r="AG33" s="49" t="s">
        <v>298</v>
      </c>
      <c r="AH33" s="49"/>
      <c r="AI33" s="49" t="s">
        <v>2220</v>
      </c>
      <c r="AJ33" s="49"/>
      <c r="AK33" s="49">
        <v>9</v>
      </c>
      <c r="AL33" s="49" t="s">
        <v>298</v>
      </c>
      <c r="AM33" s="49">
        <v>4</v>
      </c>
      <c r="AN33" s="49" t="s">
        <v>263</v>
      </c>
      <c r="AO33" s="49">
        <v>6</v>
      </c>
      <c r="AP33" s="49" t="s">
        <v>2280</v>
      </c>
      <c r="AQ33" s="49">
        <v>6</v>
      </c>
      <c r="AR33" s="49" t="s">
        <v>2280</v>
      </c>
      <c r="AS33" s="49">
        <v>42</v>
      </c>
    </row>
    <row r="34" spans="6:45" x14ac:dyDescent="0.2">
      <c r="F34" s="48" t="s">
        <v>390</v>
      </c>
      <c r="G34" s="48" t="s">
        <v>391</v>
      </c>
      <c r="H34" s="48"/>
      <c r="I34" s="48">
        <v>26.000000000000004</v>
      </c>
      <c r="J34" s="48"/>
      <c r="K34" s="48">
        <v>7</v>
      </c>
      <c r="L34" s="48" t="s">
        <v>164</v>
      </c>
      <c r="M34" s="48">
        <v>1</v>
      </c>
      <c r="N34" s="48" t="s">
        <v>139</v>
      </c>
      <c r="O34" s="48"/>
      <c r="P34" s="48" t="s">
        <v>2220</v>
      </c>
      <c r="Q34" s="48"/>
      <c r="R34" s="48">
        <v>5</v>
      </c>
      <c r="S34" s="48" t="s">
        <v>286</v>
      </c>
      <c r="T34" s="48">
        <v>0</v>
      </c>
      <c r="U34" s="48" t="s">
        <v>88</v>
      </c>
      <c r="V34" s="48">
        <v>0</v>
      </c>
      <c r="W34" s="48" t="s">
        <v>88</v>
      </c>
      <c r="X34" s="48">
        <v>0</v>
      </c>
      <c r="Y34" s="48" t="s">
        <v>88</v>
      </c>
      <c r="Z34" s="48">
        <v>13</v>
      </c>
      <c r="AA34" s="49">
        <v>162</v>
      </c>
      <c r="AB34" s="49">
        <v>26.000000000000004</v>
      </c>
      <c r="AC34" s="49"/>
      <c r="AD34" s="49">
        <v>7</v>
      </c>
      <c r="AE34" s="49" t="s">
        <v>164</v>
      </c>
      <c r="AF34" s="49">
        <v>1</v>
      </c>
      <c r="AG34" s="49" t="s">
        <v>139</v>
      </c>
      <c r="AH34" s="49"/>
      <c r="AI34" s="49" t="s">
        <v>2220</v>
      </c>
      <c r="AJ34" s="49"/>
      <c r="AK34" s="49">
        <v>5</v>
      </c>
      <c r="AL34" s="49" t="s">
        <v>286</v>
      </c>
      <c r="AM34" s="49">
        <v>0</v>
      </c>
      <c r="AN34" s="49" t="s">
        <v>88</v>
      </c>
      <c r="AO34" s="49">
        <v>0</v>
      </c>
      <c r="AP34" s="49" t="s">
        <v>88</v>
      </c>
      <c r="AQ34" s="49">
        <v>0</v>
      </c>
      <c r="AR34" s="49" t="s">
        <v>88</v>
      </c>
      <c r="AS34" s="49">
        <v>13</v>
      </c>
    </row>
    <row r="35" spans="6:45" x14ac:dyDescent="0.2">
      <c r="F35" s="48" t="s">
        <v>392</v>
      </c>
      <c r="G35" s="48" t="s">
        <v>393</v>
      </c>
      <c r="H35" s="48"/>
      <c r="I35" s="48">
        <v>24.000000000000004</v>
      </c>
      <c r="J35" s="48"/>
      <c r="K35" s="48">
        <v>7</v>
      </c>
      <c r="L35" s="48" t="s">
        <v>164</v>
      </c>
      <c r="M35" s="48">
        <v>1</v>
      </c>
      <c r="N35" s="48" t="s">
        <v>139</v>
      </c>
      <c r="O35" s="48"/>
      <c r="P35" s="48" t="s">
        <v>2220</v>
      </c>
      <c r="Q35" s="48"/>
      <c r="R35" s="48">
        <v>4</v>
      </c>
      <c r="S35" s="48" t="s">
        <v>134</v>
      </c>
      <c r="T35" s="48">
        <v>0</v>
      </c>
      <c r="U35" s="48" t="s">
        <v>88</v>
      </c>
      <c r="V35" s="48">
        <v>0</v>
      </c>
      <c r="W35" s="48" t="s">
        <v>88</v>
      </c>
      <c r="X35" s="48">
        <v>0</v>
      </c>
      <c r="Y35" s="48" t="s">
        <v>88</v>
      </c>
      <c r="Z35" s="48">
        <v>12</v>
      </c>
      <c r="AA35" s="49">
        <v>170</v>
      </c>
      <c r="AB35" s="49">
        <v>24.000000000000004</v>
      </c>
      <c r="AC35" s="49"/>
      <c r="AD35" s="49">
        <v>7</v>
      </c>
      <c r="AE35" s="49" t="s">
        <v>164</v>
      </c>
      <c r="AF35" s="49">
        <v>1</v>
      </c>
      <c r="AG35" s="49" t="s">
        <v>139</v>
      </c>
      <c r="AH35" s="49"/>
      <c r="AI35" s="49" t="s">
        <v>2220</v>
      </c>
      <c r="AJ35" s="49"/>
      <c r="AK35" s="49">
        <v>4</v>
      </c>
      <c r="AL35" s="49" t="s">
        <v>134</v>
      </c>
      <c r="AM35" s="49">
        <v>0</v>
      </c>
      <c r="AN35" s="49" t="s">
        <v>88</v>
      </c>
      <c r="AO35" s="49">
        <v>0</v>
      </c>
      <c r="AP35" s="49" t="s">
        <v>88</v>
      </c>
      <c r="AQ35" s="49">
        <v>0</v>
      </c>
      <c r="AR35" s="49" t="s">
        <v>88</v>
      </c>
      <c r="AS35" s="49">
        <v>12</v>
      </c>
    </row>
    <row r="36" spans="6:45" x14ac:dyDescent="0.2">
      <c r="F36" s="48" t="s">
        <v>394</v>
      </c>
      <c r="G36" s="48" t="s">
        <v>395</v>
      </c>
      <c r="H36" s="48"/>
      <c r="I36" s="48">
        <v>66</v>
      </c>
      <c r="J36" s="48"/>
      <c r="K36" s="48">
        <v>8</v>
      </c>
      <c r="L36" s="48" t="s">
        <v>254</v>
      </c>
      <c r="M36" s="48">
        <v>6</v>
      </c>
      <c r="N36" s="48" t="s">
        <v>257</v>
      </c>
      <c r="O36" s="48"/>
      <c r="P36" s="48" t="s">
        <v>2220</v>
      </c>
      <c r="Q36" s="48"/>
      <c r="R36" s="48">
        <v>7</v>
      </c>
      <c r="S36" s="48" t="s">
        <v>164</v>
      </c>
      <c r="T36" s="48">
        <v>6</v>
      </c>
      <c r="U36" s="48" t="s">
        <v>291</v>
      </c>
      <c r="V36" s="48">
        <v>4</v>
      </c>
      <c r="W36" s="48" t="s">
        <v>2274</v>
      </c>
      <c r="X36" s="48">
        <v>2</v>
      </c>
      <c r="Y36" s="48" t="s">
        <v>2275</v>
      </c>
      <c r="Z36" s="48">
        <v>33</v>
      </c>
      <c r="AA36" s="49">
        <v>51</v>
      </c>
      <c r="AB36" s="49">
        <v>66</v>
      </c>
      <c r="AC36" s="49"/>
      <c r="AD36" s="49">
        <v>8</v>
      </c>
      <c r="AE36" s="49" t="s">
        <v>254</v>
      </c>
      <c r="AF36" s="49">
        <v>6</v>
      </c>
      <c r="AG36" s="49" t="s">
        <v>257</v>
      </c>
      <c r="AH36" s="49"/>
      <c r="AI36" s="49" t="s">
        <v>2220</v>
      </c>
      <c r="AJ36" s="49"/>
      <c r="AK36" s="49">
        <v>7</v>
      </c>
      <c r="AL36" s="49" t="s">
        <v>164</v>
      </c>
      <c r="AM36" s="49">
        <v>6</v>
      </c>
      <c r="AN36" s="49" t="s">
        <v>291</v>
      </c>
      <c r="AO36" s="49">
        <v>4</v>
      </c>
      <c r="AP36" s="49" t="s">
        <v>2274</v>
      </c>
      <c r="AQ36" s="49">
        <v>2</v>
      </c>
      <c r="AR36" s="49" t="s">
        <v>2275</v>
      </c>
      <c r="AS36" s="49">
        <v>33</v>
      </c>
    </row>
    <row r="37" spans="6:45" x14ac:dyDescent="0.2">
      <c r="F37" s="48" t="s">
        <v>396</v>
      </c>
      <c r="G37" s="48" t="s">
        <v>397</v>
      </c>
      <c r="H37" s="48"/>
      <c r="I37" s="48">
        <v>62.000000000000007</v>
      </c>
      <c r="J37" s="48"/>
      <c r="K37" s="48">
        <v>10</v>
      </c>
      <c r="L37" s="48" t="s">
        <v>291</v>
      </c>
      <c r="M37" s="48">
        <v>1</v>
      </c>
      <c r="N37" s="48" t="s">
        <v>139</v>
      </c>
      <c r="O37" s="48"/>
      <c r="P37" s="48" t="s">
        <v>2220</v>
      </c>
      <c r="Q37" s="48"/>
      <c r="R37" s="48">
        <v>5</v>
      </c>
      <c r="S37" s="48" t="s">
        <v>286</v>
      </c>
      <c r="T37" s="48">
        <v>5</v>
      </c>
      <c r="U37" s="48" t="s">
        <v>721</v>
      </c>
      <c r="V37" s="48">
        <v>4</v>
      </c>
      <c r="W37" s="48" t="s">
        <v>2274</v>
      </c>
      <c r="X37" s="48">
        <v>6</v>
      </c>
      <c r="Y37" s="48" t="s">
        <v>2280</v>
      </c>
      <c r="Z37" s="48">
        <v>31</v>
      </c>
      <c r="AA37" s="49">
        <v>28</v>
      </c>
      <c r="AB37" s="49">
        <v>72</v>
      </c>
      <c r="AC37" s="49"/>
      <c r="AD37" s="49">
        <v>10</v>
      </c>
      <c r="AE37" s="49" t="s">
        <v>291</v>
      </c>
      <c r="AF37" s="49">
        <v>4</v>
      </c>
      <c r="AG37" s="49" t="s">
        <v>134</v>
      </c>
      <c r="AH37" s="49"/>
      <c r="AI37" s="49" t="s">
        <v>2220</v>
      </c>
      <c r="AJ37" s="49"/>
      <c r="AK37" s="49">
        <v>5</v>
      </c>
      <c r="AL37" s="49" t="s">
        <v>286</v>
      </c>
      <c r="AM37" s="49">
        <v>5</v>
      </c>
      <c r="AN37" s="49" t="s">
        <v>721</v>
      </c>
      <c r="AO37" s="49">
        <v>6</v>
      </c>
      <c r="AP37" s="49" t="s">
        <v>2280</v>
      </c>
      <c r="AQ37" s="49">
        <v>6</v>
      </c>
      <c r="AR37" s="49" t="s">
        <v>2280</v>
      </c>
      <c r="AS37" s="49">
        <v>36</v>
      </c>
    </row>
    <row r="38" spans="6:45" x14ac:dyDescent="0.2">
      <c r="F38" s="48" t="s">
        <v>398</v>
      </c>
      <c r="G38" s="48" t="s">
        <v>399</v>
      </c>
      <c r="H38" s="48"/>
      <c r="I38" s="48">
        <v>80</v>
      </c>
      <c r="J38" s="48"/>
      <c r="K38" s="48">
        <v>9</v>
      </c>
      <c r="L38" s="48" t="s">
        <v>298</v>
      </c>
      <c r="M38" s="48">
        <v>7</v>
      </c>
      <c r="N38" s="48" t="s">
        <v>164</v>
      </c>
      <c r="O38" s="48"/>
      <c r="P38" s="48" t="s">
        <v>2220</v>
      </c>
      <c r="Q38" s="48"/>
      <c r="R38" s="48">
        <v>8</v>
      </c>
      <c r="S38" s="48" t="s">
        <v>254</v>
      </c>
      <c r="T38" s="48">
        <v>4</v>
      </c>
      <c r="U38" s="48" t="s">
        <v>263</v>
      </c>
      <c r="V38" s="48">
        <v>7</v>
      </c>
      <c r="W38" s="48" t="s">
        <v>291</v>
      </c>
      <c r="X38" s="48">
        <v>5</v>
      </c>
      <c r="Y38" s="48" t="s">
        <v>2276</v>
      </c>
      <c r="Z38" s="48">
        <v>40</v>
      </c>
      <c r="AA38" s="49">
        <v>13</v>
      </c>
      <c r="AB38" s="49">
        <v>80</v>
      </c>
      <c r="AC38" s="49"/>
      <c r="AD38" s="49">
        <v>9</v>
      </c>
      <c r="AE38" s="49" t="s">
        <v>298</v>
      </c>
      <c r="AF38" s="49">
        <v>7</v>
      </c>
      <c r="AG38" s="49" t="s">
        <v>164</v>
      </c>
      <c r="AH38" s="49"/>
      <c r="AI38" s="49" t="s">
        <v>2220</v>
      </c>
      <c r="AJ38" s="49"/>
      <c r="AK38" s="49">
        <v>8</v>
      </c>
      <c r="AL38" s="49" t="s">
        <v>254</v>
      </c>
      <c r="AM38" s="49">
        <v>4</v>
      </c>
      <c r="AN38" s="49" t="s">
        <v>263</v>
      </c>
      <c r="AO38" s="49">
        <v>7</v>
      </c>
      <c r="AP38" s="49" t="s">
        <v>291</v>
      </c>
      <c r="AQ38" s="49">
        <v>5</v>
      </c>
      <c r="AR38" s="49" t="s">
        <v>2276</v>
      </c>
      <c r="AS38" s="49">
        <v>40</v>
      </c>
    </row>
    <row r="39" spans="6:45" x14ac:dyDescent="0.2">
      <c r="F39" s="48" t="s">
        <v>98</v>
      </c>
      <c r="G39" s="48" t="s">
        <v>38</v>
      </c>
      <c r="H39" s="48"/>
      <c r="I39" s="48">
        <v>26.000000000000004</v>
      </c>
      <c r="J39" s="48"/>
      <c r="K39" s="48">
        <v>7</v>
      </c>
      <c r="L39" s="48" t="s">
        <v>164</v>
      </c>
      <c r="M39" s="48">
        <v>1</v>
      </c>
      <c r="N39" s="48" t="s">
        <v>139</v>
      </c>
      <c r="O39" s="48"/>
      <c r="P39" s="48" t="s">
        <v>2220</v>
      </c>
      <c r="Q39" s="48"/>
      <c r="R39" s="48">
        <v>5</v>
      </c>
      <c r="S39" s="48" t="s">
        <v>286</v>
      </c>
      <c r="T39" s="48">
        <v>0</v>
      </c>
      <c r="U39" s="48" t="s">
        <v>88</v>
      </c>
      <c r="V39" s="48">
        <v>0</v>
      </c>
      <c r="W39" s="48" t="s">
        <v>88</v>
      </c>
      <c r="X39" s="48">
        <v>0</v>
      </c>
      <c r="Y39" s="48" t="s">
        <v>88</v>
      </c>
      <c r="Z39" s="48">
        <v>13</v>
      </c>
      <c r="AA39" s="49">
        <v>162</v>
      </c>
      <c r="AB39" s="49">
        <v>26.000000000000004</v>
      </c>
      <c r="AC39" s="49"/>
      <c r="AD39" s="49">
        <v>7</v>
      </c>
      <c r="AE39" s="49" t="s">
        <v>164</v>
      </c>
      <c r="AF39" s="49">
        <v>1</v>
      </c>
      <c r="AG39" s="49" t="s">
        <v>139</v>
      </c>
      <c r="AH39" s="49"/>
      <c r="AI39" s="49" t="s">
        <v>2220</v>
      </c>
      <c r="AJ39" s="49"/>
      <c r="AK39" s="49">
        <v>5</v>
      </c>
      <c r="AL39" s="49" t="s">
        <v>286</v>
      </c>
      <c r="AM39" s="49">
        <v>0</v>
      </c>
      <c r="AN39" s="49" t="s">
        <v>88</v>
      </c>
      <c r="AO39" s="49">
        <v>0</v>
      </c>
      <c r="AP39" s="49" t="s">
        <v>88</v>
      </c>
      <c r="AQ39" s="49">
        <v>0</v>
      </c>
      <c r="AR39" s="49" t="s">
        <v>88</v>
      </c>
      <c r="AS39" s="49">
        <v>13</v>
      </c>
    </row>
    <row r="40" spans="6:45" x14ac:dyDescent="0.2">
      <c r="F40" s="48" t="s">
        <v>400</v>
      </c>
      <c r="G40" s="48" t="s">
        <v>401</v>
      </c>
      <c r="H40" s="48"/>
      <c r="I40" s="48">
        <v>22.000000000000004</v>
      </c>
      <c r="J40" s="48"/>
      <c r="K40" s="48">
        <v>7</v>
      </c>
      <c r="L40" s="48" t="s">
        <v>164</v>
      </c>
      <c r="M40" s="48">
        <v>1</v>
      </c>
      <c r="N40" s="48" t="s">
        <v>139</v>
      </c>
      <c r="O40" s="48"/>
      <c r="P40" s="48" t="s">
        <v>2220</v>
      </c>
      <c r="Q40" s="48"/>
      <c r="R40" s="48">
        <v>3</v>
      </c>
      <c r="S40" s="48" t="s">
        <v>143</v>
      </c>
      <c r="T40" s="48">
        <v>0</v>
      </c>
      <c r="U40" s="48" t="s">
        <v>88</v>
      </c>
      <c r="V40" s="48">
        <v>0</v>
      </c>
      <c r="W40" s="48" t="s">
        <v>88</v>
      </c>
      <c r="X40" s="48">
        <v>0</v>
      </c>
      <c r="Y40" s="48" t="s">
        <v>88</v>
      </c>
      <c r="Z40" s="48">
        <v>11</v>
      </c>
      <c r="AA40" s="49">
        <v>176</v>
      </c>
      <c r="AB40" s="49">
        <v>22.000000000000004</v>
      </c>
      <c r="AC40" s="49"/>
      <c r="AD40" s="49">
        <v>7</v>
      </c>
      <c r="AE40" s="49" t="s">
        <v>164</v>
      </c>
      <c r="AF40" s="49">
        <v>1</v>
      </c>
      <c r="AG40" s="49" t="s">
        <v>139</v>
      </c>
      <c r="AH40" s="49"/>
      <c r="AI40" s="49" t="s">
        <v>2220</v>
      </c>
      <c r="AJ40" s="49"/>
      <c r="AK40" s="49">
        <v>3</v>
      </c>
      <c r="AL40" s="49" t="s">
        <v>143</v>
      </c>
      <c r="AM40" s="49">
        <v>0</v>
      </c>
      <c r="AN40" s="49" t="s">
        <v>88</v>
      </c>
      <c r="AO40" s="49">
        <v>0</v>
      </c>
      <c r="AP40" s="49" t="s">
        <v>88</v>
      </c>
      <c r="AQ40" s="49">
        <v>0</v>
      </c>
      <c r="AR40" s="49" t="s">
        <v>88</v>
      </c>
      <c r="AS40" s="49">
        <v>11</v>
      </c>
    </row>
    <row r="41" spans="6:45" x14ac:dyDescent="0.2">
      <c r="F41" s="48" t="s">
        <v>402</v>
      </c>
      <c r="G41" s="48" t="s">
        <v>403</v>
      </c>
      <c r="H41" s="48"/>
      <c r="I41" s="48">
        <v>26.000000000000004</v>
      </c>
      <c r="J41" s="48"/>
      <c r="K41" s="48">
        <v>7</v>
      </c>
      <c r="L41" s="48" t="s">
        <v>164</v>
      </c>
      <c r="M41" s="48">
        <v>1</v>
      </c>
      <c r="N41" s="48" t="s">
        <v>139</v>
      </c>
      <c r="O41" s="48"/>
      <c r="P41" s="48" t="s">
        <v>2220</v>
      </c>
      <c r="Q41" s="48"/>
      <c r="R41" s="48">
        <v>5</v>
      </c>
      <c r="S41" s="48" t="s">
        <v>286</v>
      </c>
      <c r="T41" s="48">
        <v>0</v>
      </c>
      <c r="U41" s="48" t="s">
        <v>88</v>
      </c>
      <c r="V41" s="48">
        <v>0</v>
      </c>
      <c r="W41" s="48" t="s">
        <v>88</v>
      </c>
      <c r="X41" s="48">
        <v>0</v>
      </c>
      <c r="Y41" s="48" t="s">
        <v>88</v>
      </c>
      <c r="Z41" s="48">
        <v>13</v>
      </c>
      <c r="AA41" s="49">
        <v>162</v>
      </c>
      <c r="AB41" s="49">
        <v>26.000000000000004</v>
      </c>
      <c r="AC41" s="49"/>
      <c r="AD41" s="49">
        <v>7</v>
      </c>
      <c r="AE41" s="49" t="s">
        <v>164</v>
      </c>
      <c r="AF41" s="49">
        <v>1</v>
      </c>
      <c r="AG41" s="49" t="s">
        <v>139</v>
      </c>
      <c r="AH41" s="49"/>
      <c r="AI41" s="49" t="s">
        <v>2220</v>
      </c>
      <c r="AJ41" s="49"/>
      <c r="AK41" s="49">
        <v>5</v>
      </c>
      <c r="AL41" s="49" t="s">
        <v>286</v>
      </c>
      <c r="AM41" s="49">
        <v>0</v>
      </c>
      <c r="AN41" s="49" t="s">
        <v>88</v>
      </c>
      <c r="AO41" s="49">
        <v>0</v>
      </c>
      <c r="AP41" s="49" t="s">
        <v>88</v>
      </c>
      <c r="AQ41" s="49">
        <v>0</v>
      </c>
      <c r="AR41" s="49" t="s">
        <v>88</v>
      </c>
      <c r="AS41" s="49">
        <v>13</v>
      </c>
    </row>
    <row r="42" spans="6:45" x14ac:dyDescent="0.2">
      <c r="F42" s="48" t="s">
        <v>404</v>
      </c>
      <c r="G42" s="48" t="s">
        <v>405</v>
      </c>
      <c r="H42" s="48"/>
      <c r="I42" s="48">
        <v>48.000000000000007</v>
      </c>
      <c r="J42" s="48"/>
      <c r="K42" s="48">
        <v>5</v>
      </c>
      <c r="L42" s="48" t="s">
        <v>286</v>
      </c>
      <c r="M42" s="48">
        <v>5</v>
      </c>
      <c r="N42" s="48" t="s">
        <v>286</v>
      </c>
      <c r="O42" s="48"/>
      <c r="P42" s="48" t="s">
        <v>2220</v>
      </c>
      <c r="Q42" s="48"/>
      <c r="R42" s="48">
        <v>8</v>
      </c>
      <c r="S42" s="48" t="s">
        <v>254</v>
      </c>
      <c r="T42" s="48">
        <v>2</v>
      </c>
      <c r="U42" s="48" t="s">
        <v>272</v>
      </c>
      <c r="V42" s="48">
        <v>3</v>
      </c>
      <c r="W42" s="48" t="s">
        <v>2278</v>
      </c>
      <c r="X42" s="48">
        <v>1</v>
      </c>
      <c r="Y42" s="48" t="s">
        <v>2281</v>
      </c>
      <c r="Z42" s="48">
        <v>24</v>
      </c>
      <c r="AA42" s="49">
        <v>110</v>
      </c>
      <c r="AB42" s="49">
        <v>48.000000000000007</v>
      </c>
      <c r="AC42" s="49"/>
      <c r="AD42" s="49">
        <v>5</v>
      </c>
      <c r="AE42" s="49" t="s">
        <v>286</v>
      </c>
      <c r="AF42" s="49">
        <v>5</v>
      </c>
      <c r="AG42" s="49" t="s">
        <v>286</v>
      </c>
      <c r="AH42" s="49"/>
      <c r="AI42" s="49" t="s">
        <v>2220</v>
      </c>
      <c r="AJ42" s="49"/>
      <c r="AK42" s="49">
        <v>8</v>
      </c>
      <c r="AL42" s="49" t="s">
        <v>254</v>
      </c>
      <c r="AM42" s="49">
        <v>2</v>
      </c>
      <c r="AN42" s="49" t="s">
        <v>272</v>
      </c>
      <c r="AO42" s="49">
        <v>3</v>
      </c>
      <c r="AP42" s="49" t="s">
        <v>2278</v>
      </c>
      <c r="AQ42" s="49">
        <v>1</v>
      </c>
      <c r="AR42" s="49" t="s">
        <v>2281</v>
      </c>
      <c r="AS42" s="49">
        <v>24</v>
      </c>
    </row>
    <row r="43" spans="6:45" x14ac:dyDescent="0.2">
      <c r="F43" s="48" t="s">
        <v>406</v>
      </c>
      <c r="G43" s="48" t="s">
        <v>407</v>
      </c>
      <c r="H43" s="48"/>
      <c r="I43" s="48">
        <v>42</v>
      </c>
      <c r="J43" s="48"/>
      <c r="K43" s="48">
        <v>7</v>
      </c>
      <c r="L43" s="48" t="s">
        <v>164</v>
      </c>
      <c r="M43" s="48">
        <v>1</v>
      </c>
      <c r="N43" s="48" t="s">
        <v>139</v>
      </c>
      <c r="O43" s="48"/>
      <c r="P43" s="48" t="s">
        <v>2220</v>
      </c>
      <c r="Q43" s="48"/>
      <c r="R43" s="48">
        <v>5</v>
      </c>
      <c r="S43" s="48" t="s">
        <v>286</v>
      </c>
      <c r="T43" s="48">
        <v>4</v>
      </c>
      <c r="U43" s="48" t="s">
        <v>263</v>
      </c>
      <c r="V43" s="48">
        <v>2</v>
      </c>
      <c r="W43" s="48" t="s">
        <v>2275</v>
      </c>
      <c r="X43" s="48">
        <v>2</v>
      </c>
      <c r="Y43" s="48" t="s">
        <v>2275</v>
      </c>
      <c r="Z43" s="48">
        <v>21</v>
      </c>
      <c r="AA43" s="49">
        <v>120</v>
      </c>
      <c r="AB43" s="49">
        <v>42</v>
      </c>
      <c r="AC43" s="49"/>
      <c r="AD43" s="49">
        <v>7</v>
      </c>
      <c r="AE43" s="49" t="s">
        <v>164</v>
      </c>
      <c r="AF43" s="49">
        <v>1</v>
      </c>
      <c r="AG43" s="49" t="s">
        <v>139</v>
      </c>
      <c r="AH43" s="49"/>
      <c r="AI43" s="49" t="s">
        <v>2220</v>
      </c>
      <c r="AJ43" s="49"/>
      <c r="AK43" s="49">
        <v>5</v>
      </c>
      <c r="AL43" s="49" t="s">
        <v>286</v>
      </c>
      <c r="AM43" s="49">
        <v>4</v>
      </c>
      <c r="AN43" s="49" t="s">
        <v>263</v>
      </c>
      <c r="AO43" s="49">
        <v>2</v>
      </c>
      <c r="AP43" s="49" t="s">
        <v>2275</v>
      </c>
      <c r="AQ43" s="49">
        <v>2</v>
      </c>
      <c r="AR43" s="49" t="s">
        <v>2275</v>
      </c>
      <c r="AS43" s="49">
        <v>21</v>
      </c>
    </row>
    <row r="44" spans="6:45" x14ac:dyDescent="0.2">
      <c r="F44" s="48" t="s">
        <v>408</v>
      </c>
      <c r="G44" s="48" t="s">
        <v>409</v>
      </c>
      <c r="H44" s="48"/>
      <c r="I44" s="48">
        <v>70</v>
      </c>
      <c r="J44" s="48"/>
      <c r="K44" s="48">
        <v>5</v>
      </c>
      <c r="L44" s="48" t="s">
        <v>286</v>
      </c>
      <c r="M44" s="48">
        <v>6</v>
      </c>
      <c r="N44" s="48" t="s">
        <v>257</v>
      </c>
      <c r="O44" s="48"/>
      <c r="P44" s="48" t="s">
        <v>2220</v>
      </c>
      <c r="Q44" s="48"/>
      <c r="R44" s="48">
        <v>6</v>
      </c>
      <c r="S44" s="48" t="s">
        <v>257</v>
      </c>
      <c r="T44" s="48">
        <v>6</v>
      </c>
      <c r="U44" s="48" t="s">
        <v>291</v>
      </c>
      <c r="V44" s="48">
        <v>7</v>
      </c>
      <c r="W44" s="48" t="s">
        <v>291</v>
      </c>
      <c r="X44" s="48">
        <v>5</v>
      </c>
      <c r="Y44" s="48" t="s">
        <v>2276</v>
      </c>
      <c r="Z44" s="48">
        <v>35</v>
      </c>
      <c r="AA44" s="49">
        <v>37</v>
      </c>
      <c r="AB44" s="49">
        <v>70</v>
      </c>
      <c r="AC44" s="49"/>
      <c r="AD44" s="49">
        <v>5</v>
      </c>
      <c r="AE44" s="49" t="s">
        <v>286</v>
      </c>
      <c r="AF44" s="49">
        <v>6</v>
      </c>
      <c r="AG44" s="49" t="s">
        <v>257</v>
      </c>
      <c r="AH44" s="49"/>
      <c r="AI44" s="49" t="s">
        <v>2220</v>
      </c>
      <c r="AJ44" s="49"/>
      <c r="AK44" s="49">
        <v>6</v>
      </c>
      <c r="AL44" s="49" t="s">
        <v>257</v>
      </c>
      <c r="AM44" s="49">
        <v>6</v>
      </c>
      <c r="AN44" s="49" t="s">
        <v>291</v>
      </c>
      <c r="AO44" s="49">
        <v>7</v>
      </c>
      <c r="AP44" s="49" t="s">
        <v>291</v>
      </c>
      <c r="AQ44" s="49">
        <v>5</v>
      </c>
      <c r="AR44" s="49" t="s">
        <v>2276</v>
      </c>
      <c r="AS44" s="49">
        <v>35</v>
      </c>
    </row>
    <row r="45" spans="6:45" x14ac:dyDescent="0.2">
      <c r="F45" s="48" t="s">
        <v>410</v>
      </c>
      <c r="G45" s="48" t="s">
        <v>411</v>
      </c>
      <c r="H45" s="48"/>
      <c r="I45" s="48">
        <v>76</v>
      </c>
      <c r="J45" s="48"/>
      <c r="K45" s="48">
        <v>9</v>
      </c>
      <c r="L45" s="48" t="s">
        <v>298</v>
      </c>
      <c r="M45" s="48">
        <v>4</v>
      </c>
      <c r="N45" s="48" t="s">
        <v>134</v>
      </c>
      <c r="O45" s="48"/>
      <c r="P45" s="48" t="s">
        <v>2220</v>
      </c>
      <c r="Q45" s="48"/>
      <c r="R45" s="48">
        <v>7</v>
      </c>
      <c r="S45" s="48" t="s">
        <v>164</v>
      </c>
      <c r="T45" s="48">
        <v>6</v>
      </c>
      <c r="U45" s="48" t="s">
        <v>291</v>
      </c>
      <c r="V45" s="48">
        <v>5</v>
      </c>
      <c r="W45" s="48" t="s">
        <v>2276</v>
      </c>
      <c r="X45" s="48">
        <v>7</v>
      </c>
      <c r="Y45" s="48" t="s">
        <v>291</v>
      </c>
      <c r="Z45" s="48">
        <v>38</v>
      </c>
      <c r="AA45" s="49">
        <v>21</v>
      </c>
      <c r="AB45" s="49">
        <v>76</v>
      </c>
      <c r="AC45" s="49"/>
      <c r="AD45" s="49">
        <v>9</v>
      </c>
      <c r="AE45" s="49" t="s">
        <v>298</v>
      </c>
      <c r="AF45" s="49">
        <v>4</v>
      </c>
      <c r="AG45" s="49" t="s">
        <v>134</v>
      </c>
      <c r="AH45" s="49"/>
      <c r="AI45" s="49" t="s">
        <v>2220</v>
      </c>
      <c r="AJ45" s="49"/>
      <c r="AK45" s="49">
        <v>7</v>
      </c>
      <c r="AL45" s="49" t="s">
        <v>164</v>
      </c>
      <c r="AM45" s="49">
        <v>6</v>
      </c>
      <c r="AN45" s="49" t="s">
        <v>291</v>
      </c>
      <c r="AO45" s="49">
        <v>5</v>
      </c>
      <c r="AP45" s="49" t="s">
        <v>2276</v>
      </c>
      <c r="AQ45" s="49">
        <v>7</v>
      </c>
      <c r="AR45" s="49" t="s">
        <v>291</v>
      </c>
      <c r="AS45" s="49">
        <v>38</v>
      </c>
    </row>
    <row r="46" spans="6:45" x14ac:dyDescent="0.2">
      <c r="F46" s="48" t="s">
        <v>412</v>
      </c>
      <c r="G46" s="48" t="s">
        <v>413</v>
      </c>
      <c r="H46" s="48"/>
      <c r="I46" s="48">
        <v>62.000000000000007</v>
      </c>
      <c r="J46" s="48"/>
      <c r="K46" s="48">
        <v>2</v>
      </c>
      <c r="L46" s="48" t="s">
        <v>129</v>
      </c>
      <c r="M46" s="48">
        <v>6</v>
      </c>
      <c r="N46" s="48" t="s">
        <v>257</v>
      </c>
      <c r="O46" s="48"/>
      <c r="P46" s="48" t="s">
        <v>2220</v>
      </c>
      <c r="Q46" s="48"/>
      <c r="R46" s="48">
        <v>9</v>
      </c>
      <c r="S46" s="48" t="s">
        <v>298</v>
      </c>
      <c r="T46" s="48">
        <v>5</v>
      </c>
      <c r="U46" s="48" t="s">
        <v>721</v>
      </c>
      <c r="V46" s="48">
        <v>5</v>
      </c>
      <c r="W46" s="48" t="s">
        <v>2276</v>
      </c>
      <c r="X46" s="48">
        <v>4</v>
      </c>
      <c r="Y46" s="48" t="s">
        <v>2274</v>
      </c>
      <c r="Z46" s="48">
        <v>31</v>
      </c>
      <c r="AA46" s="49">
        <v>61</v>
      </c>
      <c r="AB46" s="49">
        <v>62.000000000000007</v>
      </c>
      <c r="AC46" s="49"/>
      <c r="AD46" s="49">
        <v>2</v>
      </c>
      <c r="AE46" s="49" t="s">
        <v>129</v>
      </c>
      <c r="AF46" s="49">
        <v>6</v>
      </c>
      <c r="AG46" s="49" t="s">
        <v>257</v>
      </c>
      <c r="AH46" s="49"/>
      <c r="AI46" s="49" t="s">
        <v>2220</v>
      </c>
      <c r="AJ46" s="49"/>
      <c r="AK46" s="49">
        <v>9</v>
      </c>
      <c r="AL46" s="49" t="s">
        <v>298</v>
      </c>
      <c r="AM46" s="49">
        <v>5</v>
      </c>
      <c r="AN46" s="49" t="s">
        <v>721</v>
      </c>
      <c r="AO46" s="49">
        <v>5</v>
      </c>
      <c r="AP46" s="49" t="s">
        <v>2276</v>
      </c>
      <c r="AQ46" s="49">
        <v>4</v>
      </c>
      <c r="AR46" s="49" t="s">
        <v>2274</v>
      </c>
      <c r="AS46" s="49">
        <v>31</v>
      </c>
    </row>
    <row r="47" spans="6:45" x14ac:dyDescent="0.2">
      <c r="F47" s="48" t="s">
        <v>414</v>
      </c>
      <c r="G47" s="48" t="s">
        <v>415</v>
      </c>
      <c r="H47" s="48"/>
      <c r="I47" s="48">
        <v>72</v>
      </c>
      <c r="J47" s="48"/>
      <c r="K47" s="48">
        <v>7</v>
      </c>
      <c r="L47" s="48" t="s">
        <v>164</v>
      </c>
      <c r="M47" s="48">
        <v>5</v>
      </c>
      <c r="N47" s="48" t="s">
        <v>286</v>
      </c>
      <c r="O47" s="48"/>
      <c r="P47" s="48" t="s">
        <v>2220</v>
      </c>
      <c r="Q47" s="48"/>
      <c r="R47" s="48">
        <v>8</v>
      </c>
      <c r="S47" s="48" t="s">
        <v>254</v>
      </c>
      <c r="T47" s="48">
        <v>5</v>
      </c>
      <c r="U47" s="48" t="s">
        <v>721</v>
      </c>
      <c r="V47" s="48">
        <v>5</v>
      </c>
      <c r="W47" s="48" t="s">
        <v>2276</v>
      </c>
      <c r="X47" s="48">
        <v>6</v>
      </c>
      <c r="Y47" s="48" t="s">
        <v>2280</v>
      </c>
      <c r="Z47" s="48">
        <v>36</v>
      </c>
      <c r="AA47" s="49">
        <v>28</v>
      </c>
      <c r="AB47" s="49">
        <v>72</v>
      </c>
      <c r="AC47" s="49"/>
      <c r="AD47" s="49">
        <v>7</v>
      </c>
      <c r="AE47" s="49" t="s">
        <v>164</v>
      </c>
      <c r="AF47" s="49">
        <v>5</v>
      </c>
      <c r="AG47" s="49" t="s">
        <v>286</v>
      </c>
      <c r="AH47" s="49"/>
      <c r="AI47" s="49" t="s">
        <v>2220</v>
      </c>
      <c r="AJ47" s="49"/>
      <c r="AK47" s="49">
        <v>8</v>
      </c>
      <c r="AL47" s="49" t="s">
        <v>254</v>
      </c>
      <c r="AM47" s="49">
        <v>5</v>
      </c>
      <c r="AN47" s="49" t="s">
        <v>721</v>
      </c>
      <c r="AO47" s="49">
        <v>5</v>
      </c>
      <c r="AP47" s="49" t="s">
        <v>2276</v>
      </c>
      <c r="AQ47" s="49">
        <v>6</v>
      </c>
      <c r="AR47" s="49" t="s">
        <v>2280</v>
      </c>
      <c r="AS47" s="49">
        <v>36</v>
      </c>
    </row>
    <row r="48" spans="6:45" x14ac:dyDescent="0.2">
      <c r="F48" s="48" t="s">
        <v>104</v>
      </c>
      <c r="G48" s="48" t="s">
        <v>26</v>
      </c>
      <c r="H48" s="48"/>
      <c r="I48" s="48">
        <v>52.000000000000007</v>
      </c>
      <c r="J48" s="48"/>
      <c r="K48" s="48">
        <v>8</v>
      </c>
      <c r="L48" s="48" t="s">
        <v>254</v>
      </c>
      <c r="M48" s="48">
        <v>8</v>
      </c>
      <c r="N48" s="48" t="s">
        <v>254</v>
      </c>
      <c r="O48" s="48"/>
      <c r="P48" s="48" t="s">
        <v>2220</v>
      </c>
      <c r="Q48" s="48"/>
      <c r="R48" s="48">
        <v>10</v>
      </c>
      <c r="S48" s="48" t="s">
        <v>291</v>
      </c>
      <c r="T48" s="48">
        <v>0</v>
      </c>
      <c r="U48" s="48" t="s">
        <v>88</v>
      </c>
      <c r="V48" s="48">
        <v>0</v>
      </c>
      <c r="W48" s="48" t="s">
        <v>88</v>
      </c>
      <c r="X48" s="48">
        <v>0</v>
      </c>
      <c r="Y48" s="48" t="s">
        <v>88</v>
      </c>
      <c r="Z48" s="48">
        <v>26</v>
      </c>
      <c r="AA48" s="49">
        <v>103</v>
      </c>
      <c r="AB48" s="49">
        <v>52.000000000000007</v>
      </c>
      <c r="AC48" s="49"/>
      <c r="AD48" s="49">
        <v>8</v>
      </c>
      <c r="AE48" s="49" t="s">
        <v>254</v>
      </c>
      <c r="AF48" s="49">
        <v>8</v>
      </c>
      <c r="AG48" s="49" t="s">
        <v>254</v>
      </c>
      <c r="AH48" s="49"/>
      <c r="AI48" s="49" t="s">
        <v>2220</v>
      </c>
      <c r="AJ48" s="49"/>
      <c r="AK48" s="49">
        <v>10</v>
      </c>
      <c r="AL48" s="49" t="s">
        <v>291</v>
      </c>
      <c r="AM48" s="49">
        <v>0</v>
      </c>
      <c r="AN48" s="49" t="s">
        <v>88</v>
      </c>
      <c r="AO48" s="49">
        <v>0</v>
      </c>
      <c r="AP48" s="49" t="s">
        <v>88</v>
      </c>
      <c r="AQ48" s="49">
        <v>0</v>
      </c>
      <c r="AR48" s="49" t="s">
        <v>88</v>
      </c>
      <c r="AS48" s="49">
        <v>26</v>
      </c>
    </row>
    <row r="49" spans="6:45" x14ac:dyDescent="0.2">
      <c r="F49" s="48" t="s">
        <v>416</v>
      </c>
      <c r="G49" s="48" t="s">
        <v>417</v>
      </c>
      <c r="H49" s="48"/>
      <c r="I49" s="48">
        <v>58.000000000000007</v>
      </c>
      <c r="J49" s="48"/>
      <c r="K49" s="48">
        <v>4</v>
      </c>
      <c r="L49" s="48" t="s">
        <v>134</v>
      </c>
      <c r="M49" s="48">
        <v>8</v>
      </c>
      <c r="N49" s="48" t="s">
        <v>254</v>
      </c>
      <c r="O49" s="48"/>
      <c r="P49" s="48" t="s">
        <v>2220</v>
      </c>
      <c r="Q49" s="48"/>
      <c r="R49" s="48">
        <v>8</v>
      </c>
      <c r="S49" s="48" t="s">
        <v>254</v>
      </c>
      <c r="T49" s="48">
        <v>3</v>
      </c>
      <c r="U49" s="48" t="s">
        <v>286</v>
      </c>
      <c r="V49" s="48">
        <v>4</v>
      </c>
      <c r="W49" s="48" t="s">
        <v>2274</v>
      </c>
      <c r="X49" s="48">
        <v>2</v>
      </c>
      <c r="Y49" s="48" t="s">
        <v>2275</v>
      </c>
      <c r="Z49" s="48">
        <v>29</v>
      </c>
      <c r="AA49" s="49">
        <v>79</v>
      </c>
      <c r="AB49" s="49">
        <v>58.000000000000007</v>
      </c>
      <c r="AC49" s="49"/>
      <c r="AD49" s="49">
        <v>4</v>
      </c>
      <c r="AE49" s="49" t="s">
        <v>134</v>
      </c>
      <c r="AF49" s="49">
        <v>8</v>
      </c>
      <c r="AG49" s="49" t="s">
        <v>254</v>
      </c>
      <c r="AH49" s="49"/>
      <c r="AI49" s="49" t="s">
        <v>2220</v>
      </c>
      <c r="AJ49" s="49"/>
      <c r="AK49" s="49">
        <v>8</v>
      </c>
      <c r="AL49" s="49" t="s">
        <v>254</v>
      </c>
      <c r="AM49" s="49">
        <v>3</v>
      </c>
      <c r="AN49" s="49" t="s">
        <v>286</v>
      </c>
      <c r="AO49" s="49">
        <v>4</v>
      </c>
      <c r="AP49" s="49" t="s">
        <v>2274</v>
      </c>
      <c r="AQ49" s="49">
        <v>2</v>
      </c>
      <c r="AR49" s="49" t="s">
        <v>2275</v>
      </c>
      <c r="AS49" s="49">
        <v>29</v>
      </c>
    </row>
    <row r="50" spans="6:45" x14ac:dyDescent="0.2">
      <c r="F50" s="48" t="s">
        <v>418</v>
      </c>
      <c r="G50" s="48" t="s">
        <v>419</v>
      </c>
      <c r="H50" s="48"/>
      <c r="I50" s="48">
        <v>34</v>
      </c>
      <c r="J50" s="48"/>
      <c r="K50" s="48">
        <v>5</v>
      </c>
      <c r="L50" s="48" t="s">
        <v>286</v>
      </c>
      <c r="M50" s="48">
        <v>4</v>
      </c>
      <c r="N50" s="48" t="s">
        <v>134</v>
      </c>
      <c r="O50" s="48"/>
      <c r="P50" s="48" t="s">
        <v>2220</v>
      </c>
      <c r="Q50" s="48"/>
      <c r="R50" s="48">
        <v>8</v>
      </c>
      <c r="S50" s="48" t="s">
        <v>254</v>
      </c>
      <c r="T50" s="48">
        <v>0</v>
      </c>
      <c r="U50" s="48" t="s">
        <v>88</v>
      </c>
      <c r="V50" s="48">
        <v>0</v>
      </c>
      <c r="W50" s="48" t="s">
        <v>88</v>
      </c>
      <c r="X50" s="48">
        <v>0</v>
      </c>
      <c r="Y50" s="48" t="s">
        <v>88</v>
      </c>
      <c r="Z50" s="48">
        <v>17</v>
      </c>
      <c r="AA50" s="49">
        <v>143</v>
      </c>
      <c r="AB50" s="49">
        <v>34</v>
      </c>
      <c r="AC50" s="49"/>
      <c r="AD50" s="49">
        <v>5</v>
      </c>
      <c r="AE50" s="49" t="s">
        <v>286</v>
      </c>
      <c r="AF50" s="49">
        <v>4</v>
      </c>
      <c r="AG50" s="49" t="s">
        <v>134</v>
      </c>
      <c r="AH50" s="49"/>
      <c r="AI50" s="49" t="s">
        <v>2220</v>
      </c>
      <c r="AJ50" s="49"/>
      <c r="AK50" s="49">
        <v>8</v>
      </c>
      <c r="AL50" s="49" t="s">
        <v>254</v>
      </c>
      <c r="AM50" s="49">
        <v>0</v>
      </c>
      <c r="AN50" s="49" t="s">
        <v>88</v>
      </c>
      <c r="AO50" s="49">
        <v>0</v>
      </c>
      <c r="AP50" s="49" t="s">
        <v>88</v>
      </c>
      <c r="AQ50" s="49">
        <v>0</v>
      </c>
      <c r="AR50" s="49" t="s">
        <v>88</v>
      </c>
      <c r="AS50" s="49">
        <v>17</v>
      </c>
    </row>
    <row r="51" spans="6:45" x14ac:dyDescent="0.2">
      <c r="F51" s="48" t="s">
        <v>420</v>
      </c>
      <c r="G51" s="48" t="s">
        <v>421</v>
      </c>
      <c r="H51" s="48"/>
      <c r="I51" s="48">
        <v>44.000000000000007</v>
      </c>
      <c r="J51" s="48"/>
      <c r="K51" s="48">
        <v>2</v>
      </c>
      <c r="L51" s="48" t="s">
        <v>129</v>
      </c>
      <c r="M51" s="48">
        <v>5</v>
      </c>
      <c r="N51" s="48" t="s">
        <v>286</v>
      </c>
      <c r="O51" s="48"/>
      <c r="P51" s="48" t="s">
        <v>2220</v>
      </c>
      <c r="Q51" s="48"/>
      <c r="R51" s="48">
        <v>6</v>
      </c>
      <c r="S51" s="48" t="s">
        <v>257</v>
      </c>
      <c r="T51" s="48">
        <v>5</v>
      </c>
      <c r="U51" s="48" t="s">
        <v>721</v>
      </c>
      <c r="V51" s="48">
        <v>3</v>
      </c>
      <c r="W51" s="48" t="s">
        <v>2278</v>
      </c>
      <c r="X51" s="48">
        <v>1</v>
      </c>
      <c r="Y51" s="48" t="s">
        <v>2281</v>
      </c>
      <c r="Z51" s="48">
        <v>22</v>
      </c>
      <c r="AA51" s="49">
        <v>114</v>
      </c>
      <c r="AB51" s="49">
        <v>44.000000000000007</v>
      </c>
      <c r="AC51" s="49"/>
      <c r="AD51" s="49">
        <v>2</v>
      </c>
      <c r="AE51" s="49" t="s">
        <v>129</v>
      </c>
      <c r="AF51" s="49">
        <v>5</v>
      </c>
      <c r="AG51" s="49" t="s">
        <v>286</v>
      </c>
      <c r="AH51" s="49"/>
      <c r="AI51" s="49" t="s">
        <v>2220</v>
      </c>
      <c r="AJ51" s="49"/>
      <c r="AK51" s="49">
        <v>6</v>
      </c>
      <c r="AL51" s="49" t="s">
        <v>257</v>
      </c>
      <c r="AM51" s="49">
        <v>5</v>
      </c>
      <c r="AN51" s="49" t="s">
        <v>721</v>
      </c>
      <c r="AO51" s="49">
        <v>3</v>
      </c>
      <c r="AP51" s="49" t="s">
        <v>2278</v>
      </c>
      <c r="AQ51" s="49">
        <v>1</v>
      </c>
      <c r="AR51" s="49" t="s">
        <v>2281</v>
      </c>
      <c r="AS51" s="49">
        <v>22</v>
      </c>
    </row>
    <row r="52" spans="6:45" x14ac:dyDescent="0.2">
      <c r="F52" s="48" t="s">
        <v>108</v>
      </c>
      <c r="G52" s="48" t="s">
        <v>198</v>
      </c>
      <c r="H52" s="48"/>
      <c r="I52" s="48">
        <v>62.000000000000007</v>
      </c>
      <c r="J52" s="48"/>
      <c r="K52" s="48">
        <v>8</v>
      </c>
      <c r="L52" s="48" t="s">
        <v>254</v>
      </c>
      <c r="M52" s="48">
        <v>3</v>
      </c>
      <c r="N52" s="48" t="s">
        <v>143</v>
      </c>
      <c r="O52" s="48"/>
      <c r="P52" s="48" t="s">
        <v>2220</v>
      </c>
      <c r="Q52" s="48"/>
      <c r="R52" s="48">
        <v>3</v>
      </c>
      <c r="S52" s="48" t="s">
        <v>143</v>
      </c>
      <c r="T52" s="48">
        <v>5</v>
      </c>
      <c r="U52" s="48" t="s">
        <v>721</v>
      </c>
      <c r="V52" s="48">
        <v>6</v>
      </c>
      <c r="W52" s="48" t="s">
        <v>2280</v>
      </c>
      <c r="X52" s="48">
        <v>6</v>
      </c>
      <c r="Y52" s="48" t="s">
        <v>2280</v>
      </c>
      <c r="Z52" s="48">
        <v>31</v>
      </c>
      <c r="AA52" s="49">
        <v>57</v>
      </c>
      <c r="AB52" s="49">
        <v>64</v>
      </c>
      <c r="AC52" s="49"/>
      <c r="AD52" s="49">
        <v>8</v>
      </c>
      <c r="AE52" s="49" t="s">
        <v>254</v>
      </c>
      <c r="AF52" s="49">
        <v>3</v>
      </c>
      <c r="AG52" s="49" t="s">
        <v>143</v>
      </c>
      <c r="AH52" s="49"/>
      <c r="AI52" s="49" t="s">
        <v>2220</v>
      </c>
      <c r="AJ52" s="49"/>
      <c r="AK52" s="49">
        <v>3</v>
      </c>
      <c r="AL52" s="49" t="s">
        <v>143</v>
      </c>
      <c r="AM52" s="49">
        <v>6</v>
      </c>
      <c r="AN52" s="49" t="s">
        <v>291</v>
      </c>
      <c r="AO52" s="49">
        <v>6</v>
      </c>
      <c r="AP52" s="49" t="s">
        <v>2280</v>
      </c>
      <c r="AQ52" s="49">
        <v>6</v>
      </c>
      <c r="AR52" s="49" t="s">
        <v>2280</v>
      </c>
      <c r="AS52" s="49">
        <v>32</v>
      </c>
    </row>
    <row r="53" spans="6:45" x14ac:dyDescent="0.2">
      <c r="F53" s="48" t="s">
        <v>422</v>
      </c>
      <c r="G53" s="48" t="s">
        <v>423</v>
      </c>
      <c r="H53" s="48"/>
      <c r="I53" s="48">
        <v>36</v>
      </c>
      <c r="J53" s="48"/>
      <c r="K53" s="48">
        <v>3</v>
      </c>
      <c r="L53" s="48" t="s">
        <v>143</v>
      </c>
      <c r="M53" s="48">
        <v>0</v>
      </c>
      <c r="N53" s="48" t="s">
        <v>88</v>
      </c>
      <c r="O53" s="48"/>
      <c r="P53" s="48" t="s">
        <v>2220</v>
      </c>
      <c r="Q53" s="48"/>
      <c r="R53" s="48">
        <v>7</v>
      </c>
      <c r="S53" s="48" t="s">
        <v>164</v>
      </c>
      <c r="T53" s="48">
        <v>4</v>
      </c>
      <c r="U53" s="48" t="s">
        <v>263</v>
      </c>
      <c r="V53" s="48">
        <v>1</v>
      </c>
      <c r="W53" s="48" t="s">
        <v>2281</v>
      </c>
      <c r="X53" s="48">
        <v>3</v>
      </c>
      <c r="Y53" s="48" t="s">
        <v>2278</v>
      </c>
      <c r="Z53" s="48">
        <v>18</v>
      </c>
      <c r="AA53" s="49">
        <v>140</v>
      </c>
      <c r="AB53" s="49">
        <v>36</v>
      </c>
      <c r="AC53" s="49"/>
      <c r="AD53" s="49">
        <v>3</v>
      </c>
      <c r="AE53" s="49" t="s">
        <v>143</v>
      </c>
      <c r="AF53" s="49">
        <v>0</v>
      </c>
      <c r="AG53" s="49" t="s">
        <v>88</v>
      </c>
      <c r="AH53" s="49"/>
      <c r="AI53" s="49" t="s">
        <v>2220</v>
      </c>
      <c r="AJ53" s="49"/>
      <c r="AK53" s="49">
        <v>7</v>
      </c>
      <c r="AL53" s="49" t="s">
        <v>164</v>
      </c>
      <c r="AM53" s="49">
        <v>4</v>
      </c>
      <c r="AN53" s="49" t="s">
        <v>263</v>
      </c>
      <c r="AO53" s="49">
        <v>1</v>
      </c>
      <c r="AP53" s="49" t="s">
        <v>2281</v>
      </c>
      <c r="AQ53" s="49">
        <v>3</v>
      </c>
      <c r="AR53" s="49" t="s">
        <v>2278</v>
      </c>
      <c r="AS53" s="49">
        <v>18</v>
      </c>
    </row>
    <row r="54" spans="6:45" x14ac:dyDescent="0.2">
      <c r="F54" s="48" t="s">
        <v>424</v>
      </c>
      <c r="G54" s="48" t="s">
        <v>425</v>
      </c>
      <c r="H54" s="48"/>
      <c r="I54" s="48">
        <v>26.000000000000004</v>
      </c>
      <c r="J54" s="48"/>
      <c r="K54" s="48">
        <v>7</v>
      </c>
      <c r="L54" s="48" t="s">
        <v>164</v>
      </c>
      <c r="M54" s="48">
        <v>1</v>
      </c>
      <c r="N54" s="48" t="s">
        <v>139</v>
      </c>
      <c r="O54" s="48"/>
      <c r="P54" s="48" t="s">
        <v>2220</v>
      </c>
      <c r="Q54" s="48"/>
      <c r="R54" s="48">
        <v>5</v>
      </c>
      <c r="S54" s="48" t="s">
        <v>286</v>
      </c>
      <c r="T54" s="48">
        <v>0</v>
      </c>
      <c r="U54" s="48" t="s">
        <v>88</v>
      </c>
      <c r="V54" s="48">
        <v>0</v>
      </c>
      <c r="W54" s="48" t="s">
        <v>88</v>
      </c>
      <c r="X54" s="48">
        <v>0</v>
      </c>
      <c r="Y54" s="48" t="s">
        <v>88</v>
      </c>
      <c r="Z54" s="48">
        <v>13</v>
      </c>
      <c r="AA54" s="49">
        <v>162</v>
      </c>
      <c r="AB54" s="49">
        <v>26.000000000000004</v>
      </c>
      <c r="AC54" s="49"/>
      <c r="AD54" s="49">
        <v>7</v>
      </c>
      <c r="AE54" s="49" t="s">
        <v>164</v>
      </c>
      <c r="AF54" s="49">
        <v>1</v>
      </c>
      <c r="AG54" s="49" t="s">
        <v>139</v>
      </c>
      <c r="AH54" s="49"/>
      <c r="AI54" s="49" t="s">
        <v>2220</v>
      </c>
      <c r="AJ54" s="49"/>
      <c r="AK54" s="49">
        <v>5</v>
      </c>
      <c r="AL54" s="49" t="s">
        <v>286</v>
      </c>
      <c r="AM54" s="49">
        <v>0</v>
      </c>
      <c r="AN54" s="49" t="s">
        <v>88</v>
      </c>
      <c r="AO54" s="49">
        <v>0</v>
      </c>
      <c r="AP54" s="49" t="s">
        <v>88</v>
      </c>
      <c r="AQ54" s="49">
        <v>0</v>
      </c>
      <c r="AR54" s="49" t="s">
        <v>88</v>
      </c>
      <c r="AS54" s="49">
        <v>13</v>
      </c>
    </row>
    <row r="55" spans="6:45" x14ac:dyDescent="0.2">
      <c r="F55" s="48" t="s">
        <v>426</v>
      </c>
      <c r="G55" s="48" t="s">
        <v>427</v>
      </c>
      <c r="H55" s="48"/>
      <c r="I55" s="48">
        <v>16</v>
      </c>
      <c r="J55" s="48"/>
      <c r="K55" s="48">
        <v>3</v>
      </c>
      <c r="L55" s="48" t="s">
        <v>143</v>
      </c>
      <c r="M55" s="48">
        <v>0</v>
      </c>
      <c r="N55" s="48" t="s">
        <v>88</v>
      </c>
      <c r="O55" s="48"/>
      <c r="P55" s="48" t="s">
        <v>2220</v>
      </c>
      <c r="Q55" s="48"/>
      <c r="R55" s="48">
        <v>5</v>
      </c>
      <c r="S55" s="48" t="s">
        <v>286</v>
      </c>
      <c r="T55" s="48">
        <v>0</v>
      </c>
      <c r="U55" s="48" t="s">
        <v>88</v>
      </c>
      <c r="V55" s="48">
        <v>0</v>
      </c>
      <c r="W55" s="48" t="s">
        <v>88</v>
      </c>
      <c r="X55" s="48">
        <v>0</v>
      </c>
      <c r="Y55" s="48" t="s">
        <v>88</v>
      </c>
      <c r="Z55" s="48">
        <v>8</v>
      </c>
      <c r="AA55" s="49">
        <v>185</v>
      </c>
      <c r="AB55" s="49">
        <v>16</v>
      </c>
      <c r="AC55" s="49"/>
      <c r="AD55" s="49">
        <v>3</v>
      </c>
      <c r="AE55" s="49" t="s">
        <v>143</v>
      </c>
      <c r="AF55" s="49">
        <v>0</v>
      </c>
      <c r="AG55" s="49" t="s">
        <v>88</v>
      </c>
      <c r="AH55" s="49"/>
      <c r="AI55" s="49" t="s">
        <v>2220</v>
      </c>
      <c r="AJ55" s="49"/>
      <c r="AK55" s="49">
        <v>5</v>
      </c>
      <c r="AL55" s="49" t="s">
        <v>286</v>
      </c>
      <c r="AM55" s="49">
        <v>0</v>
      </c>
      <c r="AN55" s="49" t="s">
        <v>88</v>
      </c>
      <c r="AO55" s="49">
        <v>0</v>
      </c>
      <c r="AP55" s="49" t="s">
        <v>88</v>
      </c>
      <c r="AQ55" s="49">
        <v>0</v>
      </c>
      <c r="AR55" s="49" t="s">
        <v>88</v>
      </c>
      <c r="AS55" s="49">
        <v>8</v>
      </c>
    </row>
    <row r="56" spans="6:45" x14ac:dyDescent="0.2">
      <c r="F56" s="48" t="s">
        <v>428</v>
      </c>
      <c r="G56" s="48" t="s">
        <v>429</v>
      </c>
      <c r="H56" s="48"/>
      <c r="I56" s="48">
        <v>58.000000000000007</v>
      </c>
      <c r="J56" s="48"/>
      <c r="K56" s="48">
        <v>8</v>
      </c>
      <c r="L56" s="48" t="s">
        <v>254</v>
      </c>
      <c r="M56" s="48">
        <v>3</v>
      </c>
      <c r="N56" s="48" t="s">
        <v>143</v>
      </c>
      <c r="O56" s="48"/>
      <c r="P56" s="48" t="s">
        <v>2220</v>
      </c>
      <c r="Q56" s="48"/>
      <c r="R56" s="48">
        <v>6</v>
      </c>
      <c r="S56" s="48" t="s">
        <v>257</v>
      </c>
      <c r="T56" s="48">
        <v>5</v>
      </c>
      <c r="U56" s="48" t="s">
        <v>721</v>
      </c>
      <c r="V56" s="48">
        <v>2</v>
      </c>
      <c r="W56" s="48" t="s">
        <v>2275</v>
      </c>
      <c r="X56" s="48">
        <v>5</v>
      </c>
      <c r="Y56" s="48" t="s">
        <v>2276</v>
      </c>
      <c r="Z56" s="48">
        <v>29</v>
      </c>
      <c r="AA56" s="49">
        <v>79</v>
      </c>
      <c r="AB56" s="49">
        <v>58.000000000000007</v>
      </c>
      <c r="AC56" s="49"/>
      <c r="AD56" s="49">
        <v>8</v>
      </c>
      <c r="AE56" s="49" t="s">
        <v>254</v>
      </c>
      <c r="AF56" s="49">
        <v>3</v>
      </c>
      <c r="AG56" s="49" t="s">
        <v>143</v>
      </c>
      <c r="AH56" s="49"/>
      <c r="AI56" s="49" t="s">
        <v>2220</v>
      </c>
      <c r="AJ56" s="49"/>
      <c r="AK56" s="49">
        <v>6</v>
      </c>
      <c r="AL56" s="49" t="s">
        <v>257</v>
      </c>
      <c r="AM56" s="49">
        <v>5</v>
      </c>
      <c r="AN56" s="49" t="s">
        <v>721</v>
      </c>
      <c r="AO56" s="49">
        <v>2</v>
      </c>
      <c r="AP56" s="49" t="s">
        <v>2275</v>
      </c>
      <c r="AQ56" s="49">
        <v>5</v>
      </c>
      <c r="AR56" s="49" t="s">
        <v>2276</v>
      </c>
      <c r="AS56" s="49">
        <v>29</v>
      </c>
    </row>
    <row r="57" spans="6:45" x14ac:dyDescent="0.2">
      <c r="F57" s="48" t="s">
        <v>430</v>
      </c>
      <c r="G57" s="48" t="s">
        <v>431</v>
      </c>
      <c r="H57" s="48"/>
      <c r="I57" s="48">
        <v>26.000000000000004</v>
      </c>
      <c r="J57" s="48"/>
      <c r="K57" s="48">
        <v>2</v>
      </c>
      <c r="L57" s="48" t="s">
        <v>129</v>
      </c>
      <c r="M57" s="48">
        <v>5</v>
      </c>
      <c r="N57" s="48" t="s">
        <v>286</v>
      </c>
      <c r="O57" s="48"/>
      <c r="P57" s="48" t="s">
        <v>2220</v>
      </c>
      <c r="Q57" s="48"/>
      <c r="R57" s="48">
        <v>6</v>
      </c>
      <c r="S57" s="48" t="s">
        <v>257</v>
      </c>
      <c r="T57" s="48">
        <v>0</v>
      </c>
      <c r="U57" s="48" t="s">
        <v>88</v>
      </c>
      <c r="V57" s="48">
        <v>0</v>
      </c>
      <c r="W57" s="48" t="s">
        <v>88</v>
      </c>
      <c r="X57" s="48">
        <v>0</v>
      </c>
      <c r="Y57" s="48" t="s">
        <v>88</v>
      </c>
      <c r="Z57" s="48">
        <v>13</v>
      </c>
      <c r="AA57" s="49">
        <v>162</v>
      </c>
      <c r="AB57" s="49">
        <v>26.000000000000004</v>
      </c>
      <c r="AC57" s="49"/>
      <c r="AD57" s="49">
        <v>2</v>
      </c>
      <c r="AE57" s="49" t="s">
        <v>129</v>
      </c>
      <c r="AF57" s="49">
        <v>5</v>
      </c>
      <c r="AG57" s="49" t="s">
        <v>286</v>
      </c>
      <c r="AH57" s="49"/>
      <c r="AI57" s="49" t="s">
        <v>2220</v>
      </c>
      <c r="AJ57" s="49"/>
      <c r="AK57" s="49">
        <v>6</v>
      </c>
      <c r="AL57" s="49" t="s">
        <v>257</v>
      </c>
      <c r="AM57" s="49">
        <v>0</v>
      </c>
      <c r="AN57" s="49" t="s">
        <v>88</v>
      </c>
      <c r="AO57" s="49">
        <v>0</v>
      </c>
      <c r="AP57" s="49" t="s">
        <v>88</v>
      </c>
      <c r="AQ57" s="49">
        <v>0</v>
      </c>
      <c r="AR57" s="49" t="s">
        <v>88</v>
      </c>
      <c r="AS57" s="49">
        <v>13</v>
      </c>
    </row>
    <row r="58" spans="6:45" x14ac:dyDescent="0.2">
      <c r="F58" s="48" t="s">
        <v>432</v>
      </c>
      <c r="G58" s="48" t="s">
        <v>433</v>
      </c>
      <c r="H58" s="48"/>
      <c r="I58" s="48">
        <v>10</v>
      </c>
      <c r="J58" s="48"/>
      <c r="K58" s="48">
        <v>3</v>
      </c>
      <c r="L58" s="48" t="s">
        <v>143</v>
      </c>
      <c r="M58" s="48">
        <v>0</v>
      </c>
      <c r="N58" s="48" t="s">
        <v>88</v>
      </c>
      <c r="O58" s="48"/>
      <c r="P58" s="48" t="s">
        <v>2220</v>
      </c>
      <c r="Q58" s="48"/>
      <c r="R58" s="48">
        <v>2</v>
      </c>
      <c r="S58" s="48" t="s">
        <v>129</v>
      </c>
      <c r="T58" s="48">
        <v>0</v>
      </c>
      <c r="U58" s="48" t="s">
        <v>88</v>
      </c>
      <c r="V58" s="48">
        <v>0</v>
      </c>
      <c r="W58" s="48" t="s">
        <v>88</v>
      </c>
      <c r="X58" s="48">
        <v>0</v>
      </c>
      <c r="Y58" s="48" t="s">
        <v>88</v>
      </c>
      <c r="Z58" s="48">
        <v>5</v>
      </c>
      <c r="AA58" s="49">
        <v>189</v>
      </c>
      <c r="AB58" s="49">
        <v>10</v>
      </c>
      <c r="AC58" s="49"/>
      <c r="AD58" s="49">
        <v>3</v>
      </c>
      <c r="AE58" s="49" t="s">
        <v>143</v>
      </c>
      <c r="AF58" s="49">
        <v>0</v>
      </c>
      <c r="AG58" s="49" t="s">
        <v>88</v>
      </c>
      <c r="AH58" s="49"/>
      <c r="AI58" s="49" t="s">
        <v>2220</v>
      </c>
      <c r="AJ58" s="49"/>
      <c r="AK58" s="49">
        <v>2</v>
      </c>
      <c r="AL58" s="49" t="s">
        <v>129</v>
      </c>
      <c r="AM58" s="49">
        <v>0</v>
      </c>
      <c r="AN58" s="49" t="s">
        <v>88</v>
      </c>
      <c r="AO58" s="49">
        <v>0</v>
      </c>
      <c r="AP58" s="49" t="s">
        <v>88</v>
      </c>
      <c r="AQ58" s="49">
        <v>0</v>
      </c>
      <c r="AR58" s="49" t="s">
        <v>88</v>
      </c>
      <c r="AS58" s="49">
        <v>5</v>
      </c>
    </row>
    <row r="59" spans="6:45" x14ac:dyDescent="0.2">
      <c r="F59" s="48" t="s">
        <v>434</v>
      </c>
      <c r="G59" s="48" t="s">
        <v>435</v>
      </c>
      <c r="H59" s="48"/>
      <c r="I59" s="48">
        <v>54.000000000000007</v>
      </c>
      <c r="J59" s="48"/>
      <c r="K59" s="48">
        <v>2</v>
      </c>
      <c r="L59" s="48" t="s">
        <v>129</v>
      </c>
      <c r="M59" s="48">
        <v>8</v>
      </c>
      <c r="N59" s="48" t="s">
        <v>254</v>
      </c>
      <c r="O59" s="48"/>
      <c r="P59" s="48" t="s">
        <v>2220</v>
      </c>
      <c r="Q59" s="48"/>
      <c r="R59" s="48">
        <v>7</v>
      </c>
      <c r="S59" s="48" t="s">
        <v>164</v>
      </c>
      <c r="T59" s="48">
        <v>4</v>
      </c>
      <c r="U59" s="48" t="s">
        <v>263</v>
      </c>
      <c r="V59" s="48">
        <v>3</v>
      </c>
      <c r="W59" s="48" t="s">
        <v>2278</v>
      </c>
      <c r="X59" s="48">
        <v>3</v>
      </c>
      <c r="Y59" s="48" t="s">
        <v>2278</v>
      </c>
      <c r="Z59" s="48">
        <v>27</v>
      </c>
      <c r="AA59" s="49">
        <v>97</v>
      </c>
      <c r="AB59" s="49">
        <v>54.000000000000007</v>
      </c>
      <c r="AC59" s="49"/>
      <c r="AD59" s="49">
        <v>2</v>
      </c>
      <c r="AE59" s="49" t="s">
        <v>129</v>
      </c>
      <c r="AF59" s="49">
        <v>8</v>
      </c>
      <c r="AG59" s="49" t="s">
        <v>254</v>
      </c>
      <c r="AH59" s="49"/>
      <c r="AI59" s="49" t="s">
        <v>2220</v>
      </c>
      <c r="AJ59" s="49"/>
      <c r="AK59" s="49">
        <v>7</v>
      </c>
      <c r="AL59" s="49" t="s">
        <v>164</v>
      </c>
      <c r="AM59" s="49">
        <v>4</v>
      </c>
      <c r="AN59" s="49" t="s">
        <v>263</v>
      </c>
      <c r="AO59" s="49">
        <v>3</v>
      </c>
      <c r="AP59" s="49" t="s">
        <v>2278</v>
      </c>
      <c r="AQ59" s="49">
        <v>3</v>
      </c>
      <c r="AR59" s="49" t="s">
        <v>2278</v>
      </c>
      <c r="AS59" s="49">
        <v>27</v>
      </c>
    </row>
    <row r="60" spans="6:45" x14ac:dyDescent="0.2">
      <c r="F60" s="48" t="s">
        <v>436</v>
      </c>
      <c r="G60" s="48" t="s">
        <v>437</v>
      </c>
      <c r="H60" s="48"/>
      <c r="I60" s="48">
        <v>62.000000000000007</v>
      </c>
      <c r="J60" s="48"/>
      <c r="K60" s="48">
        <v>6</v>
      </c>
      <c r="L60" s="48" t="s">
        <v>257</v>
      </c>
      <c r="M60" s="48">
        <v>4</v>
      </c>
      <c r="N60" s="48" t="s">
        <v>134</v>
      </c>
      <c r="O60" s="48"/>
      <c r="P60" s="48" t="s">
        <v>2220</v>
      </c>
      <c r="Q60" s="48"/>
      <c r="R60" s="48">
        <v>8</v>
      </c>
      <c r="S60" s="48" t="s">
        <v>254</v>
      </c>
      <c r="T60" s="48">
        <v>5</v>
      </c>
      <c r="U60" s="48" t="s">
        <v>721</v>
      </c>
      <c r="V60" s="48">
        <v>2</v>
      </c>
      <c r="W60" s="48" t="s">
        <v>2275</v>
      </c>
      <c r="X60" s="48">
        <v>6</v>
      </c>
      <c r="Y60" s="48" t="s">
        <v>2280</v>
      </c>
      <c r="Z60" s="48">
        <v>31</v>
      </c>
      <c r="AA60" s="49">
        <v>61</v>
      </c>
      <c r="AB60" s="49">
        <v>62.000000000000007</v>
      </c>
      <c r="AC60" s="49"/>
      <c r="AD60" s="49">
        <v>6</v>
      </c>
      <c r="AE60" s="49" t="s">
        <v>257</v>
      </c>
      <c r="AF60" s="49">
        <v>4</v>
      </c>
      <c r="AG60" s="49" t="s">
        <v>134</v>
      </c>
      <c r="AH60" s="49"/>
      <c r="AI60" s="49" t="s">
        <v>2220</v>
      </c>
      <c r="AJ60" s="49"/>
      <c r="AK60" s="49">
        <v>8</v>
      </c>
      <c r="AL60" s="49" t="s">
        <v>254</v>
      </c>
      <c r="AM60" s="49">
        <v>5</v>
      </c>
      <c r="AN60" s="49" t="s">
        <v>721</v>
      </c>
      <c r="AO60" s="49">
        <v>2</v>
      </c>
      <c r="AP60" s="49" t="s">
        <v>2275</v>
      </c>
      <c r="AQ60" s="49">
        <v>6</v>
      </c>
      <c r="AR60" s="49" t="s">
        <v>2280</v>
      </c>
      <c r="AS60" s="49">
        <v>31</v>
      </c>
    </row>
    <row r="61" spans="6:45" x14ac:dyDescent="0.2">
      <c r="F61" s="48" t="s">
        <v>438</v>
      </c>
      <c r="G61" s="48" t="s">
        <v>439</v>
      </c>
      <c r="H61" s="48"/>
      <c r="I61" s="48">
        <v>68</v>
      </c>
      <c r="J61" s="48"/>
      <c r="K61" s="48">
        <v>8</v>
      </c>
      <c r="L61" s="48" t="s">
        <v>254</v>
      </c>
      <c r="M61" s="48">
        <v>3</v>
      </c>
      <c r="N61" s="48" t="s">
        <v>143</v>
      </c>
      <c r="O61" s="48"/>
      <c r="P61" s="48" t="s">
        <v>2220</v>
      </c>
      <c r="Q61" s="48"/>
      <c r="R61" s="48">
        <v>6</v>
      </c>
      <c r="S61" s="48" t="s">
        <v>257</v>
      </c>
      <c r="T61" s="48">
        <v>4</v>
      </c>
      <c r="U61" s="48" t="s">
        <v>263</v>
      </c>
      <c r="V61" s="48">
        <v>6</v>
      </c>
      <c r="W61" s="48" t="s">
        <v>2280</v>
      </c>
      <c r="X61" s="48">
        <v>7</v>
      </c>
      <c r="Y61" s="48" t="s">
        <v>291</v>
      </c>
      <c r="Z61" s="48">
        <v>34</v>
      </c>
      <c r="AA61" s="49">
        <v>45</v>
      </c>
      <c r="AB61" s="49">
        <v>68</v>
      </c>
      <c r="AC61" s="49"/>
      <c r="AD61" s="49">
        <v>8</v>
      </c>
      <c r="AE61" s="49" t="s">
        <v>254</v>
      </c>
      <c r="AF61" s="49">
        <v>3</v>
      </c>
      <c r="AG61" s="49" t="s">
        <v>143</v>
      </c>
      <c r="AH61" s="49"/>
      <c r="AI61" s="49" t="s">
        <v>2220</v>
      </c>
      <c r="AJ61" s="49"/>
      <c r="AK61" s="49">
        <v>6</v>
      </c>
      <c r="AL61" s="49" t="s">
        <v>257</v>
      </c>
      <c r="AM61" s="49">
        <v>4</v>
      </c>
      <c r="AN61" s="49" t="s">
        <v>263</v>
      </c>
      <c r="AO61" s="49">
        <v>6</v>
      </c>
      <c r="AP61" s="49" t="s">
        <v>2280</v>
      </c>
      <c r="AQ61" s="49">
        <v>7</v>
      </c>
      <c r="AR61" s="49" t="s">
        <v>291</v>
      </c>
      <c r="AS61" s="49">
        <v>34</v>
      </c>
    </row>
    <row r="62" spans="6:45" x14ac:dyDescent="0.2">
      <c r="F62" s="48" t="s">
        <v>440</v>
      </c>
      <c r="G62" s="48" t="s">
        <v>441</v>
      </c>
      <c r="H62" s="48"/>
      <c r="I62" s="48">
        <v>24.000000000000004</v>
      </c>
      <c r="J62" s="48"/>
      <c r="K62" s="48">
        <v>7</v>
      </c>
      <c r="L62" s="48" t="s">
        <v>164</v>
      </c>
      <c r="M62" s="48">
        <v>1</v>
      </c>
      <c r="N62" s="48" t="s">
        <v>139</v>
      </c>
      <c r="O62" s="48"/>
      <c r="P62" s="48" t="s">
        <v>2220</v>
      </c>
      <c r="Q62" s="48"/>
      <c r="R62" s="48">
        <v>4</v>
      </c>
      <c r="S62" s="48" t="s">
        <v>134</v>
      </c>
      <c r="T62" s="48">
        <v>0</v>
      </c>
      <c r="U62" s="48" t="s">
        <v>88</v>
      </c>
      <c r="V62" s="48">
        <v>0</v>
      </c>
      <c r="W62" s="48" t="s">
        <v>88</v>
      </c>
      <c r="X62" s="48">
        <v>0</v>
      </c>
      <c r="Y62" s="48" t="s">
        <v>88</v>
      </c>
      <c r="Z62" s="48">
        <v>12</v>
      </c>
      <c r="AA62" s="49">
        <v>170</v>
      </c>
      <c r="AB62" s="49">
        <v>24.000000000000004</v>
      </c>
      <c r="AC62" s="49"/>
      <c r="AD62" s="49">
        <v>7</v>
      </c>
      <c r="AE62" s="49" t="s">
        <v>164</v>
      </c>
      <c r="AF62" s="49">
        <v>1</v>
      </c>
      <c r="AG62" s="49" t="s">
        <v>139</v>
      </c>
      <c r="AH62" s="49"/>
      <c r="AI62" s="49" t="s">
        <v>2220</v>
      </c>
      <c r="AJ62" s="49"/>
      <c r="AK62" s="49">
        <v>4</v>
      </c>
      <c r="AL62" s="49" t="s">
        <v>134</v>
      </c>
      <c r="AM62" s="49">
        <v>0</v>
      </c>
      <c r="AN62" s="49" t="s">
        <v>88</v>
      </c>
      <c r="AO62" s="49">
        <v>0</v>
      </c>
      <c r="AP62" s="49" t="s">
        <v>88</v>
      </c>
      <c r="AQ62" s="49">
        <v>0</v>
      </c>
      <c r="AR62" s="49" t="s">
        <v>88</v>
      </c>
      <c r="AS62" s="49">
        <v>12</v>
      </c>
    </row>
    <row r="63" spans="6:45" x14ac:dyDescent="0.2">
      <c r="F63" s="48" t="s">
        <v>442</v>
      </c>
      <c r="G63" s="48" t="s">
        <v>443</v>
      </c>
      <c r="H63" s="48"/>
      <c r="I63" s="48">
        <v>24.000000000000004</v>
      </c>
      <c r="J63" s="48"/>
      <c r="K63" s="48">
        <v>2</v>
      </c>
      <c r="L63" s="48" t="s">
        <v>129</v>
      </c>
      <c r="M63" s="48">
        <v>5</v>
      </c>
      <c r="N63" s="48" t="s">
        <v>286</v>
      </c>
      <c r="O63" s="48"/>
      <c r="P63" s="48" t="s">
        <v>2220</v>
      </c>
      <c r="Q63" s="48"/>
      <c r="R63" s="48">
        <v>5</v>
      </c>
      <c r="S63" s="48" t="s">
        <v>286</v>
      </c>
      <c r="T63" s="48">
        <v>0</v>
      </c>
      <c r="U63" s="48" t="s">
        <v>88</v>
      </c>
      <c r="V63" s="48">
        <v>0</v>
      </c>
      <c r="W63" s="48" t="s">
        <v>88</v>
      </c>
      <c r="X63" s="48">
        <v>0</v>
      </c>
      <c r="Y63" s="48" t="s">
        <v>88</v>
      </c>
      <c r="Z63" s="48">
        <v>12</v>
      </c>
      <c r="AA63" s="49">
        <v>170</v>
      </c>
      <c r="AB63" s="49">
        <v>24.000000000000004</v>
      </c>
      <c r="AC63" s="49"/>
      <c r="AD63" s="49">
        <v>2</v>
      </c>
      <c r="AE63" s="49" t="s">
        <v>129</v>
      </c>
      <c r="AF63" s="49">
        <v>5</v>
      </c>
      <c r="AG63" s="49" t="s">
        <v>286</v>
      </c>
      <c r="AH63" s="49"/>
      <c r="AI63" s="49" t="s">
        <v>2220</v>
      </c>
      <c r="AJ63" s="49"/>
      <c r="AK63" s="49">
        <v>5</v>
      </c>
      <c r="AL63" s="49" t="s">
        <v>286</v>
      </c>
      <c r="AM63" s="49">
        <v>0</v>
      </c>
      <c r="AN63" s="49" t="s">
        <v>88</v>
      </c>
      <c r="AO63" s="49">
        <v>0</v>
      </c>
      <c r="AP63" s="49" t="s">
        <v>88</v>
      </c>
      <c r="AQ63" s="49">
        <v>0</v>
      </c>
      <c r="AR63" s="49" t="s">
        <v>88</v>
      </c>
      <c r="AS63" s="49">
        <v>12</v>
      </c>
    </row>
    <row r="64" spans="6:45" x14ac:dyDescent="0.2">
      <c r="F64" s="48" t="s">
        <v>444</v>
      </c>
      <c r="G64" s="48" t="s">
        <v>445</v>
      </c>
      <c r="H64" s="48"/>
      <c r="I64" s="48">
        <v>84</v>
      </c>
      <c r="J64" s="48"/>
      <c r="K64" s="48">
        <v>9</v>
      </c>
      <c r="L64" s="48" t="s">
        <v>298</v>
      </c>
      <c r="M64" s="48">
        <v>6</v>
      </c>
      <c r="N64" s="48" t="s">
        <v>257</v>
      </c>
      <c r="O64" s="48"/>
      <c r="P64" s="48" t="s">
        <v>2220</v>
      </c>
      <c r="Q64" s="48"/>
      <c r="R64" s="48">
        <v>9</v>
      </c>
      <c r="S64" s="48" t="s">
        <v>298</v>
      </c>
      <c r="T64" s="48">
        <v>5</v>
      </c>
      <c r="U64" s="48" t="s">
        <v>721</v>
      </c>
      <c r="V64" s="48">
        <v>7</v>
      </c>
      <c r="W64" s="48" t="s">
        <v>291</v>
      </c>
      <c r="X64" s="48">
        <v>6</v>
      </c>
      <c r="Y64" s="48" t="s">
        <v>2280</v>
      </c>
      <c r="Z64" s="48">
        <v>42</v>
      </c>
      <c r="AA64" s="49">
        <v>7</v>
      </c>
      <c r="AB64" s="49">
        <v>84</v>
      </c>
      <c r="AC64" s="49"/>
      <c r="AD64" s="49">
        <v>9</v>
      </c>
      <c r="AE64" s="49" t="s">
        <v>298</v>
      </c>
      <c r="AF64" s="49">
        <v>6</v>
      </c>
      <c r="AG64" s="49" t="s">
        <v>257</v>
      </c>
      <c r="AH64" s="49"/>
      <c r="AI64" s="49" t="s">
        <v>2220</v>
      </c>
      <c r="AJ64" s="49"/>
      <c r="AK64" s="49">
        <v>9</v>
      </c>
      <c r="AL64" s="49" t="s">
        <v>298</v>
      </c>
      <c r="AM64" s="49">
        <v>5</v>
      </c>
      <c r="AN64" s="49" t="s">
        <v>721</v>
      </c>
      <c r="AO64" s="49">
        <v>7</v>
      </c>
      <c r="AP64" s="49" t="s">
        <v>291</v>
      </c>
      <c r="AQ64" s="49">
        <v>6</v>
      </c>
      <c r="AR64" s="49" t="s">
        <v>2280</v>
      </c>
      <c r="AS64" s="49">
        <v>42</v>
      </c>
    </row>
    <row r="65" spans="6:45" x14ac:dyDescent="0.2">
      <c r="F65" s="48" t="s">
        <v>446</v>
      </c>
      <c r="G65" s="48" t="s">
        <v>447</v>
      </c>
      <c r="H65" s="48"/>
      <c r="I65" s="48">
        <v>62.000000000000007</v>
      </c>
      <c r="J65" s="48"/>
      <c r="K65" s="48">
        <v>5</v>
      </c>
      <c r="L65" s="48" t="s">
        <v>286</v>
      </c>
      <c r="M65" s="48">
        <v>5</v>
      </c>
      <c r="N65" s="48" t="s">
        <v>286</v>
      </c>
      <c r="O65" s="48"/>
      <c r="P65" s="48" t="s">
        <v>2220</v>
      </c>
      <c r="Q65" s="48"/>
      <c r="R65" s="48">
        <v>5</v>
      </c>
      <c r="S65" s="48" t="s">
        <v>286</v>
      </c>
      <c r="T65" s="48">
        <v>5</v>
      </c>
      <c r="U65" s="48" t="s">
        <v>721</v>
      </c>
      <c r="V65" s="48">
        <v>5</v>
      </c>
      <c r="W65" s="48" t="s">
        <v>2276</v>
      </c>
      <c r="X65" s="48">
        <v>6</v>
      </c>
      <c r="Y65" s="48" t="s">
        <v>2280</v>
      </c>
      <c r="Z65" s="48">
        <v>31</v>
      </c>
      <c r="AA65" s="49">
        <v>61</v>
      </c>
      <c r="AB65" s="49">
        <v>62.000000000000007</v>
      </c>
      <c r="AC65" s="49"/>
      <c r="AD65" s="49">
        <v>5</v>
      </c>
      <c r="AE65" s="49" t="s">
        <v>286</v>
      </c>
      <c r="AF65" s="49">
        <v>5</v>
      </c>
      <c r="AG65" s="49" t="s">
        <v>286</v>
      </c>
      <c r="AH65" s="49"/>
      <c r="AI65" s="49" t="s">
        <v>2220</v>
      </c>
      <c r="AJ65" s="49"/>
      <c r="AK65" s="49">
        <v>5</v>
      </c>
      <c r="AL65" s="49" t="s">
        <v>286</v>
      </c>
      <c r="AM65" s="49">
        <v>5</v>
      </c>
      <c r="AN65" s="49" t="s">
        <v>721</v>
      </c>
      <c r="AO65" s="49">
        <v>5</v>
      </c>
      <c r="AP65" s="49" t="s">
        <v>2276</v>
      </c>
      <c r="AQ65" s="49">
        <v>6</v>
      </c>
      <c r="AR65" s="49" t="s">
        <v>2280</v>
      </c>
      <c r="AS65" s="49">
        <v>31</v>
      </c>
    </row>
    <row r="66" spans="6:45" x14ac:dyDescent="0.2">
      <c r="F66" s="48" t="s">
        <v>448</v>
      </c>
      <c r="G66" s="48" t="s">
        <v>449</v>
      </c>
      <c r="H66" s="48"/>
      <c r="I66" s="48">
        <v>60.000000000000007</v>
      </c>
      <c r="J66" s="48"/>
      <c r="K66" s="48">
        <v>7</v>
      </c>
      <c r="L66" s="48" t="s">
        <v>164</v>
      </c>
      <c r="M66" s="48">
        <v>5</v>
      </c>
      <c r="N66" s="48" t="s">
        <v>286</v>
      </c>
      <c r="O66" s="48"/>
      <c r="P66" s="48" t="s">
        <v>2220</v>
      </c>
      <c r="Q66" s="48"/>
      <c r="R66" s="48">
        <v>7</v>
      </c>
      <c r="S66" s="48" t="s">
        <v>164</v>
      </c>
      <c r="T66" s="48">
        <v>5</v>
      </c>
      <c r="U66" s="48" t="s">
        <v>721</v>
      </c>
      <c r="V66" s="48">
        <v>3</v>
      </c>
      <c r="W66" s="48" t="s">
        <v>2278</v>
      </c>
      <c r="X66" s="48">
        <v>3</v>
      </c>
      <c r="Y66" s="48" t="s">
        <v>2278</v>
      </c>
      <c r="Z66" s="48">
        <v>30</v>
      </c>
      <c r="AA66" s="49">
        <v>72</v>
      </c>
      <c r="AB66" s="49">
        <v>60.000000000000007</v>
      </c>
      <c r="AC66" s="49"/>
      <c r="AD66" s="49">
        <v>7</v>
      </c>
      <c r="AE66" s="49" t="s">
        <v>164</v>
      </c>
      <c r="AF66" s="49">
        <v>5</v>
      </c>
      <c r="AG66" s="49" t="s">
        <v>286</v>
      </c>
      <c r="AH66" s="49"/>
      <c r="AI66" s="49" t="s">
        <v>2220</v>
      </c>
      <c r="AJ66" s="49"/>
      <c r="AK66" s="49">
        <v>7</v>
      </c>
      <c r="AL66" s="49" t="s">
        <v>164</v>
      </c>
      <c r="AM66" s="49">
        <v>5</v>
      </c>
      <c r="AN66" s="49" t="s">
        <v>721</v>
      </c>
      <c r="AO66" s="49">
        <v>3</v>
      </c>
      <c r="AP66" s="49" t="s">
        <v>2278</v>
      </c>
      <c r="AQ66" s="49">
        <v>3</v>
      </c>
      <c r="AR66" s="49" t="s">
        <v>2278</v>
      </c>
      <c r="AS66" s="49">
        <v>30</v>
      </c>
    </row>
    <row r="67" spans="6:45" x14ac:dyDescent="0.2">
      <c r="F67" s="48" t="s">
        <v>450</v>
      </c>
      <c r="G67" s="48" t="s">
        <v>451</v>
      </c>
      <c r="H67" s="48"/>
      <c r="I67" s="48">
        <v>64</v>
      </c>
      <c r="J67" s="48"/>
      <c r="K67" s="48">
        <v>7</v>
      </c>
      <c r="L67" s="48" t="s">
        <v>164</v>
      </c>
      <c r="M67" s="48">
        <v>4</v>
      </c>
      <c r="N67" s="48" t="s">
        <v>134</v>
      </c>
      <c r="O67" s="48"/>
      <c r="P67" s="48" t="s">
        <v>2220</v>
      </c>
      <c r="Q67" s="48"/>
      <c r="R67" s="48">
        <v>5</v>
      </c>
      <c r="S67" s="48" t="s">
        <v>286</v>
      </c>
      <c r="T67" s="48">
        <v>5</v>
      </c>
      <c r="U67" s="48" t="s">
        <v>721</v>
      </c>
      <c r="V67" s="48">
        <v>6</v>
      </c>
      <c r="W67" s="48" t="s">
        <v>2280</v>
      </c>
      <c r="X67" s="48">
        <v>5</v>
      </c>
      <c r="Y67" s="48" t="s">
        <v>2276</v>
      </c>
      <c r="Z67" s="48">
        <v>32</v>
      </c>
      <c r="AA67" s="49">
        <v>37</v>
      </c>
      <c r="AB67" s="49">
        <v>70</v>
      </c>
      <c r="AC67" s="49"/>
      <c r="AD67" s="49">
        <v>9</v>
      </c>
      <c r="AE67" s="49" t="s">
        <v>298</v>
      </c>
      <c r="AF67" s="49">
        <v>4</v>
      </c>
      <c r="AG67" s="49" t="s">
        <v>134</v>
      </c>
      <c r="AH67" s="49"/>
      <c r="AI67" s="49" t="s">
        <v>2220</v>
      </c>
      <c r="AJ67" s="49"/>
      <c r="AK67" s="49">
        <v>5</v>
      </c>
      <c r="AL67" s="49" t="s">
        <v>286</v>
      </c>
      <c r="AM67" s="49">
        <v>5</v>
      </c>
      <c r="AN67" s="49" t="s">
        <v>721</v>
      </c>
      <c r="AO67" s="49">
        <v>6</v>
      </c>
      <c r="AP67" s="49" t="s">
        <v>2280</v>
      </c>
      <c r="AQ67" s="49">
        <v>6</v>
      </c>
      <c r="AR67" s="49" t="s">
        <v>2280</v>
      </c>
      <c r="AS67" s="49">
        <v>35</v>
      </c>
    </row>
    <row r="68" spans="6:45" x14ac:dyDescent="0.2">
      <c r="F68" s="48" t="s">
        <v>452</v>
      </c>
      <c r="G68" s="48" t="s">
        <v>453</v>
      </c>
      <c r="H68" s="48"/>
      <c r="I68" s="48">
        <v>50.000000000000007</v>
      </c>
      <c r="J68" s="48"/>
      <c r="K68" s="48">
        <v>4</v>
      </c>
      <c r="L68" s="48" t="s">
        <v>134</v>
      </c>
      <c r="M68" s="48">
        <v>8</v>
      </c>
      <c r="N68" s="48" t="s">
        <v>254</v>
      </c>
      <c r="O68" s="48"/>
      <c r="P68" s="48" t="s">
        <v>2220</v>
      </c>
      <c r="Q68" s="48"/>
      <c r="R68" s="48">
        <v>8</v>
      </c>
      <c r="S68" s="48" t="s">
        <v>254</v>
      </c>
      <c r="T68" s="48">
        <v>2</v>
      </c>
      <c r="U68" s="48" t="s">
        <v>272</v>
      </c>
      <c r="V68" s="48">
        <v>2</v>
      </c>
      <c r="W68" s="48" t="s">
        <v>2275</v>
      </c>
      <c r="X68" s="48">
        <v>1</v>
      </c>
      <c r="Y68" s="48" t="s">
        <v>2281</v>
      </c>
      <c r="Z68" s="48">
        <v>25</v>
      </c>
      <c r="AA68" s="49">
        <v>105</v>
      </c>
      <c r="AB68" s="49">
        <v>50.000000000000007</v>
      </c>
      <c r="AC68" s="49"/>
      <c r="AD68" s="49">
        <v>4</v>
      </c>
      <c r="AE68" s="49" t="s">
        <v>134</v>
      </c>
      <c r="AF68" s="49">
        <v>8</v>
      </c>
      <c r="AG68" s="49" t="s">
        <v>254</v>
      </c>
      <c r="AH68" s="49"/>
      <c r="AI68" s="49" t="s">
        <v>2220</v>
      </c>
      <c r="AJ68" s="49"/>
      <c r="AK68" s="49">
        <v>8</v>
      </c>
      <c r="AL68" s="49" t="s">
        <v>254</v>
      </c>
      <c r="AM68" s="49">
        <v>2</v>
      </c>
      <c r="AN68" s="49" t="s">
        <v>272</v>
      </c>
      <c r="AO68" s="49">
        <v>2</v>
      </c>
      <c r="AP68" s="49" t="s">
        <v>2275</v>
      </c>
      <c r="AQ68" s="49">
        <v>1</v>
      </c>
      <c r="AR68" s="49" t="s">
        <v>2281</v>
      </c>
      <c r="AS68" s="49">
        <v>25</v>
      </c>
    </row>
    <row r="69" spans="6:45" x14ac:dyDescent="0.2">
      <c r="F69" s="48" t="s">
        <v>454</v>
      </c>
      <c r="G69" s="48" t="s">
        <v>455</v>
      </c>
      <c r="H69" s="48"/>
      <c r="I69" s="48">
        <v>30.000000000000004</v>
      </c>
      <c r="J69" s="48"/>
      <c r="K69" s="48">
        <v>3</v>
      </c>
      <c r="L69" s="48" t="s">
        <v>143</v>
      </c>
      <c r="M69" s="48">
        <v>2</v>
      </c>
      <c r="N69" s="48" t="s">
        <v>129</v>
      </c>
      <c r="O69" s="48"/>
      <c r="P69" s="48" t="s">
        <v>2220</v>
      </c>
      <c r="Q69" s="48"/>
      <c r="R69" s="48">
        <v>5</v>
      </c>
      <c r="S69" s="48" t="s">
        <v>286</v>
      </c>
      <c r="T69" s="48">
        <v>3</v>
      </c>
      <c r="U69" s="48" t="s">
        <v>286</v>
      </c>
      <c r="V69" s="48">
        <v>1</v>
      </c>
      <c r="W69" s="48" t="s">
        <v>2281</v>
      </c>
      <c r="X69" s="48">
        <v>1</v>
      </c>
      <c r="Y69" s="48" t="s">
        <v>2281</v>
      </c>
      <c r="Z69" s="48">
        <v>15</v>
      </c>
      <c r="AA69" s="49">
        <v>153</v>
      </c>
      <c r="AB69" s="49">
        <v>30.000000000000004</v>
      </c>
      <c r="AC69" s="49"/>
      <c r="AD69" s="49">
        <v>3</v>
      </c>
      <c r="AE69" s="49" t="s">
        <v>143</v>
      </c>
      <c r="AF69" s="49">
        <v>2</v>
      </c>
      <c r="AG69" s="49" t="s">
        <v>129</v>
      </c>
      <c r="AH69" s="49"/>
      <c r="AI69" s="49" t="s">
        <v>2220</v>
      </c>
      <c r="AJ69" s="49"/>
      <c r="AK69" s="49">
        <v>5</v>
      </c>
      <c r="AL69" s="49" t="s">
        <v>286</v>
      </c>
      <c r="AM69" s="49">
        <v>3</v>
      </c>
      <c r="AN69" s="49" t="s">
        <v>286</v>
      </c>
      <c r="AO69" s="49">
        <v>1</v>
      </c>
      <c r="AP69" s="49" t="s">
        <v>2281</v>
      </c>
      <c r="AQ69" s="49">
        <v>1</v>
      </c>
      <c r="AR69" s="49" t="s">
        <v>2281</v>
      </c>
      <c r="AS69" s="49">
        <v>15</v>
      </c>
    </row>
    <row r="70" spans="6:45" x14ac:dyDescent="0.2">
      <c r="F70" s="48" t="s">
        <v>456</v>
      </c>
      <c r="G70" s="48" t="s">
        <v>457</v>
      </c>
      <c r="H70" s="48"/>
      <c r="I70" s="48">
        <v>26.000000000000004</v>
      </c>
      <c r="J70" s="48"/>
      <c r="K70" s="48">
        <v>7</v>
      </c>
      <c r="L70" s="48" t="s">
        <v>164</v>
      </c>
      <c r="M70" s="48">
        <v>1</v>
      </c>
      <c r="N70" s="48" t="s">
        <v>139</v>
      </c>
      <c r="O70" s="48"/>
      <c r="P70" s="48" t="s">
        <v>2220</v>
      </c>
      <c r="Q70" s="48"/>
      <c r="R70" s="48">
        <v>5</v>
      </c>
      <c r="S70" s="48" t="s">
        <v>286</v>
      </c>
      <c r="T70" s="48">
        <v>0</v>
      </c>
      <c r="U70" s="48" t="s">
        <v>88</v>
      </c>
      <c r="V70" s="48">
        <v>0</v>
      </c>
      <c r="W70" s="48" t="s">
        <v>88</v>
      </c>
      <c r="X70" s="48">
        <v>0</v>
      </c>
      <c r="Y70" s="48" t="s">
        <v>88</v>
      </c>
      <c r="Z70" s="48">
        <v>13</v>
      </c>
      <c r="AA70" s="49">
        <v>162</v>
      </c>
      <c r="AB70" s="49">
        <v>26.000000000000004</v>
      </c>
      <c r="AC70" s="49"/>
      <c r="AD70" s="49">
        <v>7</v>
      </c>
      <c r="AE70" s="49" t="s">
        <v>164</v>
      </c>
      <c r="AF70" s="49">
        <v>1</v>
      </c>
      <c r="AG70" s="49" t="s">
        <v>139</v>
      </c>
      <c r="AH70" s="49"/>
      <c r="AI70" s="49" t="s">
        <v>2220</v>
      </c>
      <c r="AJ70" s="49"/>
      <c r="AK70" s="49">
        <v>5</v>
      </c>
      <c r="AL70" s="49" t="s">
        <v>286</v>
      </c>
      <c r="AM70" s="49">
        <v>0</v>
      </c>
      <c r="AN70" s="49" t="s">
        <v>88</v>
      </c>
      <c r="AO70" s="49">
        <v>0</v>
      </c>
      <c r="AP70" s="49" t="s">
        <v>88</v>
      </c>
      <c r="AQ70" s="49">
        <v>0</v>
      </c>
      <c r="AR70" s="49" t="s">
        <v>88</v>
      </c>
      <c r="AS70" s="49">
        <v>13</v>
      </c>
    </row>
    <row r="71" spans="6:45" x14ac:dyDescent="0.2">
      <c r="F71" s="48" t="s">
        <v>458</v>
      </c>
      <c r="G71" s="48" t="s">
        <v>459</v>
      </c>
      <c r="H71" s="48"/>
      <c r="I71" s="48">
        <v>44.000000000000007</v>
      </c>
      <c r="J71" s="48"/>
      <c r="K71" s="48">
        <v>7</v>
      </c>
      <c r="L71" s="48" t="s">
        <v>164</v>
      </c>
      <c r="M71" s="48">
        <v>1</v>
      </c>
      <c r="N71" s="48" t="s">
        <v>139</v>
      </c>
      <c r="O71" s="48"/>
      <c r="P71" s="48" t="s">
        <v>2220</v>
      </c>
      <c r="Q71" s="48"/>
      <c r="R71" s="48">
        <v>6</v>
      </c>
      <c r="S71" s="48" t="s">
        <v>257</v>
      </c>
      <c r="T71" s="48">
        <v>4</v>
      </c>
      <c r="U71" s="48" t="s">
        <v>263</v>
      </c>
      <c r="V71" s="48">
        <v>2</v>
      </c>
      <c r="W71" s="48" t="s">
        <v>2275</v>
      </c>
      <c r="X71" s="48">
        <v>2</v>
      </c>
      <c r="Y71" s="48" t="s">
        <v>2275</v>
      </c>
      <c r="Z71" s="48">
        <v>22</v>
      </c>
      <c r="AA71" s="49">
        <v>114</v>
      </c>
      <c r="AB71" s="49">
        <v>44.000000000000007</v>
      </c>
      <c r="AC71" s="49"/>
      <c r="AD71" s="49">
        <v>7</v>
      </c>
      <c r="AE71" s="49" t="s">
        <v>164</v>
      </c>
      <c r="AF71" s="49">
        <v>1</v>
      </c>
      <c r="AG71" s="49" t="s">
        <v>139</v>
      </c>
      <c r="AH71" s="49"/>
      <c r="AI71" s="49" t="s">
        <v>2220</v>
      </c>
      <c r="AJ71" s="49"/>
      <c r="AK71" s="49">
        <v>6</v>
      </c>
      <c r="AL71" s="49" t="s">
        <v>257</v>
      </c>
      <c r="AM71" s="49">
        <v>4</v>
      </c>
      <c r="AN71" s="49" t="s">
        <v>263</v>
      </c>
      <c r="AO71" s="49">
        <v>2</v>
      </c>
      <c r="AP71" s="49" t="s">
        <v>2275</v>
      </c>
      <c r="AQ71" s="49">
        <v>2</v>
      </c>
      <c r="AR71" s="49" t="s">
        <v>2275</v>
      </c>
      <c r="AS71" s="49">
        <v>22</v>
      </c>
    </row>
    <row r="72" spans="6:45" x14ac:dyDescent="0.2">
      <c r="F72" s="48" t="s">
        <v>460</v>
      </c>
      <c r="G72" s="48" t="s">
        <v>461</v>
      </c>
      <c r="H72" s="48"/>
      <c r="I72" s="48">
        <v>56.000000000000007</v>
      </c>
      <c r="J72" s="48"/>
      <c r="K72" s="48">
        <v>5</v>
      </c>
      <c r="L72" s="48" t="s">
        <v>286</v>
      </c>
      <c r="M72" s="48">
        <v>5</v>
      </c>
      <c r="N72" s="48" t="s">
        <v>286</v>
      </c>
      <c r="O72" s="48"/>
      <c r="P72" s="48" t="s">
        <v>2220</v>
      </c>
      <c r="Q72" s="48"/>
      <c r="R72" s="48">
        <v>8</v>
      </c>
      <c r="S72" s="48" t="s">
        <v>254</v>
      </c>
      <c r="T72" s="48">
        <v>4</v>
      </c>
      <c r="U72" s="48" t="s">
        <v>263</v>
      </c>
      <c r="V72" s="48">
        <v>2</v>
      </c>
      <c r="W72" s="48" t="s">
        <v>2275</v>
      </c>
      <c r="X72" s="48">
        <v>4</v>
      </c>
      <c r="Y72" s="48" t="s">
        <v>2274</v>
      </c>
      <c r="Z72" s="48">
        <v>28</v>
      </c>
      <c r="AA72" s="49">
        <v>88</v>
      </c>
      <c r="AB72" s="49">
        <v>56.000000000000007</v>
      </c>
      <c r="AC72" s="49"/>
      <c r="AD72" s="49">
        <v>5</v>
      </c>
      <c r="AE72" s="49" t="s">
        <v>286</v>
      </c>
      <c r="AF72" s="49">
        <v>5</v>
      </c>
      <c r="AG72" s="49" t="s">
        <v>286</v>
      </c>
      <c r="AH72" s="49"/>
      <c r="AI72" s="49" t="s">
        <v>2220</v>
      </c>
      <c r="AJ72" s="49"/>
      <c r="AK72" s="49">
        <v>8</v>
      </c>
      <c r="AL72" s="49" t="s">
        <v>254</v>
      </c>
      <c r="AM72" s="49">
        <v>4</v>
      </c>
      <c r="AN72" s="49" t="s">
        <v>263</v>
      </c>
      <c r="AO72" s="49">
        <v>2</v>
      </c>
      <c r="AP72" s="49" t="s">
        <v>2275</v>
      </c>
      <c r="AQ72" s="49">
        <v>4</v>
      </c>
      <c r="AR72" s="49" t="s">
        <v>2274</v>
      </c>
      <c r="AS72" s="49">
        <v>28</v>
      </c>
    </row>
    <row r="73" spans="6:45" x14ac:dyDescent="0.2">
      <c r="F73" s="48" t="s">
        <v>462</v>
      </c>
      <c r="G73" s="48" t="s">
        <v>463</v>
      </c>
      <c r="H73" s="48"/>
      <c r="I73" s="48">
        <v>18</v>
      </c>
      <c r="J73" s="48"/>
      <c r="K73" s="48">
        <v>2</v>
      </c>
      <c r="L73" s="48" t="s">
        <v>129</v>
      </c>
      <c r="M73" s="48">
        <v>3</v>
      </c>
      <c r="N73" s="48" t="s">
        <v>143</v>
      </c>
      <c r="O73" s="48"/>
      <c r="P73" s="48" t="s">
        <v>2220</v>
      </c>
      <c r="Q73" s="48"/>
      <c r="R73" s="48">
        <v>4</v>
      </c>
      <c r="S73" s="48" t="s">
        <v>134</v>
      </c>
      <c r="T73" s="48">
        <v>0</v>
      </c>
      <c r="U73" s="48" t="s">
        <v>88</v>
      </c>
      <c r="V73" s="48">
        <v>0</v>
      </c>
      <c r="W73" s="48" t="s">
        <v>88</v>
      </c>
      <c r="X73" s="48">
        <v>0</v>
      </c>
      <c r="Y73" s="48" t="s">
        <v>88</v>
      </c>
      <c r="Z73" s="48">
        <v>9</v>
      </c>
      <c r="AA73" s="49">
        <v>183</v>
      </c>
      <c r="AB73" s="49">
        <v>18</v>
      </c>
      <c r="AC73" s="49"/>
      <c r="AD73" s="49">
        <v>2</v>
      </c>
      <c r="AE73" s="49" t="s">
        <v>129</v>
      </c>
      <c r="AF73" s="49">
        <v>3</v>
      </c>
      <c r="AG73" s="49" t="s">
        <v>143</v>
      </c>
      <c r="AH73" s="49"/>
      <c r="AI73" s="49" t="s">
        <v>2220</v>
      </c>
      <c r="AJ73" s="49"/>
      <c r="AK73" s="49">
        <v>4</v>
      </c>
      <c r="AL73" s="49" t="s">
        <v>134</v>
      </c>
      <c r="AM73" s="49">
        <v>0</v>
      </c>
      <c r="AN73" s="49" t="s">
        <v>88</v>
      </c>
      <c r="AO73" s="49">
        <v>0</v>
      </c>
      <c r="AP73" s="49" t="s">
        <v>88</v>
      </c>
      <c r="AQ73" s="49">
        <v>0</v>
      </c>
      <c r="AR73" s="49" t="s">
        <v>88</v>
      </c>
      <c r="AS73" s="49">
        <v>9</v>
      </c>
    </row>
    <row r="74" spans="6:45" x14ac:dyDescent="0.2">
      <c r="F74" s="48" t="s">
        <v>464</v>
      </c>
      <c r="G74" s="48" t="s">
        <v>465</v>
      </c>
      <c r="H74" s="48"/>
      <c r="I74" s="48">
        <v>42</v>
      </c>
      <c r="J74" s="48"/>
      <c r="K74" s="48">
        <v>3</v>
      </c>
      <c r="L74" s="48" t="s">
        <v>143</v>
      </c>
      <c r="M74" s="48">
        <v>8</v>
      </c>
      <c r="N74" s="48" t="s">
        <v>254</v>
      </c>
      <c r="O74" s="48"/>
      <c r="P74" s="48" t="s">
        <v>2220</v>
      </c>
      <c r="Q74" s="48"/>
      <c r="R74" s="48">
        <v>6</v>
      </c>
      <c r="S74" s="48" t="s">
        <v>257</v>
      </c>
      <c r="T74" s="48">
        <v>3</v>
      </c>
      <c r="U74" s="48" t="s">
        <v>286</v>
      </c>
      <c r="V74" s="48">
        <v>1</v>
      </c>
      <c r="W74" s="48" t="s">
        <v>2281</v>
      </c>
      <c r="X74" s="48">
        <v>0</v>
      </c>
      <c r="Y74" s="48" t="s">
        <v>88</v>
      </c>
      <c r="Z74" s="48">
        <v>21</v>
      </c>
      <c r="AA74" s="49">
        <v>120</v>
      </c>
      <c r="AB74" s="49">
        <v>42</v>
      </c>
      <c r="AC74" s="49"/>
      <c r="AD74" s="49">
        <v>3</v>
      </c>
      <c r="AE74" s="49" t="s">
        <v>143</v>
      </c>
      <c r="AF74" s="49">
        <v>8</v>
      </c>
      <c r="AG74" s="49" t="s">
        <v>254</v>
      </c>
      <c r="AH74" s="49"/>
      <c r="AI74" s="49" t="s">
        <v>2220</v>
      </c>
      <c r="AJ74" s="49"/>
      <c r="AK74" s="49">
        <v>6</v>
      </c>
      <c r="AL74" s="49" t="s">
        <v>257</v>
      </c>
      <c r="AM74" s="49">
        <v>3</v>
      </c>
      <c r="AN74" s="49" t="s">
        <v>286</v>
      </c>
      <c r="AO74" s="49">
        <v>1</v>
      </c>
      <c r="AP74" s="49" t="s">
        <v>2281</v>
      </c>
      <c r="AQ74" s="49">
        <v>0</v>
      </c>
      <c r="AR74" s="49" t="s">
        <v>88</v>
      </c>
      <c r="AS74" s="49">
        <v>21</v>
      </c>
    </row>
    <row r="75" spans="6:45" x14ac:dyDescent="0.2">
      <c r="F75" s="48" t="s">
        <v>466</v>
      </c>
      <c r="G75" s="48" t="s">
        <v>467</v>
      </c>
      <c r="H75" s="48"/>
      <c r="I75" s="48">
        <v>84</v>
      </c>
      <c r="J75" s="48"/>
      <c r="K75" s="48">
        <v>10</v>
      </c>
      <c r="L75" s="48" t="s">
        <v>291</v>
      </c>
      <c r="M75" s="48">
        <v>8</v>
      </c>
      <c r="N75" s="48" t="s">
        <v>254</v>
      </c>
      <c r="O75" s="48"/>
      <c r="P75" s="48" t="s">
        <v>2220</v>
      </c>
      <c r="Q75" s="48"/>
      <c r="R75" s="48">
        <v>9</v>
      </c>
      <c r="S75" s="48" t="s">
        <v>298</v>
      </c>
      <c r="T75" s="48">
        <v>5</v>
      </c>
      <c r="U75" s="48" t="s">
        <v>721</v>
      </c>
      <c r="V75" s="48">
        <v>5</v>
      </c>
      <c r="W75" s="48" t="s">
        <v>2276</v>
      </c>
      <c r="X75" s="48">
        <v>5</v>
      </c>
      <c r="Y75" s="48" t="s">
        <v>2276</v>
      </c>
      <c r="Z75" s="48">
        <v>42</v>
      </c>
      <c r="AA75" s="49">
        <v>7</v>
      </c>
      <c r="AB75" s="49">
        <v>84</v>
      </c>
      <c r="AC75" s="49"/>
      <c r="AD75" s="49">
        <v>10</v>
      </c>
      <c r="AE75" s="49" t="s">
        <v>291</v>
      </c>
      <c r="AF75" s="49">
        <v>8</v>
      </c>
      <c r="AG75" s="49" t="s">
        <v>254</v>
      </c>
      <c r="AH75" s="49"/>
      <c r="AI75" s="49" t="s">
        <v>2220</v>
      </c>
      <c r="AJ75" s="49"/>
      <c r="AK75" s="49">
        <v>9</v>
      </c>
      <c r="AL75" s="49" t="s">
        <v>298</v>
      </c>
      <c r="AM75" s="49">
        <v>5</v>
      </c>
      <c r="AN75" s="49" t="s">
        <v>721</v>
      </c>
      <c r="AO75" s="49">
        <v>5</v>
      </c>
      <c r="AP75" s="49" t="s">
        <v>2276</v>
      </c>
      <c r="AQ75" s="49">
        <v>5</v>
      </c>
      <c r="AR75" s="49" t="s">
        <v>2276</v>
      </c>
      <c r="AS75" s="49">
        <v>42</v>
      </c>
    </row>
    <row r="76" spans="6:45" x14ac:dyDescent="0.2">
      <c r="F76" s="48" t="s">
        <v>468</v>
      </c>
      <c r="G76" s="48" t="s">
        <v>469</v>
      </c>
      <c r="H76" s="48"/>
      <c r="I76" s="48">
        <v>54.000000000000007</v>
      </c>
      <c r="J76" s="48"/>
      <c r="K76" s="48">
        <v>2</v>
      </c>
      <c r="L76" s="48" t="s">
        <v>129</v>
      </c>
      <c r="M76" s="48">
        <v>4</v>
      </c>
      <c r="N76" s="48" t="s">
        <v>134</v>
      </c>
      <c r="O76" s="48"/>
      <c r="P76" s="48" t="s">
        <v>2220</v>
      </c>
      <c r="Q76" s="48"/>
      <c r="R76" s="48">
        <v>7</v>
      </c>
      <c r="S76" s="48" t="s">
        <v>164</v>
      </c>
      <c r="T76" s="48">
        <v>4</v>
      </c>
      <c r="U76" s="48" t="s">
        <v>263</v>
      </c>
      <c r="V76" s="48">
        <v>5</v>
      </c>
      <c r="W76" s="48" t="s">
        <v>2276</v>
      </c>
      <c r="X76" s="48">
        <v>5</v>
      </c>
      <c r="Y76" s="48" t="s">
        <v>2276</v>
      </c>
      <c r="Z76" s="48">
        <v>27</v>
      </c>
      <c r="AA76" s="49">
        <v>97</v>
      </c>
      <c r="AB76" s="49">
        <v>54.000000000000007</v>
      </c>
      <c r="AC76" s="49"/>
      <c r="AD76" s="49">
        <v>2</v>
      </c>
      <c r="AE76" s="49" t="s">
        <v>129</v>
      </c>
      <c r="AF76" s="49">
        <v>4</v>
      </c>
      <c r="AG76" s="49" t="s">
        <v>134</v>
      </c>
      <c r="AH76" s="49"/>
      <c r="AI76" s="49" t="s">
        <v>2220</v>
      </c>
      <c r="AJ76" s="49"/>
      <c r="AK76" s="49">
        <v>7</v>
      </c>
      <c r="AL76" s="49" t="s">
        <v>164</v>
      </c>
      <c r="AM76" s="49">
        <v>4</v>
      </c>
      <c r="AN76" s="49" t="s">
        <v>263</v>
      </c>
      <c r="AO76" s="49">
        <v>5</v>
      </c>
      <c r="AP76" s="49" t="s">
        <v>2276</v>
      </c>
      <c r="AQ76" s="49">
        <v>5</v>
      </c>
      <c r="AR76" s="49" t="s">
        <v>2276</v>
      </c>
      <c r="AS76" s="49">
        <v>27</v>
      </c>
    </row>
    <row r="77" spans="6:45" x14ac:dyDescent="0.2">
      <c r="F77" s="48" t="s">
        <v>470</v>
      </c>
      <c r="G77" s="48" t="s">
        <v>471</v>
      </c>
      <c r="H77" s="48"/>
      <c r="I77" s="48">
        <v>72</v>
      </c>
      <c r="J77" s="48"/>
      <c r="K77" s="48">
        <v>7</v>
      </c>
      <c r="L77" s="48" t="s">
        <v>164</v>
      </c>
      <c r="M77" s="48">
        <v>5</v>
      </c>
      <c r="N77" s="48" t="s">
        <v>286</v>
      </c>
      <c r="O77" s="48"/>
      <c r="P77" s="48" t="s">
        <v>2220</v>
      </c>
      <c r="Q77" s="48"/>
      <c r="R77" s="48">
        <v>8</v>
      </c>
      <c r="S77" s="48" t="s">
        <v>254</v>
      </c>
      <c r="T77" s="48">
        <v>5</v>
      </c>
      <c r="U77" s="48" t="s">
        <v>721</v>
      </c>
      <c r="V77" s="48">
        <v>5</v>
      </c>
      <c r="W77" s="48" t="s">
        <v>2276</v>
      </c>
      <c r="X77" s="48">
        <v>6</v>
      </c>
      <c r="Y77" s="48" t="s">
        <v>2280</v>
      </c>
      <c r="Z77" s="48">
        <v>36</v>
      </c>
      <c r="AA77" s="49">
        <v>28</v>
      </c>
      <c r="AB77" s="49">
        <v>72</v>
      </c>
      <c r="AC77" s="49"/>
      <c r="AD77" s="49">
        <v>7</v>
      </c>
      <c r="AE77" s="49" t="s">
        <v>164</v>
      </c>
      <c r="AF77" s="49">
        <v>5</v>
      </c>
      <c r="AG77" s="49" t="s">
        <v>286</v>
      </c>
      <c r="AH77" s="49"/>
      <c r="AI77" s="49" t="s">
        <v>2220</v>
      </c>
      <c r="AJ77" s="49"/>
      <c r="AK77" s="49">
        <v>8</v>
      </c>
      <c r="AL77" s="49" t="s">
        <v>254</v>
      </c>
      <c r="AM77" s="49">
        <v>5</v>
      </c>
      <c r="AN77" s="49" t="s">
        <v>721</v>
      </c>
      <c r="AO77" s="49">
        <v>5</v>
      </c>
      <c r="AP77" s="49" t="s">
        <v>2276</v>
      </c>
      <c r="AQ77" s="49">
        <v>6</v>
      </c>
      <c r="AR77" s="49" t="s">
        <v>2280</v>
      </c>
      <c r="AS77" s="49">
        <v>36</v>
      </c>
    </row>
    <row r="78" spans="6:45" x14ac:dyDescent="0.2">
      <c r="F78" s="48" t="s">
        <v>472</v>
      </c>
      <c r="G78" s="48" t="s">
        <v>473</v>
      </c>
      <c r="H78" s="48"/>
      <c r="I78" s="48">
        <v>80</v>
      </c>
      <c r="J78" s="48"/>
      <c r="K78" s="48">
        <v>8</v>
      </c>
      <c r="L78" s="48" t="s">
        <v>254</v>
      </c>
      <c r="M78" s="48">
        <v>7</v>
      </c>
      <c r="N78" s="48" t="s">
        <v>164</v>
      </c>
      <c r="O78" s="48"/>
      <c r="P78" s="48" t="s">
        <v>2220</v>
      </c>
      <c r="Q78" s="48"/>
      <c r="R78" s="48">
        <v>7</v>
      </c>
      <c r="S78" s="48" t="s">
        <v>164</v>
      </c>
      <c r="T78" s="48">
        <v>6</v>
      </c>
      <c r="U78" s="48" t="s">
        <v>291</v>
      </c>
      <c r="V78" s="48">
        <v>6</v>
      </c>
      <c r="W78" s="48" t="s">
        <v>2280</v>
      </c>
      <c r="X78" s="48">
        <v>6</v>
      </c>
      <c r="Y78" s="48" t="s">
        <v>2280</v>
      </c>
      <c r="Z78" s="48">
        <v>40</v>
      </c>
      <c r="AA78" s="49">
        <v>13</v>
      </c>
      <c r="AB78" s="49">
        <v>80</v>
      </c>
      <c r="AC78" s="49"/>
      <c r="AD78" s="49">
        <v>8</v>
      </c>
      <c r="AE78" s="49" t="s">
        <v>254</v>
      </c>
      <c r="AF78" s="49">
        <v>7</v>
      </c>
      <c r="AG78" s="49" t="s">
        <v>164</v>
      </c>
      <c r="AH78" s="49"/>
      <c r="AI78" s="49" t="s">
        <v>2220</v>
      </c>
      <c r="AJ78" s="49"/>
      <c r="AK78" s="49">
        <v>7</v>
      </c>
      <c r="AL78" s="49" t="s">
        <v>164</v>
      </c>
      <c r="AM78" s="49">
        <v>6</v>
      </c>
      <c r="AN78" s="49" t="s">
        <v>291</v>
      </c>
      <c r="AO78" s="49">
        <v>6</v>
      </c>
      <c r="AP78" s="49" t="s">
        <v>2280</v>
      </c>
      <c r="AQ78" s="49">
        <v>6</v>
      </c>
      <c r="AR78" s="49" t="s">
        <v>2280</v>
      </c>
      <c r="AS78" s="49">
        <v>40</v>
      </c>
    </row>
    <row r="79" spans="6:45" x14ac:dyDescent="0.2">
      <c r="F79" s="48" t="s">
        <v>474</v>
      </c>
      <c r="G79" s="48" t="s">
        <v>475</v>
      </c>
      <c r="H79" s="48"/>
      <c r="I79" s="48">
        <v>70</v>
      </c>
      <c r="J79" s="48"/>
      <c r="K79" s="48">
        <v>10</v>
      </c>
      <c r="L79" s="48" t="s">
        <v>291</v>
      </c>
      <c r="M79" s="48">
        <v>5</v>
      </c>
      <c r="N79" s="48" t="s">
        <v>286</v>
      </c>
      <c r="O79" s="48"/>
      <c r="P79" s="48" t="s">
        <v>2220</v>
      </c>
      <c r="Q79" s="48"/>
      <c r="R79" s="48">
        <v>2</v>
      </c>
      <c r="S79" s="48" t="s">
        <v>129</v>
      </c>
      <c r="T79" s="48">
        <v>5</v>
      </c>
      <c r="U79" s="48" t="s">
        <v>721</v>
      </c>
      <c r="V79" s="48">
        <v>6</v>
      </c>
      <c r="W79" s="48" t="s">
        <v>2280</v>
      </c>
      <c r="X79" s="48">
        <v>7</v>
      </c>
      <c r="Y79" s="48" t="s">
        <v>291</v>
      </c>
      <c r="Z79" s="48">
        <v>35</v>
      </c>
      <c r="AA79" s="49">
        <v>37</v>
      </c>
      <c r="AB79" s="49">
        <v>70</v>
      </c>
      <c r="AC79" s="49"/>
      <c r="AD79" s="49">
        <v>10</v>
      </c>
      <c r="AE79" s="49" t="s">
        <v>291</v>
      </c>
      <c r="AF79" s="49">
        <v>5</v>
      </c>
      <c r="AG79" s="49" t="s">
        <v>286</v>
      </c>
      <c r="AH79" s="49"/>
      <c r="AI79" s="49" t="s">
        <v>2220</v>
      </c>
      <c r="AJ79" s="49"/>
      <c r="AK79" s="49">
        <v>2</v>
      </c>
      <c r="AL79" s="49" t="s">
        <v>129</v>
      </c>
      <c r="AM79" s="49">
        <v>5</v>
      </c>
      <c r="AN79" s="49" t="s">
        <v>721</v>
      </c>
      <c r="AO79" s="49">
        <v>6</v>
      </c>
      <c r="AP79" s="49" t="s">
        <v>2280</v>
      </c>
      <c r="AQ79" s="49">
        <v>7</v>
      </c>
      <c r="AR79" s="49" t="s">
        <v>291</v>
      </c>
      <c r="AS79" s="49">
        <v>35</v>
      </c>
    </row>
    <row r="80" spans="6:45" x14ac:dyDescent="0.2">
      <c r="F80" s="48" t="s">
        <v>476</v>
      </c>
      <c r="G80" s="48" t="s">
        <v>477</v>
      </c>
      <c r="H80" s="48"/>
      <c r="I80" s="48">
        <v>40</v>
      </c>
      <c r="J80" s="48"/>
      <c r="K80" s="48">
        <v>7</v>
      </c>
      <c r="L80" s="48" t="s">
        <v>164</v>
      </c>
      <c r="M80" s="48">
        <v>4</v>
      </c>
      <c r="N80" s="48" t="s">
        <v>134</v>
      </c>
      <c r="O80" s="48"/>
      <c r="P80" s="48" t="s">
        <v>2220</v>
      </c>
      <c r="Q80" s="48"/>
      <c r="R80" s="48">
        <v>1</v>
      </c>
      <c r="S80" s="48" t="s">
        <v>139</v>
      </c>
      <c r="T80" s="48">
        <v>3</v>
      </c>
      <c r="U80" s="48" t="s">
        <v>286</v>
      </c>
      <c r="V80" s="48">
        <v>3</v>
      </c>
      <c r="W80" s="48" t="s">
        <v>2278</v>
      </c>
      <c r="X80" s="48">
        <v>2</v>
      </c>
      <c r="Y80" s="48" t="s">
        <v>2275</v>
      </c>
      <c r="Z80" s="48">
        <v>20</v>
      </c>
      <c r="AA80" s="49">
        <v>128</v>
      </c>
      <c r="AB80" s="49">
        <v>40</v>
      </c>
      <c r="AC80" s="49"/>
      <c r="AD80" s="49">
        <v>7</v>
      </c>
      <c r="AE80" s="49" t="s">
        <v>164</v>
      </c>
      <c r="AF80" s="49">
        <v>4</v>
      </c>
      <c r="AG80" s="49" t="s">
        <v>134</v>
      </c>
      <c r="AH80" s="49"/>
      <c r="AI80" s="49" t="s">
        <v>2220</v>
      </c>
      <c r="AJ80" s="49"/>
      <c r="AK80" s="49">
        <v>1</v>
      </c>
      <c r="AL80" s="49" t="s">
        <v>139</v>
      </c>
      <c r="AM80" s="49">
        <v>3</v>
      </c>
      <c r="AN80" s="49" t="s">
        <v>286</v>
      </c>
      <c r="AO80" s="49">
        <v>3</v>
      </c>
      <c r="AP80" s="49" t="s">
        <v>2278</v>
      </c>
      <c r="AQ80" s="49">
        <v>2</v>
      </c>
      <c r="AR80" s="49" t="s">
        <v>2275</v>
      </c>
      <c r="AS80" s="49">
        <v>20</v>
      </c>
    </row>
    <row r="81" spans="6:45" x14ac:dyDescent="0.2">
      <c r="F81" s="48" t="s">
        <v>115</v>
      </c>
      <c r="G81" s="48" t="s">
        <v>42</v>
      </c>
      <c r="H81" s="48"/>
      <c r="I81" s="48">
        <v>46.000000000000007</v>
      </c>
      <c r="J81" s="48"/>
      <c r="K81" s="48">
        <v>4</v>
      </c>
      <c r="L81" s="48" t="s">
        <v>134</v>
      </c>
      <c r="M81" s="48">
        <v>5</v>
      </c>
      <c r="N81" s="48" t="s">
        <v>286</v>
      </c>
      <c r="O81" s="48"/>
      <c r="P81" s="48" t="s">
        <v>2220</v>
      </c>
      <c r="Q81" s="48"/>
      <c r="R81" s="48">
        <v>5</v>
      </c>
      <c r="S81" s="48" t="s">
        <v>286</v>
      </c>
      <c r="T81" s="48">
        <v>5</v>
      </c>
      <c r="U81" s="48" t="s">
        <v>721</v>
      </c>
      <c r="V81" s="48">
        <v>3</v>
      </c>
      <c r="W81" s="48" t="s">
        <v>2278</v>
      </c>
      <c r="X81" s="48">
        <v>1</v>
      </c>
      <c r="Y81" s="48" t="s">
        <v>2281</v>
      </c>
      <c r="Z81" s="48">
        <v>23</v>
      </c>
      <c r="AA81" s="49">
        <v>111</v>
      </c>
      <c r="AB81" s="49">
        <v>46.000000000000007</v>
      </c>
      <c r="AC81" s="49"/>
      <c r="AD81" s="49">
        <v>4</v>
      </c>
      <c r="AE81" s="49" t="s">
        <v>134</v>
      </c>
      <c r="AF81" s="49">
        <v>5</v>
      </c>
      <c r="AG81" s="49" t="s">
        <v>286</v>
      </c>
      <c r="AH81" s="49"/>
      <c r="AI81" s="49" t="s">
        <v>2220</v>
      </c>
      <c r="AJ81" s="49"/>
      <c r="AK81" s="49">
        <v>5</v>
      </c>
      <c r="AL81" s="49" t="s">
        <v>286</v>
      </c>
      <c r="AM81" s="49">
        <v>5</v>
      </c>
      <c r="AN81" s="49" t="s">
        <v>721</v>
      </c>
      <c r="AO81" s="49">
        <v>3</v>
      </c>
      <c r="AP81" s="49" t="s">
        <v>2278</v>
      </c>
      <c r="AQ81" s="49">
        <v>1</v>
      </c>
      <c r="AR81" s="49" t="s">
        <v>2281</v>
      </c>
      <c r="AS81" s="49">
        <v>23</v>
      </c>
    </row>
    <row r="82" spans="6:45" x14ac:dyDescent="0.2">
      <c r="F82" s="48" t="s">
        <v>478</v>
      </c>
      <c r="G82" s="48" t="s">
        <v>479</v>
      </c>
      <c r="H82" s="48"/>
      <c r="I82" s="48">
        <v>80</v>
      </c>
      <c r="J82" s="48"/>
      <c r="K82" s="48">
        <v>9</v>
      </c>
      <c r="L82" s="48" t="s">
        <v>298</v>
      </c>
      <c r="M82" s="48">
        <v>8</v>
      </c>
      <c r="N82" s="48" t="s">
        <v>254</v>
      </c>
      <c r="O82" s="48"/>
      <c r="P82" s="48" t="s">
        <v>2220</v>
      </c>
      <c r="Q82" s="48"/>
      <c r="R82" s="48">
        <v>9</v>
      </c>
      <c r="S82" s="48" t="s">
        <v>298</v>
      </c>
      <c r="T82" s="48">
        <v>5</v>
      </c>
      <c r="U82" s="48" t="s">
        <v>721</v>
      </c>
      <c r="V82" s="48">
        <v>3</v>
      </c>
      <c r="W82" s="48" t="s">
        <v>2278</v>
      </c>
      <c r="X82" s="48">
        <v>6</v>
      </c>
      <c r="Y82" s="48" t="s">
        <v>2280</v>
      </c>
      <c r="Z82" s="48">
        <v>40</v>
      </c>
      <c r="AA82" s="49">
        <v>13</v>
      </c>
      <c r="AB82" s="49">
        <v>80</v>
      </c>
      <c r="AC82" s="49"/>
      <c r="AD82" s="49">
        <v>9</v>
      </c>
      <c r="AE82" s="49" t="s">
        <v>298</v>
      </c>
      <c r="AF82" s="49">
        <v>8</v>
      </c>
      <c r="AG82" s="49" t="s">
        <v>254</v>
      </c>
      <c r="AH82" s="49"/>
      <c r="AI82" s="49" t="s">
        <v>2220</v>
      </c>
      <c r="AJ82" s="49"/>
      <c r="AK82" s="49">
        <v>9</v>
      </c>
      <c r="AL82" s="49" t="s">
        <v>298</v>
      </c>
      <c r="AM82" s="49">
        <v>5</v>
      </c>
      <c r="AN82" s="49" t="s">
        <v>721</v>
      </c>
      <c r="AO82" s="49">
        <v>3</v>
      </c>
      <c r="AP82" s="49" t="s">
        <v>2278</v>
      </c>
      <c r="AQ82" s="49">
        <v>6</v>
      </c>
      <c r="AR82" s="49" t="s">
        <v>2280</v>
      </c>
      <c r="AS82" s="49">
        <v>40</v>
      </c>
    </row>
    <row r="83" spans="6:45" x14ac:dyDescent="0.2">
      <c r="F83" s="48" t="s">
        <v>480</v>
      </c>
      <c r="G83" s="48" t="s">
        <v>481</v>
      </c>
      <c r="H83" s="48"/>
      <c r="I83" s="48">
        <v>78</v>
      </c>
      <c r="J83" s="48"/>
      <c r="K83" s="48">
        <v>7</v>
      </c>
      <c r="L83" s="48" t="s">
        <v>164</v>
      </c>
      <c r="M83" s="48">
        <v>9</v>
      </c>
      <c r="N83" s="48" t="s">
        <v>298</v>
      </c>
      <c r="O83" s="48"/>
      <c r="P83" s="48" t="s">
        <v>2220</v>
      </c>
      <c r="Q83" s="48"/>
      <c r="R83" s="48">
        <v>9</v>
      </c>
      <c r="S83" s="48" t="s">
        <v>298</v>
      </c>
      <c r="T83" s="48">
        <v>4</v>
      </c>
      <c r="U83" s="48" t="s">
        <v>263</v>
      </c>
      <c r="V83" s="48">
        <v>4</v>
      </c>
      <c r="W83" s="48" t="s">
        <v>2274</v>
      </c>
      <c r="X83" s="48">
        <v>6</v>
      </c>
      <c r="Y83" s="48" t="s">
        <v>2280</v>
      </c>
      <c r="Z83" s="48">
        <v>39</v>
      </c>
      <c r="AA83" s="49">
        <v>18</v>
      </c>
      <c r="AB83" s="49">
        <v>78</v>
      </c>
      <c r="AC83" s="49"/>
      <c r="AD83" s="49">
        <v>7</v>
      </c>
      <c r="AE83" s="49" t="s">
        <v>164</v>
      </c>
      <c r="AF83" s="49">
        <v>9</v>
      </c>
      <c r="AG83" s="49" t="s">
        <v>298</v>
      </c>
      <c r="AH83" s="49"/>
      <c r="AI83" s="49" t="s">
        <v>2220</v>
      </c>
      <c r="AJ83" s="49"/>
      <c r="AK83" s="49">
        <v>9</v>
      </c>
      <c r="AL83" s="49" t="s">
        <v>298</v>
      </c>
      <c r="AM83" s="49">
        <v>4</v>
      </c>
      <c r="AN83" s="49" t="s">
        <v>263</v>
      </c>
      <c r="AO83" s="49">
        <v>4</v>
      </c>
      <c r="AP83" s="49" t="s">
        <v>2274</v>
      </c>
      <c r="AQ83" s="49">
        <v>6</v>
      </c>
      <c r="AR83" s="49" t="s">
        <v>2280</v>
      </c>
      <c r="AS83" s="49">
        <v>39</v>
      </c>
    </row>
    <row r="84" spans="6:45" x14ac:dyDescent="0.2">
      <c r="F84" s="48" t="s">
        <v>482</v>
      </c>
      <c r="G84" s="48" t="s">
        <v>483</v>
      </c>
      <c r="H84" s="48"/>
      <c r="I84" s="48">
        <v>66</v>
      </c>
      <c r="J84" s="48"/>
      <c r="K84" s="48">
        <v>7</v>
      </c>
      <c r="L84" s="48" t="s">
        <v>164</v>
      </c>
      <c r="M84" s="48">
        <v>4</v>
      </c>
      <c r="N84" s="48" t="s">
        <v>134</v>
      </c>
      <c r="O84" s="48"/>
      <c r="P84" s="48" t="s">
        <v>2220</v>
      </c>
      <c r="Q84" s="48"/>
      <c r="R84" s="48">
        <v>6</v>
      </c>
      <c r="S84" s="48" t="s">
        <v>257</v>
      </c>
      <c r="T84" s="48">
        <v>5</v>
      </c>
      <c r="U84" s="48" t="s">
        <v>721</v>
      </c>
      <c r="V84" s="48">
        <v>4</v>
      </c>
      <c r="W84" s="48" t="s">
        <v>2274</v>
      </c>
      <c r="X84" s="48">
        <v>7</v>
      </c>
      <c r="Y84" s="48" t="s">
        <v>291</v>
      </c>
      <c r="Z84" s="48">
        <v>33</v>
      </c>
      <c r="AA84" s="49">
        <v>51</v>
      </c>
      <c r="AB84" s="49">
        <v>66</v>
      </c>
      <c r="AC84" s="49"/>
      <c r="AD84" s="49">
        <v>7</v>
      </c>
      <c r="AE84" s="49" t="s">
        <v>164</v>
      </c>
      <c r="AF84" s="49">
        <v>4</v>
      </c>
      <c r="AG84" s="49" t="s">
        <v>134</v>
      </c>
      <c r="AH84" s="49"/>
      <c r="AI84" s="49" t="s">
        <v>2220</v>
      </c>
      <c r="AJ84" s="49"/>
      <c r="AK84" s="49">
        <v>6</v>
      </c>
      <c r="AL84" s="49" t="s">
        <v>257</v>
      </c>
      <c r="AM84" s="49">
        <v>5</v>
      </c>
      <c r="AN84" s="49" t="s">
        <v>721</v>
      </c>
      <c r="AO84" s="49">
        <v>4</v>
      </c>
      <c r="AP84" s="49" t="s">
        <v>2274</v>
      </c>
      <c r="AQ84" s="49">
        <v>7</v>
      </c>
      <c r="AR84" s="49" t="s">
        <v>291</v>
      </c>
      <c r="AS84" s="49">
        <v>33</v>
      </c>
    </row>
    <row r="85" spans="6:45" x14ac:dyDescent="0.2">
      <c r="F85" s="48" t="s">
        <v>484</v>
      </c>
      <c r="G85" s="48" t="s">
        <v>485</v>
      </c>
      <c r="H85" s="48"/>
      <c r="I85" s="48">
        <v>62.000000000000007</v>
      </c>
      <c r="J85" s="48"/>
      <c r="K85" s="48">
        <v>4</v>
      </c>
      <c r="L85" s="48" t="s">
        <v>134</v>
      </c>
      <c r="M85" s="48">
        <v>8</v>
      </c>
      <c r="N85" s="48" t="s">
        <v>254</v>
      </c>
      <c r="O85" s="48"/>
      <c r="P85" s="48" t="s">
        <v>2220</v>
      </c>
      <c r="Q85" s="48"/>
      <c r="R85" s="48">
        <v>5</v>
      </c>
      <c r="S85" s="48" t="s">
        <v>286</v>
      </c>
      <c r="T85" s="48">
        <v>5</v>
      </c>
      <c r="U85" s="48" t="s">
        <v>721</v>
      </c>
      <c r="V85" s="48">
        <v>4</v>
      </c>
      <c r="W85" s="48" t="s">
        <v>2274</v>
      </c>
      <c r="X85" s="48">
        <v>5</v>
      </c>
      <c r="Y85" s="48" t="s">
        <v>2276</v>
      </c>
      <c r="Z85" s="48">
        <v>31</v>
      </c>
      <c r="AA85" s="49">
        <v>61</v>
      </c>
      <c r="AB85" s="49">
        <v>62.000000000000007</v>
      </c>
      <c r="AC85" s="49"/>
      <c r="AD85" s="49">
        <v>4</v>
      </c>
      <c r="AE85" s="49" t="s">
        <v>134</v>
      </c>
      <c r="AF85" s="49">
        <v>8</v>
      </c>
      <c r="AG85" s="49" t="s">
        <v>254</v>
      </c>
      <c r="AH85" s="49"/>
      <c r="AI85" s="49" t="s">
        <v>2220</v>
      </c>
      <c r="AJ85" s="49"/>
      <c r="AK85" s="49">
        <v>5</v>
      </c>
      <c r="AL85" s="49" t="s">
        <v>286</v>
      </c>
      <c r="AM85" s="49">
        <v>5</v>
      </c>
      <c r="AN85" s="49" t="s">
        <v>721</v>
      </c>
      <c r="AO85" s="49">
        <v>4</v>
      </c>
      <c r="AP85" s="49" t="s">
        <v>2274</v>
      </c>
      <c r="AQ85" s="49">
        <v>5</v>
      </c>
      <c r="AR85" s="49" t="s">
        <v>2276</v>
      </c>
      <c r="AS85" s="49">
        <v>31</v>
      </c>
    </row>
    <row r="86" spans="6:45" x14ac:dyDescent="0.2">
      <c r="F86" s="48" t="s">
        <v>486</v>
      </c>
      <c r="G86" s="48" t="s">
        <v>487</v>
      </c>
      <c r="H86" s="48"/>
      <c r="I86" s="48">
        <v>64</v>
      </c>
      <c r="J86" s="48"/>
      <c r="K86" s="48">
        <v>7</v>
      </c>
      <c r="L86" s="48" t="s">
        <v>164</v>
      </c>
      <c r="M86" s="48">
        <v>6</v>
      </c>
      <c r="N86" s="48" t="s">
        <v>257</v>
      </c>
      <c r="O86" s="48"/>
      <c r="P86" s="48" t="s">
        <v>2220</v>
      </c>
      <c r="Q86" s="48"/>
      <c r="R86" s="48">
        <v>8</v>
      </c>
      <c r="S86" s="48" t="s">
        <v>254</v>
      </c>
      <c r="T86" s="48">
        <v>4</v>
      </c>
      <c r="U86" s="48" t="s">
        <v>263</v>
      </c>
      <c r="V86" s="48">
        <v>2</v>
      </c>
      <c r="W86" s="48" t="s">
        <v>2275</v>
      </c>
      <c r="X86" s="48">
        <v>5</v>
      </c>
      <c r="Y86" s="48" t="s">
        <v>2276</v>
      </c>
      <c r="Z86" s="48">
        <v>32</v>
      </c>
      <c r="AA86" s="49">
        <v>57</v>
      </c>
      <c r="AB86" s="49">
        <v>64</v>
      </c>
      <c r="AC86" s="49"/>
      <c r="AD86" s="49">
        <v>7</v>
      </c>
      <c r="AE86" s="49" t="s">
        <v>164</v>
      </c>
      <c r="AF86" s="49">
        <v>6</v>
      </c>
      <c r="AG86" s="49" t="s">
        <v>257</v>
      </c>
      <c r="AH86" s="49"/>
      <c r="AI86" s="49" t="s">
        <v>2220</v>
      </c>
      <c r="AJ86" s="49"/>
      <c r="AK86" s="49">
        <v>8</v>
      </c>
      <c r="AL86" s="49" t="s">
        <v>254</v>
      </c>
      <c r="AM86" s="49">
        <v>4</v>
      </c>
      <c r="AN86" s="49" t="s">
        <v>263</v>
      </c>
      <c r="AO86" s="49">
        <v>2</v>
      </c>
      <c r="AP86" s="49" t="s">
        <v>2275</v>
      </c>
      <c r="AQ86" s="49">
        <v>5</v>
      </c>
      <c r="AR86" s="49" t="s">
        <v>2276</v>
      </c>
      <c r="AS86" s="49">
        <v>32</v>
      </c>
    </row>
    <row r="87" spans="6:45" x14ac:dyDescent="0.2">
      <c r="F87" s="48" t="s">
        <v>122</v>
      </c>
      <c r="G87" s="48" t="s">
        <v>18</v>
      </c>
      <c r="H87" s="48"/>
      <c r="I87" s="48">
        <v>50.000000000000007</v>
      </c>
      <c r="J87" s="48"/>
      <c r="K87" s="48">
        <v>4</v>
      </c>
      <c r="L87" s="48" t="s">
        <v>134</v>
      </c>
      <c r="M87" s="48">
        <v>4</v>
      </c>
      <c r="N87" s="48" t="s">
        <v>134</v>
      </c>
      <c r="O87" s="48"/>
      <c r="P87" s="48" t="s">
        <v>2220</v>
      </c>
      <c r="Q87" s="48"/>
      <c r="R87" s="48">
        <v>3</v>
      </c>
      <c r="S87" s="48" t="s">
        <v>143</v>
      </c>
      <c r="T87" s="48">
        <v>2</v>
      </c>
      <c r="U87" s="48" t="s">
        <v>272</v>
      </c>
      <c r="V87" s="48">
        <v>6</v>
      </c>
      <c r="W87" s="48" t="s">
        <v>2280</v>
      </c>
      <c r="X87" s="48">
        <v>6</v>
      </c>
      <c r="Y87" s="48" t="s">
        <v>2280</v>
      </c>
      <c r="Z87" s="48">
        <v>25</v>
      </c>
      <c r="AA87" s="49">
        <v>105</v>
      </c>
      <c r="AB87" s="49">
        <v>50.000000000000007</v>
      </c>
      <c r="AC87" s="49"/>
      <c r="AD87" s="49">
        <v>4</v>
      </c>
      <c r="AE87" s="49" t="s">
        <v>134</v>
      </c>
      <c r="AF87" s="49">
        <v>4</v>
      </c>
      <c r="AG87" s="49" t="s">
        <v>134</v>
      </c>
      <c r="AH87" s="49"/>
      <c r="AI87" s="49" t="s">
        <v>2220</v>
      </c>
      <c r="AJ87" s="49"/>
      <c r="AK87" s="49">
        <v>3</v>
      </c>
      <c r="AL87" s="49" t="s">
        <v>143</v>
      </c>
      <c r="AM87" s="49">
        <v>2</v>
      </c>
      <c r="AN87" s="49" t="s">
        <v>272</v>
      </c>
      <c r="AO87" s="49">
        <v>6</v>
      </c>
      <c r="AP87" s="49" t="s">
        <v>2280</v>
      </c>
      <c r="AQ87" s="49">
        <v>6</v>
      </c>
      <c r="AR87" s="49" t="s">
        <v>2280</v>
      </c>
      <c r="AS87" s="49">
        <v>25</v>
      </c>
    </row>
    <row r="88" spans="6:45" x14ac:dyDescent="0.2">
      <c r="F88" s="48" t="s">
        <v>488</v>
      </c>
      <c r="G88" s="48" t="s">
        <v>489</v>
      </c>
      <c r="H88" s="48"/>
      <c r="I88" s="48">
        <v>84</v>
      </c>
      <c r="J88" s="48"/>
      <c r="K88" s="48">
        <v>9</v>
      </c>
      <c r="L88" s="48" t="s">
        <v>298</v>
      </c>
      <c r="M88" s="48">
        <v>6</v>
      </c>
      <c r="N88" s="48" t="s">
        <v>257</v>
      </c>
      <c r="O88" s="48"/>
      <c r="P88" s="48" t="s">
        <v>2220</v>
      </c>
      <c r="Q88" s="48"/>
      <c r="R88" s="48">
        <v>9</v>
      </c>
      <c r="S88" s="48" t="s">
        <v>298</v>
      </c>
      <c r="T88" s="48">
        <v>6</v>
      </c>
      <c r="U88" s="48" t="s">
        <v>291</v>
      </c>
      <c r="V88" s="48">
        <v>6</v>
      </c>
      <c r="W88" s="48" t="s">
        <v>2280</v>
      </c>
      <c r="X88" s="48">
        <v>6</v>
      </c>
      <c r="Y88" s="48" t="s">
        <v>2280</v>
      </c>
      <c r="Z88" s="48">
        <v>42</v>
      </c>
      <c r="AA88" s="49">
        <v>7</v>
      </c>
      <c r="AB88" s="49">
        <v>84</v>
      </c>
      <c r="AC88" s="49"/>
      <c r="AD88" s="49">
        <v>9</v>
      </c>
      <c r="AE88" s="49" t="s">
        <v>298</v>
      </c>
      <c r="AF88" s="49">
        <v>6</v>
      </c>
      <c r="AG88" s="49" t="s">
        <v>257</v>
      </c>
      <c r="AH88" s="49"/>
      <c r="AI88" s="49" t="s">
        <v>2220</v>
      </c>
      <c r="AJ88" s="49"/>
      <c r="AK88" s="49">
        <v>9</v>
      </c>
      <c r="AL88" s="49" t="s">
        <v>298</v>
      </c>
      <c r="AM88" s="49">
        <v>6</v>
      </c>
      <c r="AN88" s="49" t="s">
        <v>291</v>
      </c>
      <c r="AO88" s="49">
        <v>6</v>
      </c>
      <c r="AP88" s="49" t="s">
        <v>2280</v>
      </c>
      <c r="AQ88" s="49">
        <v>6</v>
      </c>
      <c r="AR88" s="49" t="s">
        <v>2280</v>
      </c>
      <c r="AS88" s="49">
        <v>42</v>
      </c>
    </row>
    <row r="89" spans="6:45" x14ac:dyDescent="0.2">
      <c r="F89" s="48" t="s">
        <v>490</v>
      </c>
      <c r="G89" s="48" t="s">
        <v>491</v>
      </c>
      <c r="H89" s="48"/>
      <c r="I89" s="48">
        <v>90.000000000000014</v>
      </c>
      <c r="J89" s="48"/>
      <c r="K89" s="48">
        <v>10</v>
      </c>
      <c r="L89" s="48" t="s">
        <v>291</v>
      </c>
      <c r="M89" s="48">
        <v>10</v>
      </c>
      <c r="N89" s="48" t="s">
        <v>291</v>
      </c>
      <c r="O89" s="48"/>
      <c r="P89" s="48" t="s">
        <v>2220</v>
      </c>
      <c r="Q89" s="48"/>
      <c r="R89" s="48">
        <v>9</v>
      </c>
      <c r="S89" s="48" t="s">
        <v>298</v>
      </c>
      <c r="T89" s="48">
        <v>5</v>
      </c>
      <c r="U89" s="48" t="s">
        <v>721</v>
      </c>
      <c r="V89" s="48">
        <v>6</v>
      </c>
      <c r="W89" s="48" t="s">
        <v>2280</v>
      </c>
      <c r="X89" s="48">
        <v>5</v>
      </c>
      <c r="Y89" s="48" t="s">
        <v>2276</v>
      </c>
      <c r="Z89" s="48">
        <v>45</v>
      </c>
      <c r="AA89" s="49">
        <v>1</v>
      </c>
      <c r="AB89" s="49">
        <v>92.000000000000014</v>
      </c>
      <c r="AC89" s="49"/>
      <c r="AD89" s="49">
        <v>10</v>
      </c>
      <c r="AE89" s="49" t="s">
        <v>291</v>
      </c>
      <c r="AF89" s="49">
        <v>10</v>
      </c>
      <c r="AG89" s="49" t="s">
        <v>291</v>
      </c>
      <c r="AH89" s="49"/>
      <c r="AI89" s="49" t="s">
        <v>2220</v>
      </c>
      <c r="AJ89" s="49"/>
      <c r="AK89" s="49">
        <v>9</v>
      </c>
      <c r="AL89" s="49" t="s">
        <v>298</v>
      </c>
      <c r="AM89" s="49">
        <v>6</v>
      </c>
      <c r="AN89" s="49" t="s">
        <v>291</v>
      </c>
      <c r="AO89" s="49">
        <v>6</v>
      </c>
      <c r="AP89" s="49" t="s">
        <v>2280</v>
      </c>
      <c r="AQ89" s="49">
        <v>5</v>
      </c>
      <c r="AR89" s="49" t="s">
        <v>2276</v>
      </c>
      <c r="AS89" s="49">
        <v>46</v>
      </c>
    </row>
    <row r="90" spans="6:45" x14ac:dyDescent="0.2">
      <c r="F90" s="48" t="s">
        <v>492</v>
      </c>
      <c r="G90" s="48" t="s">
        <v>493</v>
      </c>
      <c r="H90" s="48"/>
      <c r="I90" s="48">
        <v>38</v>
      </c>
      <c r="J90" s="48"/>
      <c r="K90" s="48">
        <v>6</v>
      </c>
      <c r="L90" s="48" t="s">
        <v>257</v>
      </c>
      <c r="M90" s="48">
        <v>5</v>
      </c>
      <c r="N90" s="48" t="s">
        <v>286</v>
      </c>
      <c r="O90" s="48"/>
      <c r="P90" s="48" t="s">
        <v>2220</v>
      </c>
      <c r="Q90" s="48"/>
      <c r="R90" s="48">
        <v>8</v>
      </c>
      <c r="S90" s="48" t="s">
        <v>254</v>
      </c>
      <c r="T90" s="48">
        <v>0</v>
      </c>
      <c r="U90" s="48" t="s">
        <v>88</v>
      </c>
      <c r="V90" s="48">
        <v>0</v>
      </c>
      <c r="W90" s="48" t="s">
        <v>88</v>
      </c>
      <c r="X90" s="48">
        <v>0</v>
      </c>
      <c r="Y90" s="48" t="s">
        <v>88</v>
      </c>
      <c r="Z90" s="48">
        <v>19</v>
      </c>
      <c r="AA90" s="49">
        <v>136</v>
      </c>
      <c r="AB90" s="49">
        <v>38</v>
      </c>
      <c r="AC90" s="49"/>
      <c r="AD90" s="49">
        <v>6</v>
      </c>
      <c r="AE90" s="49" t="s">
        <v>257</v>
      </c>
      <c r="AF90" s="49">
        <v>5</v>
      </c>
      <c r="AG90" s="49" t="s">
        <v>286</v>
      </c>
      <c r="AH90" s="49"/>
      <c r="AI90" s="49" t="s">
        <v>2220</v>
      </c>
      <c r="AJ90" s="49"/>
      <c r="AK90" s="49">
        <v>8</v>
      </c>
      <c r="AL90" s="49" t="s">
        <v>254</v>
      </c>
      <c r="AM90" s="49">
        <v>0</v>
      </c>
      <c r="AN90" s="49" t="s">
        <v>88</v>
      </c>
      <c r="AO90" s="49">
        <v>0</v>
      </c>
      <c r="AP90" s="49" t="s">
        <v>88</v>
      </c>
      <c r="AQ90" s="49">
        <v>0</v>
      </c>
      <c r="AR90" s="49" t="s">
        <v>88</v>
      </c>
      <c r="AS90" s="49">
        <v>19</v>
      </c>
    </row>
    <row r="91" spans="6:45" x14ac:dyDescent="0.2">
      <c r="F91" s="48" t="s">
        <v>494</v>
      </c>
      <c r="G91" s="48" t="s">
        <v>495</v>
      </c>
      <c r="H91" s="48"/>
      <c r="I91" s="48">
        <v>74</v>
      </c>
      <c r="J91" s="48"/>
      <c r="K91" s="48">
        <v>8</v>
      </c>
      <c r="L91" s="48" t="s">
        <v>254</v>
      </c>
      <c r="M91" s="48">
        <v>6</v>
      </c>
      <c r="N91" s="48" t="s">
        <v>257</v>
      </c>
      <c r="O91" s="48"/>
      <c r="P91" s="48" t="s">
        <v>2220</v>
      </c>
      <c r="Q91" s="48"/>
      <c r="R91" s="48">
        <v>8</v>
      </c>
      <c r="S91" s="48" t="s">
        <v>254</v>
      </c>
      <c r="T91" s="48">
        <v>4</v>
      </c>
      <c r="U91" s="48" t="s">
        <v>263</v>
      </c>
      <c r="V91" s="48">
        <v>5</v>
      </c>
      <c r="W91" s="48" t="s">
        <v>2276</v>
      </c>
      <c r="X91" s="48">
        <v>6</v>
      </c>
      <c r="Y91" s="48" t="s">
        <v>2280</v>
      </c>
      <c r="Z91" s="48">
        <v>37</v>
      </c>
      <c r="AA91" s="49">
        <v>25</v>
      </c>
      <c r="AB91" s="49">
        <v>74</v>
      </c>
      <c r="AC91" s="49"/>
      <c r="AD91" s="49">
        <v>8</v>
      </c>
      <c r="AE91" s="49" t="s">
        <v>254</v>
      </c>
      <c r="AF91" s="49">
        <v>6</v>
      </c>
      <c r="AG91" s="49" t="s">
        <v>257</v>
      </c>
      <c r="AH91" s="49"/>
      <c r="AI91" s="49" t="s">
        <v>2220</v>
      </c>
      <c r="AJ91" s="49"/>
      <c r="AK91" s="49">
        <v>8</v>
      </c>
      <c r="AL91" s="49" t="s">
        <v>254</v>
      </c>
      <c r="AM91" s="49">
        <v>4</v>
      </c>
      <c r="AN91" s="49" t="s">
        <v>263</v>
      </c>
      <c r="AO91" s="49">
        <v>5</v>
      </c>
      <c r="AP91" s="49" t="s">
        <v>2276</v>
      </c>
      <c r="AQ91" s="49">
        <v>6</v>
      </c>
      <c r="AR91" s="49" t="s">
        <v>2280</v>
      </c>
      <c r="AS91" s="49">
        <v>37</v>
      </c>
    </row>
    <row r="92" spans="6:45" x14ac:dyDescent="0.2">
      <c r="F92" s="48" t="s">
        <v>496</v>
      </c>
      <c r="G92" s="48" t="s">
        <v>497</v>
      </c>
      <c r="H92" s="48"/>
      <c r="I92" s="48">
        <v>32</v>
      </c>
      <c r="J92" s="48"/>
      <c r="K92" s="48">
        <v>6</v>
      </c>
      <c r="L92" s="48" t="s">
        <v>257</v>
      </c>
      <c r="M92" s="48">
        <v>6</v>
      </c>
      <c r="N92" s="48" t="s">
        <v>257</v>
      </c>
      <c r="O92" s="48"/>
      <c r="P92" s="48" t="s">
        <v>2220</v>
      </c>
      <c r="Q92" s="48"/>
      <c r="R92" s="48">
        <v>4</v>
      </c>
      <c r="S92" s="48" t="s">
        <v>134</v>
      </c>
      <c r="T92" s="48">
        <v>0</v>
      </c>
      <c r="U92" s="48" t="s">
        <v>88</v>
      </c>
      <c r="V92" s="48">
        <v>0</v>
      </c>
      <c r="W92" s="48" t="s">
        <v>88</v>
      </c>
      <c r="X92" s="48">
        <v>0</v>
      </c>
      <c r="Y92" s="48" t="s">
        <v>88</v>
      </c>
      <c r="Z92" s="48">
        <v>16</v>
      </c>
      <c r="AA92" s="49">
        <v>128</v>
      </c>
      <c r="AB92" s="49">
        <v>40</v>
      </c>
      <c r="AC92" s="49"/>
      <c r="AD92" s="49">
        <v>9</v>
      </c>
      <c r="AE92" s="49" t="s">
        <v>298</v>
      </c>
      <c r="AF92" s="49">
        <v>6</v>
      </c>
      <c r="AG92" s="49" t="s">
        <v>257</v>
      </c>
      <c r="AH92" s="49"/>
      <c r="AI92" s="49" t="s">
        <v>2220</v>
      </c>
      <c r="AJ92" s="49"/>
      <c r="AK92" s="49">
        <v>5</v>
      </c>
      <c r="AL92" s="49" t="s">
        <v>286</v>
      </c>
      <c r="AM92" s="49">
        <v>0</v>
      </c>
      <c r="AN92" s="49" t="s">
        <v>88</v>
      </c>
      <c r="AO92" s="49">
        <v>0</v>
      </c>
      <c r="AP92" s="49" t="s">
        <v>88</v>
      </c>
      <c r="AQ92" s="49">
        <v>0</v>
      </c>
      <c r="AR92" s="49" t="s">
        <v>88</v>
      </c>
      <c r="AS92" s="49">
        <v>20</v>
      </c>
    </row>
    <row r="93" spans="6:45" x14ac:dyDescent="0.2">
      <c r="F93" s="48" t="s">
        <v>125</v>
      </c>
      <c r="G93" s="48" t="s">
        <v>24</v>
      </c>
      <c r="H93" s="48"/>
      <c r="I93" s="48">
        <v>64</v>
      </c>
      <c r="J93" s="48"/>
      <c r="K93" s="48">
        <v>5</v>
      </c>
      <c r="L93" s="48" t="s">
        <v>286</v>
      </c>
      <c r="M93" s="48">
        <v>9</v>
      </c>
      <c r="N93" s="48" t="s">
        <v>298</v>
      </c>
      <c r="O93" s="48"/>
      <c r="P93" s="48" t="s">
        <v>2220</v>
      </c>
      <c r="Q93" s="48"/>
      <c r="R93" s="48">
        <v>4</v>
      </c>
      <c r="S93" s="48" t="s">
        <v>134</v>
      </c>
      <c r="T93" s="48">
        <v>2</v>
      </c>
      <c r="U93" s="48" t="s">
        <v>272</v>
      </c>
      <c r="V93" s="48">
        <v>6</v>
      </c>
      <c r="W93" s="48" t="s">
        <v>2280</v>
      </c>
      <c r="X93" s="48">
        <v>6</v>
      </c>
      <c r="Y93" s="48" t="s">
        <v>2280</v>
      </c>
      <c r="Z93" s="48">
        <v>32</v>
      </c>
      <c r="AA93" s="49">
        <v>51</v>
      </c>
      <c r="AB93" s="49">
        <v>66</v>
      </c>
      <c r="AC93" s="49"/>
      <c r="AD93" s="49">
        <v>5</v>
      </c>
      <c r="AE93" s="49" t="s">
        <v>286</v>
      </c>
      <c r="AF93" s="49">
        <v>9</v>
      </c>
      <c r="AG93" s="49" t="s">
        <v>298</v>
      </c>
      <c r="AH93" s="49"/>
      <c r="AI93" s="49" t="s">
        <v>2220</v>
      </c>
      <c r="AJ93" s="49"/>
      <c r="AK93" s="49">
        <v>4</v>
      </c>
      <c r="AL93" s="49" t="s">
        <v>134</v>
      </c>
      <c r="AM93" s="49">
        <v>2</v>
      </c>
      <c r="AN93" s="49" t="s">
        <v>272</v>
      </c>
      <c r="AO93" s="49">
        <v>6</v>
      </c>
      <c r="AP93" s="49" t="s">
        <v>2280</v>
      </c>
      <c r="AQ93" s="49">
        <v>7</v>
      </c>
      <c r="AR93" s="49" t="s">
        <v>291</v>
      </c>
      <c r="AS93" s="49">
        <v>33</v>
      </c>
    </row>
    <row r="94" spans="6:45" x14ac:dyDescent="0.2">
      <c r="F94" s="48" t="s">
        <v>498</v>
      </c>
      <c r="G94" s="48" t="s">
        <v>499</v>
      </c>
      <c r="H94" s="48"/>
      <c r="I94" s="48">
        <v>40</v>
      </c>
      <c r="J94" s="48"/>
      <c r="K94" s="48">
        <v>7</v>
      </c>
      <c r="L94" s="48" t="s">
        <v>164</v>
      </c>
      <c r="M94" s="48">
        <v>5</v>
      </c>
      <c r="N94" s="48" t="s">
        <v>286</v>
      </c>
      <c r="O94" s="48"/>
      <c r="P94" s="48" t="s">
        <v>2220</v>
      </c>
      <c r="Q94" s="48"/>
      <c r="R94" s="48">
        <v>8</v>
      </c>
      <c r="S94" s="48" t="s">
        <v>254</v>
      </c>
      <c r="T94" s="48">
        <v>0</v>
      </c>
      <c r="U94" s="48" t="s">
        <v>88</v>
      </c>
      <c r="V94" s="48">
        <v>0</v>
      </c>
      <c r="W94" s="48" t="s">
        <v>88</v>
      </c>
      <c r="X94" s="48">
        <v>0</v>
      </c>
      <c r="Y94" s="48" t="s">
        <v>88</v>
      </c>
      <c r="Z94" s="48">
        <v>20</v>
      </c>
      <c r="AA94" s="49">
        <v>128</v>
      </c>
      <c r="AB94" s="49">
        <v>40</v>
      </c>
      <c r="AC94" s="49"/>
      <c r="AD94" s="49">
        <v>7</v>
      </c>
      <c r="AE94" s="49" t="s">
        <v>164</v>
      </c>
      <c r="AF94" s="49">
        <v>5</v>
      </c>
      <c r="AG94" s="49" t="s">
        <v>286</v>
      </c>
      <c r="AH94" s="49"/>
      <c r="AI94" s="49" t="s">
        <v>2220</v>
      </c>
      <c r="AJ94" s="49"/>
      <c r="AK94" s="49">
        <v>8</v>
      </c>
      <c r="AL94" s="49" t="s">
        <v>254</v>
      </c>
      <c r="AM94" s="49">
        <v>0</v>
      </c>
      <c r="AN94" s="49" t="s">
        <v>88</v>
      </c>
      <c r="AO94" s="49">
        <v>0</v>
      </c>
      <c r="AP94" s="49" t="s">
        <v>88</v>
      </c>
      <c r="AQ94" s="49">
        <v>0</v>
      </c>
      <c r="AR94" s="49" t="s">
        <v>88</v>
      </c>
      <c r="AS94" s="49">
        <v>20</v>
      </c>
    </row>
    <row r="95" spans="6:45" x14ac:dyDescent="0.2">
      <c r="F95" s="48" t="s">
        <v>500</v>
      </c>
      <c r="G95" s="48" t="s">
        <v>501</v>
      </c>
      <c r="H95" s="48"/>
      <c r="I95" s="48">
        <v>20</v>
      </c>
      <c r="J95" s="48"/>
      <c r="K95" s="48">
        <v>6</v>
      </c>
      <c r="L95" s="48" t="s">
        <v>257</v>
      </c>
      <c r="M95" s="48">
        <v>1</v>
      </c>
      <c r="N95" s="48" t="s">
        <v>139</v>
      </c>
      <c r="O95" s="48"/>
      <c r="P95" s="48" t="s">
        <v>2220</v>
      </c>
      <c r="Q95" s="48"/>
      <c r="R95" s="48">
        <v>3</v>
      </c>
      <c r="S95" s="48" t="s">
        <v>143</v>
      </c>
      <c r="T95" s="48">
        <v>0</v>
      </c>
      <c r="U95" s="48" t="s">
        <v>88</v>
      </c>
      <c r="V95" s="48">
        <v>0</v>
      </c>
      <c r="W95" s="48" t="s">
        <v>88</v>
      </c>
      <c r="X95" s="48">
        <v>0</v>
      </c>
      <c r="Y95" s="48" t="s">
        <v>88</v>
      </c>
      <c r="Z95" s="48">
        <v>10</v>
      </c>
      <c r="AA95" s="49">
        <v>179</v>
      </c>
      <c r="AB95" s="49">
        <v>20</v>
      </c>
      <c r="AC95" s="49"/>
      <c r="AD95" s="49">
        <v>6</v>
      </c>
      <c r="AE95" s="49" t="s">
        <v>257</v>
      </c>
      <c r="AF95" s="49">
        <v>1</v>
      </c>
      <c r="AG95" s="49" t="s">
        <v>139</v>
      </c>
      <c r="AH95" s="49"/>
      <c r="AI95" s="49" t="s">
        <v>2220</v>
      </c>
      <c r="AJ95" s="49"/>
      <c r="AK95" s="49">
        <v>3</v>
      </c>
      <c r="AL95" s="49" t="s">
        <v>143</v>
      </c>
      <c r="AM95" s="49">
        <v>0</v>
      </c>
      <c r="AN95" s="49" t="s">
        <v>88</v>
      </c>
      <c r="AO95" s="49">
        <v>0</v>
      </c>
      <c r="AP95" s="49" t="s">
        <v>88</v>
      </c>
      <c r="AQ95" s="49">
        <v>0</v>
      </c>
      <c r="AR95" s="49" t="s">
        <v>88</v>
      </c>
      <c r="AS95" s="49">
        <v>10</v>
      </c>
    </row>
    <row r="96" spans="6:45" x14ac:dyDescent="0.2">
      <c r="F96" s="48" t="s">
        <v>502</v>
      </c>
      <c r="G96" s="48" t="s">
        <v>503</v>
      </c>
      <c r="H96" s="48"/>
      <c r="I96" s="48">
        <v>68</v>
      </c>
      <c r="J96" s="48"/>
      <c r="K96" s="48">
        <v>5</v>
      </c>
      <c r="L96" s="48" t="s">
        <v>286</v>
      </c>
      <c r="M96" s="48">
        <v>4</v>
      </c>
      <c r="N96" s="48" t="s">
        <v>134</v>
      </c>
      <c r="O96" s="48"/>
      <c r="P96" s="48" t="s">
        <v>2220</v>
      </c>
      <c r="Q96" s="48"/>
      <c r="R96" s="48">
        <v>9</v>
      </c>
      <c r="S96" s="48" t="s">
        <v>298</v>
      </c>
      <c r="T96" s="48">
        <v>5</v>
      </c>
      <c r="U96" s="48" t="s">
        <v>721</v>
      </c>
      <c r="V96" s="48">
        <v>5</v>
      </c>
      <c r="W96" s="48" t="s">
        <v>2276</v>
      </c>
      <c r="X96" s="48">
        <v>6</v>
      </c>
      <c r="Y96" s="48" t="s">
        <v>2280</v>
      </c>
      <c r="Z96" s="48">
        <v>34</v>
      </c>
      <c r="AA96" s="49">
        <v>45</v>
      </c>
      <c r="AB96" s="49">
        <v>68</v>
      </c>
      <c r="AC96" s="49"/>
      <c r="AD96" s="49">
        <v>5</v>
      </c>
      <c r="AE96" s="49" t="s">
        <v>286</v>
      </c>
      <c r="AF96" s="49">
        <v>4</v>
      </c>
      <c r="AG96" s="49" t="s">
        <v>134</v>
      </c>
      <c r="AH96" s="49"/>
      <c r="AI96" s="49" t="s">
        <v>2220</v>
      </c>
      <c r="AJ96" s="49"/>
      <c r="AK96" s="49">
        <v>9</v>
      </c>
      <c r="AL96" s="49" t="s">
        <v>298</v>
      </c>
      <c r="AM96" s="49">
        <v>5</v>
      </c>
      <c r="AN96" s="49" t="s">
        <v>721</v>
      </c>
      <c r="AO96" s="49">
        <v>5</v>
      </c>
      <c r="AP96" s="49" t="s">
        <v>2276</v>
      </c>
      <c r="AQ96" s="49">
        <v>6</v>
      </c>
      <c r="AR96" s="49" t="s">
        <v>2280</v>
      </c>
      <c r="AS96" s="49">
        <v>34</v>
      </c>
    </row>
    <row r="97" spans="6:45" x14ac:dyDescent="0.2">
      <c r="F97" s="48" t="s">
        <v>132</v>
      </c>
      <c r="G97" s="48" t="s">
        <v>32</v>
      </c>
      <c r="H97" s="48"/>
      <c r="I97" s="48">
        <v>44.000000000000007</v>
      </c>
      <c r="J97" s="48"/>
      <c r="K97" s="48">
        <v>9</v>
      </c>
      <c r="L97" s="48" t="s">
        <v>298</v>
      </c>
      <c r="M97" s="48">
        <v>1</v>
      </c>
      <c r="N97" s="48" t="s">
        <v>139</v>
      </c>
      <c r="O97" s="48"/>
      <c r="P97" s="48" t="s">
        <v>2220</v>
      </c>
      <c r="Q97" s="48"/>
      <c r="R97" s="48">
        <v>5</v>
      </c>
      <c r="S97" s="48" t="s">
        <v>286</v>
      </c>
      <c r="T97" s="48">
        <v>3</v>
      </c>
      <c r="U97" s="48" t="s">
        <v>286</v>
      </c>
      <c r="V97" s="48">
        <v>1</v>
      </c>
      <c r="W97" s="48" t="s">
        <v>2281</v>
      </c>
      <c r="X97" s="48">
        <v>3</v>
      </c>
      <c r="Y97" s="48" t="s">
        <v>2278</v>
      </c>
      <c r="Z97" s="48">
        <v>22</v>
      </c>
      <c r="AA97" s="49">
        <v>114</v>
      </c>
      <c r="AB97" s="49">
        <v>44.000000000000007</v>
      </c>
      <c r="AC97" s="49"/>
      <c r="AD97" s="49">
        <v>9</v>
      </c>
      <c r="AE97" s="49" t="s">
        <v>298</v>
      </c>
      <c r="AF97" s="49">
        <v>1</v>
      </c>
      <c r="AG97" s="49" t="s">
        <v>139</v>
      </c>
      <c r="AH97" s="49"/>
      <c r="AI97" s="49" t="s">
        <v>2220</v>
      </c>
      <c r="AJ97" s="49"/>
      <c r="AK97" s="49">
        <v>5</v>
      </c>
      <c r="AL97" s="49" t="s">
        <v>286</v>
      </c>
      <c r="AM97" s="49">
        <v>3</v>
      </c>
      <c r="AN97" s="49" t="s">
        <v>286</v>
      </c>
      <c r="AO97" s="49">
        <v>1</v>
      </c>
      <c r="AP97" s="49" t="s">
        <v>2281</v>
      </c>
      <c r="AQ97" s="49">
        <v>3</v>
      </c>
      <c r="AR97" s="49" t="s">
        <v>2278</v>
      </c>
      <c r="AS97" s="49">
        <v>22</v>
      </c>
    </row>
    <row r="98" spans="6:45" x14ac:dyDescent="0.2">
      <c r="F98" s="48" t="s">
        <v>504</v>
      </c>
      <c r="G98" s="48" t="s">
        <v>505</v>
      </c>
      <c r="H98" s="48"/>
      <c r="I98" s="48">
        <v>32</v>
      </c>
      <c r="J98" s="48"/>
      <c r="K98" s="48">
        <v>3</v>
      </c>
      <c r="L98" s="48" t="s">
        <v>143</v>
      </c>
      <c r="M98" s="48">
        <v>4</v>
      </c>
      <c r="N98" s="48" t="s">
        <v>134</v>
      </c>
      <c r="O98" s="48"/>
      <c r="P98" s="48" t="s">
        <v>2220</v>
      </c>
      <c r="Q98" s="48"/>
      <c r="R98" s="48">
        <v>9</v>
      </c>
      <c r="S98" s="48" t="s">
        <v>298</v>
      </c>
      <c r="T98" s="48">
        <v>0</v>
      </c>
      <c r="U98" s="48" t="s">
        <v>88</v>
      </c>
      <c r="V98" s="48">
        <v>0</v>
      </c>
      <c r="W98" s="48" t="s">
        <v>88</v>
      </c>
      <c r="X98" s="48">
        <v>0</v>
      </c>
      <c r="Y98" s="48" t="s">
        <v>88</v>
      </c>
      <c r="Z98" s="48">
        <v>16</v>
      </c>
      <c r="AA98" s="49">
        <v>147</v>
      </c>
      <c r="AB98" s="49">
        <v>32</v>
      </c>
      <c r="AC98" s="49"/>
      <c r="AD98" s="49">
        <v>3</v>
      </c>
      <c r="AE98" s="49" t="s">
        <v>143</v>
      </c>
      <c r="AF98" s="49">
        <v>4</v>
      </c>
      <c r="AG98" s="49" t="s">
        <v>134</v>
      </c>
      <c r="AH98" s="49"/>
      <c r="AI98" s="49" t="s">
        <v>2220</v>
      </c>
      <c r="AJ98" s="49"/>
      <c r="AK98" s="49">
        <v>9</v>
      </c>
      <c r="AL98" s="49" t="s">
        <v>298</v>
      </c>
      <c r="AM98" s="49">
        <v>0</v>
      </c>
      <c r="AN98" s="49" t="s">
        <v>88</v>
      </c>
      <c r="AO98" s="49">
        <v>0</v>
      </c>
      <c r="AP98" s="49" t="s">
        <v>88</v>
      </c>
      <c r="AQ98" s="49">
        <v>0</v>
      </c>
      <c r="AR98" s="49" t="s">
        <v>88</v>
      </c>
      <c r="AS98" s="49">
        <v>16</v>
      </c>
    </row>
    <row r="99" spans="6:45" x14ac:dyDescent="0.2">
      <c r="F99" s="48" t="s">
        <v>506</v>
      </c>
      <c r="G99" s="48" t="s">
        <v>507</v>
      </c>
      <c r="H99" s="48"/>
      <c r="I99" s="48">
        <v>22.000000000000004</v>
      </c>
      <c r="J99" s="48"/>
      <c r="K99" s="48">
        <v>4</v>
      </c>
      <c r="L99" s="48" t="s">
        <v>134</v>
      </c>
      <c r="M99" s="48">
        <v>1</v>
      </c>
      <c r="N99" s="48" t="s">
        <v>139</v>
      </c>
      <c r="O99" s="48"/>
      <c r="P99" s="48" t="s">
        <v>2220</v>
      </c>
      <c r="Q99" s="48"/>
      <c r="R99" s="48">
        <v>6</v>
      </c>
      <c r="S99" s="48" t="s">
        <v>257</v>
      </c>
      <c r="T99" s="48">
        <v>0</v>
      </c>
      <c r="U99" s="48" t="s">
        <v>88</v>
      </c>
      <c r="V99" s="48">
        <v>0</v>
      </c>
      <c r="W99" s="48" t="s">
        <v>88</v>
      </c>
      <c r="X99" s="48">
        <v>0</v>
      </c>
      <c r="Y99" s="48" t="s">
        <v>88</v>
      </c>
      <c r="Z99" s="48">
        <v>11</v>
      </c>
      <c r="AA99" s="49">
        <v>176</v>
      </c>
      <c r="AB99" s="49">
        <v>22.000000000000004</v>
      </c>
      <c r="AC99" s="49"/>
      <c r="AD99" s="49">
        <v>4</v>
      </c>
      <c r="AE99" s="49" t="s">
        <v>134</v>
      </c>
      <c r="AF99" s="49">
        <v>1</v>
      </c>
      <c r="AG99" s="49" t="s">
        <v>139</v>
      </c>
      <c r="AH99" s="49"/>
      <c r="AI99" s="49" t="s">
        <v>2220</v>
      </c>
      <c r="AJ99" s="49"/>
      <c r="AK99" s="49">
        <v>6</v>
      </c>
      <c r="AL99" s="49" t="s">
        <v>257</v>
      </c>
      <c r="AM99" s="49">
        <v>0</v>
      </c>
      <c r="AN99" s="49" t="s">
        <v>88</v>
      </c>
      <c r="AO99" s="49">
        <v>0</v>
      </c>
      <c r="AP99" s="49" t="s">
        <v>88</v>
      </c>
      <c r="AQ99" s="49">
        <v>0</v>
      </c>
      <c r="AR99" s="49" t="s">
        <v>88</v>
      </c>
      <c r="AS99" s="49">
        <v>11</v>
      </c>
    </row>
    <row r="100" spans="6:45" x14ac:dyDescent="0.2">
      <c r="F100" s="48" t="s">
        <v>138</v>
      </c>
      <c r="G100" s="48" t="s">
        <v>45</v>
      </c>
      <c r="H100" s="48"/>
      <c r="I100" s="48">
        <v>18</v>
      </c>
      <c r="J100" s="48"/>
      <c r="K100" s="48">
        <v>4</v>
      </c>
      <c r="L100" s="48" t="s">
        <v>134</v>
      </c>
      <c r="M100" s="48">
        <v>1</v>
      </c>
      <c r="N100" s="48" t="s">
        <v>139</v>
      </c>
      <c r="O100" s="48"/>
      <c r="P100" s="48" t="s">
        <v>2220</v>
      </c>
      <c r="Q100" s="48"/>
      <c r="R100" s="48">
        <v>4</v>
      </c>
      <c r="S100" s="48" t="s">
        <v>134</v>
      </c>
      <c r="T100" s="48">
        <v>0</v>
      </c>
      <c r="U100" s="48" t="s">
        <v>88</v>
      </c>
      <c r="V100" s="48">
        <v>0</v>
      </c>
      <c r="W100" s="48" t="s">
        <v>88</v>
      </c>
      <c r="X100" s="48">
        <v>0</v>
      </c>
      <c r="Y100" s="48" t="s">
        <v>88</v>
      </c>
      <c r="Z100" s="48">
        <v>9</v>
      </c>
      <c r="AA100" s="49">
        <v>183</v>
      </c>
      <c r="AB100" s="49">
        <v>18</v>
      </c>
      <c r="AC100" s="49"/>
      <c r="AD100" s="49">
        <v>4</v>
      </c>
      <c r="AE100" s="49" t="s">
        <v>134</v>
      </c>
      <c r="AF100" s="49">
        <v>1</v>
      </c>
      <c r="AG100" s="49" t="s">
        <v>139</v>
      </c>
      <c r="AH100" s="49"/>
      <c r="AI100" s="49" t="s">
        <v>2220</v>
      </c>
      <c r="AJ100" s="49"/>
      <c r="AK100" s="49">
        <v>4</v>
      </c>
      <c r="AL100" s="49" t="s">
        <v>134</v>
      </c>
      <c r="AM100" s="49">
        <v>0</v>
      </c>
      <c r="AN100" s="49" t="s">
        <v>88</v>
      </c>
      <c r="AO100" s="49">
        <v>0</v>
      </c>
      <c r="AP100" s="49" t="s">
        <v>88</v>
      </c>
      <c r="AQ100" s="49">
        <v>0</v>
      </c>
      <c r="AR100" s="49" t="s">
        <v>88</v>
      </c>
      <c r="AS100" s="49">
        <v>9</v>
      </c>
    </row>
    <row r="101" spans="6:45" x14ac:dyDescent="0.2">
      <c r="F101" s="48" t="s">
        <v>508</v>
      </c>
      <c r="G101" s="48" t="s">
        <v>509</v>
      </c>
      <c r="H101" s="48"/>
      <c r="I101" s="48">
        <v>30.000000000000004</v>
      </c>
      <c r="J101" s="48"/>
      <c r="K101" s="48">
        <v>2</v>
      </c>
      <c r="L101" s="48" t="s">
        <v>129</v>
      </c>
      <c r="M101" s="48">
        <v>8</v>
      </c>
      <c r="N101" s="48" t="s">
        <v>254</v>
      </c>
      <c r="O101" s="48"/>
      <c r="P101" s="48" t="s">
        <v>2220</v>
      </c>
      <c r="Q101" s="48"/>
      <c r="R101" s="48">
        <v>5</v>
      </c>
      <c r="S101" s="48" t="s">
        <v>286</v>
      </c>
      <c r="T101" s="48">
        <v>0</v>
      </c>
      <c r="U101" s="48" t="s">
        <v>88</v>
      </c>
      <c r="V101" s="48">
        <v>0</v>
      </c>
      <c r="W101" s="48" t="s">
        <v>88</v>
      </c>
      <c r="X101" s="48">
        <v>0</v>
      </c>
      <c r="Y101" s="48" t="s">
        <v>88</v>
      </c>
      <c r="Z101" s="48">
        <v>15</v>
      </c>
      <c r="AA101" s="49"/>
      <c r="AB101" s="49">
        <v>30.000000000000004</v>
      </c>
      <c r="AC101" s="49"/>
      <c r="AD101" s="49">
        <v>2</v>
      </c>
      <c r="AE101" s="49" t="s">
        <v>129</v>
      </c>
      <c r="AF101" s="49">
        <v>8</v>
      </c>
      <c r="AG101" s="49" t="s">
        <v>254</v>
      </c>
      <c r="AH101" s="49"/>
      <c r="AI101" s="49" t="s">
        <v>2220</v>
      </c>
      <c r="AJ101" s="49"/>
      <c r="AK101" s="49">
        <v>5</v>
      </c>
      <c r="AL101" s="49" t="s">
        <v>286</v>
      </c>
      <c r="AM101" s="49">
        <v>0</v>
      </c>
      <c r="AN101" s="49" t="s">
        <v>88</v>
      </c>
      <c r="AO101" s="49">
        <v>0</v>
      </c>
      <c r="AP101" s="49" t="s">
        <v>88</v>
      </c>
      <c r="AQ101" s="49">
        <v>0</v>
      </c>
      <c r="AR101" s="49" t="s">
        <v>88</v>
      </c>
      <c r="AS101" s="49">
        <v>15</v>
      </c>
    </row>
    <row r="102" spans="6:45" x14ac:dyDescent="0.2">
      <c r="F102" s="48" t="s">
        <v>510</v>
      </c>
      <c r="G102" s="48" t="s">
        <v>511</v>
      </c>
      <c r="H102" s="48"/>
      <c r="I102" s="48">
        <v>68</v>
      </c>
      <c r="J102" s="48"/>
      <c r="K102" s="48">
        <v>7</v>
      </c>
      <c r="L102" s="48" t="s">
        <v>164</v>
      </c>
      <c r="M102" s="48">
        <v>4</v>
      </c>
      <c r="N102" s="48" t="s">
        <v>134</v>
      </c>
      <c r="O102" s="48"/>
      <c r="P102" s="48" t="s">
        <v>2220</v>
      </c>
      <c r="Q102" s="48"/>
      <c r="R102" s="48">
        <v>7</v>
      </c>
      <c r="S102" s="48" t="s">
        <v>164</v>
      </c>
      <c r="T102" s="48">
        <v>4</v>
      </c>
      <c r="U102" s="48" t="s">
        <v>263</v>
      </c>
      <c r="V102" s="48">
        <v>5</v>
      </c>
      <c r="W102" s="48" t="s">
        <v>2276</v>
      </c>
      <c r="X102" s="48">
        <v>7</v>
      </c>
      <c r="Y102" s="48" t="s">
        <v>291</v>
      </c>
      <c r="Z102" s="48">
        <v>34</v>
      </c>
      <c r="AA102" s="49">
        <v>37</v>
      </c>
      <c r="AB102" s="49">
        <v>70</v>
      </c>
      <c r="AC102" s="49"/>
      <c r="AD102" s="49">
        <v>7</v>
      </c>
      <c r="AE102" s="49" t="s">
        <v>164</v>
      </c>
      <c r="AF102" s="49">
        <v>4</v>
      </c>
      <c r="AG102" s="49" t="s">
        <v>134</v>
      </c>
      <c r="AH102" s="49"/>
      <c r="AI102" s="49" t="s">
        <v>2220</v>
      </c>
      <c r="AJ102" s="49"/>
      <c r="AK102" s="49">
        <v>7</v>
      </c>
      <c r="AL102" s="49" t="s">
        <v>164</v>
      </c>
      <c r="AM102" s="49">
        <v>4</v>
      </c>
      <c r="AN102" s="49" t="s">
        <v>263</v>
      </c>
      <c r="AO102" s="49">
        <v>6</v>
      </c>
      <c r="AP102" s="49" t="s">
        <v>2280</v>
      </c>
      <c r="AQ102" s="49">
        <v>7</v>
      </c>
      <c r="AR102" s="49" t="s">
        <v>291</v>
      </c>
      <c r="AS102" s="49">
        <v>35</v>
      </c>
    </row>
    <row r="103" spans="6:45" x14ac:dyDescent="0.2">
      <c r="F103" s="48" t="s">
        <v>512</v>
      </c>
      <c r="G103" s="48" t="s">
        <v>513</v>
      </c>
      <c r="H103" s="48"/>
      <c r="I103" s="48">
        <v>54.000000000000007</v>
      </c>
      <c r="J103" s="48"/>
      <c r="K103" s="48">
        <v>6</v>
      </c>
      <c r="L103" s="48" t="s">
        <v>257</v>
      </c>
      <c r="M103" s="48">
        <v>5</v>
      </c>
      <c r="N103" s="48" t="s">
        <v>286</v>
      </c>
      <c r="O103" s="48"/>
      <c r="P103" s="48" t="s">
        <v>2220</v>
      </c>
      <c r="Q103" s="48"/>
      <c r="R103" s="48">
        <v>4</v>
      </c>
      <c r="S103" s="48" t="s">
        <v>134</v>
      </c>
      <c r="T103" s="48">
        <v>4</v>
      </c>
      <c r="U103" s="48" t="s">
        <v>263</v>
      </c>
      <c r="V103" s="48">
        <v>2</v>
      </c>
      <c r="W103" s="48" t="s">
        <v>2275</v>
      </c>
      <c r="X103" s="48">
        <v>6</v>
      </c>
      <c r="Y103" s="48" t="s">
        <v>2280</v>
      </c>
      <c r="Z103" s="48">
        <v>27</v>
      </c>
      <c r="AA103" s="49">
        <v>97</v>
      </c>
      <c r="AB103" s="49">
        <v>54.000000000000007</v>
      </c>
      <c r="AC103" s="49"/>
      <c r="AD103" s="49">
        <v>6</v>
      </c>
      <c r="AE103" s="49" t="s">
        <v>257</v>
      </c>
      <c r="AF103" s="49">
        <v>5</v>
      </c>
      <c r="AG103" s="49" t="s">
        <v>286</v>
      </c>
      <c r="AH103" s="49"/>
      <c r="AI103" s="49" t="s">
        <v>2220</v>
      </c>
      <c r="AJ103" s="49"/>
      <c r="AK103" s="49">
        <v>4</v>
      </c>
      <c r="AL103" s="49" t="s">
        <v>134</v>
      </c>
      <c r="AM103" s="49">
        <v>4</v>
      </c>
      <c r="AN103" s="49" t="s">
        <v>263</v>
      </c>
      <c r="AO103" s="49">
        <v>2</v>
      </c>
      <c r="AP103" s="49" t="s">
        <v>2275</v>
      </c>
      <c r="AQ103" s="49">
        <v>6</v>
      </c>
      <c r="AR103" s="49" t="s">
        <v>2280</v>
      </c>
      <c r="AS103" s="49">
        <v>27</v>
      </c>
    </row>
    <row r="104" spans="6:45" x14ac:dyDescent="0.2">
      <c r="F104" s="48" t="s">
        <v>514</v>
      </c>
      <c r="G104" s="48" t="s">
        <v>515</v>
      </c>
      <c r="H104" s="48"/>
      <c r="I104" s="48">
        <v>36</v>
      </c>
      <c r="J104" s="48"/>
      <c r="K104" s="48">
        <v>7</v>
      </c>
      <c r="L104" s="48" t="s">
        <v>164</v>
      </c>
      <c r="M104" s="48">
        <v>6</v>
      </c>
      <c r="N104" s="48" t="s">
        <v>257</v>
      </c>
      <c r="O104" s="48"/>
      <c r="P104" s="48" t="s">
        <v>2220</v>
      </c>
      <c r="Q104" s="48"/>
      <c r="R104" s="48">
        <v>5</v>
      </c>
      <c r="S104" s="48" t="s">
        <v>286</v>
      </c>
      <c r="T104" s="48">
        <v>0</v>
      </c>
      <c r="U104" s="48" t="s">
        <v>88</v>
      </c>
      <c r="V104" s="48">
        <v>0</v>
      </c>
      <c r="W104" s="48" t="s">
        <v>88</v>
      </c>
      <c r="X104" s="48">
        <v>0</v>
      </c>
      <c r="Y104" s="48" t="s">
        <v>88</v>
      </c>
      <c r="Z104" s="48">
        <v>18</v>
      </c>
      <c r="AA104" s="49">
        <v>140</v>
      </c>
      <c r="AB104" s="49">
        <v>36</v>
      </c>
      <c r="AC104" s="49"/>
      <c r="AD104" s="49">
        <v>7</v>
      </c>
      <c r="AE104" s="49" t="s">
        <v>164</v>
      </c>
      <c r="AF104" s="49">
        <v>6</v>
      </c>
      <c r="AG104" s="49" t="s">
        <v>257</v>
      </c>
      <c r="AH104" s="49"/>
      <c r="AI104" s="49" t="s">
        <v>2220</v>
      </c>
      <c r="AJ104" s="49"/>
      <c r="AK104" s="49">
        <v>5</v>
      </c>
      <c r="AL104" s="49" t="s">
        <v>286</v>
      </c>
      <c r="AM104" s="49">
        <v>0</v>
      </c>
      <c r="AN104" s="49" t="s">
        <v>88</v>
      </c>
      <c r="AO104" s="49">
        <v>0</v>
      </c>
      <c r="AP104" s="49" t="s">
        <v>88</v>
      </c>
      <c r="AQ104" s="49">
        <v>0</v>
      </c>
      <c r="AR104" s="49" t="s">
        <v>88</v>
      </c>
      <c r="AS104" s="49">
        <v>18</v>
      </c>
    </row>
    <row r="105" spans="6:45" x14ac:dyDescent="0.2">
      <c r="F105" s="48" t="s">
        <v>516</v>
      </c>
      <c r="G105" s="48" t="s">
        <v>517</v>
      </c>
      <c r="H105" s="48"/>
      <c r="I105" s="48">
        <v>58.000000000000007</v>
      </c>
      <c r="J105" s="48"/>
      <c r="K105" s="48">
        <v>4</v>
      </c>
      <c r="L105" s="48" t="s">
        <v>134</v>
      </c>
      <c r="M105" s="48">
        <v>7</v>
      </c>
      <c r="N105" s="48" t="s">
        <v>164</v>
      </c>
      <c r="O105" s="48"/>
      <c r="P105" s="48" t="s">
        <v>2220</v>
      </c>
      <c r="Q105" s="48"/>
      <c r="R105" s="48">
        <v>7</v>
      </c>
      <c r="S105" s="48" t="s">
        <v>164</v>
      </c>
      <c r="T105" s="48">
        <v>5</v>
      </c>
      <c r="U105" s="48" t="s">
        <v>721</v>
      </c>
      <c r="V105" s="48">
        <v>2</v>
      </c>
      <c r="W105" s="48" t="s">
        <v>2275</v>
      </c>
      <c r="X105" s="48">
        <v>4</v>
      </c>
      <c r="Y105" s="48" t="s">
        <v>2274</v>
      </c>
      <c r="Z105" s="48">
        <v>29</v>
      </c>
      <c r="AA105" s="49">
        <v>79</v>
      </c>
      <c r="AB105" s="49">
        <v>58.000000000000007</v>
      </c>
      <c r="AC105" s="49"/>
      <c r="AD105" s="49">
        <v>4</v>
      </c>
      <c r="AE105" s="49" t="s">
        <v>134</v>
      </c>
      <c r="AF105" s="49">
        <v>7</v>
      </c>
      <c r="AG105" s="49" t="s">
        <v>164</v>
      </c>
      <c r="AH105" s="49"/>
      <c r="AI105" s="49" t="s">
        <v>2220</v>
      </c>
      <c r="AJ105" s="49"/>
      <c r="AK105" s="49">
        <v>7</v>
      </c>
      <c r="AL105" s="49" t="s">
        <v>164</v>
      </c>
      <c r="AM105" s="49">
        <v>5</v>
      </c>
      <c r="AN105" s="49" t="s">
        <v>721</v>
      </c>
      <c r="AO105" s="49">
        <v>2</v>
      </c>
      <c r="AP105" s="49" t="s">
        <v>2275</v>
      </c>
      <c r="AQ105" s="49">
        <v>4</v>
      </c>
      <c r="AR105" s="49" t="s">
        <v>2274</v>
      </c>
      <c r="AS105" s="49">
        <v>29</v>
      </c>
    </row>
    <row r="106" spans="6:45" x14ac:dyDescent="0.2">
      <c r="F106" s="48" t="s">
        <v>518</v>
      </c>
      <c r="G106" s="48" t="s">
        <v>519</v>
      </c>
      <c r="H106" s="48"/>
      <c r="I106" s="48">
        <v>88.000000000000014</v>
      </c>
      <c r="J106" s="48"/>
      <c r="K106" s="48">
        <v>10</v>
      </c>
      <c r="L106" s="48" t="s">
        <v>291</v>
      </c>
      <c r="M106" s="48">
        <v>9</v>
      </c>
      <c r="N106" s="48" t="s">
        <v>298</v>
      </c>
      <c r="O106" s="48"/>
      <c r="P106" s="48" t="s">
        <v>2220</v>
      </c>
      <c r="Q106" s="48"/>
      <c r="R106" s="48">
        <v>8</v>
      </c>
      <c r="S106" s="48" t="s">
        <v>254</v>
      </c>
      <c r="T106" s="48">
        <v>5</v>
      </c>
      <c r="U106" s="48" t="s">
        <v>721</v>
      </c>
      <c r="V106" s="48">
        <v>6</v>
      </c>
      <c r="W106" s="48" t="s">
        <v>2280</v>
      </c>
      <c r="X106" s="48">
        <v>6</v>
      </c>
      <c r="Y106" s="48" t="s">
        <v>2280</v>
      </c>
      <c r="Z106" s="48">
        <v>44</v>
      </c>
      <c r="AA106" s="49">
        <v>2</v>
      </c>
      <c r="AB106" s="49">
        <v>88.000000000000014</v>
      </c>
      <c r="AC106" s="49"/>
      <c r="AD106" s="49">
        <v>10</v>
      </c>
      <c r="AE106" s="49" t="s">
        <v>291</v>
      </c>
      <c r="AF106" s="49">
        <v>9</v>
      </c>
      <c r="AG106" s="49" t="s">
        <v>298</v>
      </c>
      <c r="AH106" s="49"/>
      <c r="AI106" s="49" t="s">
        <v>2220</v>
      </c>
      <c r="AJ106" s="49"/>
      <c r="AK106" s="49">
        <v>8</v>
      </c>
      <c r="AL106" s="49" t="s">
        <v>254</v>
      </c>
      <c r="AM106" s="49">
        <v>5</v>
      </c>
      <c r="AN106" s="49" t="s">
        <v>721</v>
      </c>
      <c r="AO106" s="49">
        <v>6</v>
      </c>
      <c r="AP106" s="49" t="s">
        <v>2280</v>
      </c>
      <c r="AQ106" s="49">
        <v>6</v>
      </c>
      <c r="AR106" s="49" t="s">
        <v>2280</v>
      </c>
      <c r="AS106" s="49">
        <v>44</v>
      </c>
    </row>
    <row r="107" spans="6:45" x14ac:dyDescent="0.2">
      <c r="F107" s="48" t="s">
        <v>520</v>
      </c>
      <c r="G107" s="48" t="s">
        <v>521</v>
      </c>
      <c r="H107" s="48"/>
      <c r="I107" s="48">
        <v>32</v>
      </c>
      <c r="J107" s="48"/>
      <c r="K107" s="48">
        <v>0</v>
      </c>
      <c r="L107" s="48" t="s">
        <v>88</v>
      </c>
      <c r="M107" s="48">
        <v>8</v>
      </c>
      <c r="N107" s="48" t="s">
        <v>254</v>
      </c>
      <c r="O107" s="48"/>
      <c r="P107" s="48" t="s">
        <v>2220</v>
      </c>
      <c r="Q107" s="48"/>
      <c r="R107" s="48">
        <v>8</v>
      </c>
      <c r="S107" s="48" t="s">
        <v>254</v>
      </c>
      <c r="T107" s="48">
        <v>0</v>
      </c>
      <c r="U107" s="48" t="s">
        <v>88</v>
      </c>
      <c r="V107" s="48">
        <v>0</v>
      </c>
      <c r="W107" s="48" t="s">
        <v>88</v>
      </c>
      <c r="X107" s="48">
        <v>0</v>
      </c>
      <c r="Y107" s="48" t="s">
        <v>88</v>
      </c>
      <c r="Z107" s="48">
        <v>16</v>
      </c>
      <c r="AA107" s="49">
        <v>147</v>
      </c>
      <c r="AB107" s="49">
        <v>32</v>
      </c>
      <c r="AC107" s="49"/>
      <c r="AD107" s="49">
        <v>0</v>
      </c>
      <c r="AE107" s="49" t="s">
        <v>88</v>
      </c>
      <c r="AF107" s="49">
        <v>8</v>
      </c>
      <c r="AG107" s="49" t="s">
        <v>254</v>
      </c>
      <c r="AH107" s="49"/>
      <c r="AI107" s="49" t="s">
        <v>2220</v>
      </c>
      <c r="AJ107" s="49"/>
      <c r="AK107" s="49">
        <v>8</v>
      </c>
      <c r="AL107" s="49" t="s">
        <v>254</v>
      </c>
      <c r="AM107" s="49">
        <v>0</v>
      </c>
      <c r="AN107" s="49" t="s">
        <v>88</v>
      </c>
      <c r="AO107" s="49">
        <v>0</v>
      </c>
      <c r="AP107" s="49" t="s">
        <v>88</v>
      </c>
      <c r="AQ107" s="49">
        <v>0</v>
      </c>
      <c r="AR107" s="49" t="s">
        <v>88</v>
      </c>
      <c r="AS107" s="49">
        <v>16</v>
      </c>
    </row>
    <row r="108" spans="6:45" x14ac:dyDescent="0.2">
      <c r="F108" s="48" t="s">
        <v>522</v>
      </c>
      <c r="G108" s="48" t="s">
        <v>523</v>
      </c>
      <c r="H108" s="48"/>
      <c r="I108" s="48">
        <v>42</v>
      </c>
      <c r="J108" s="48"/>
      <c r="K108" s="48">
        <v>7</v>
      </c>
      <c r="L108" s="48" t="s">
        <v>164</v>
      </c>
      <c r="M108" s="48">
        <v>1</v>
      </c>
      <c r="N108" s="48" t="s">
        <v>139</v>
      </c>
      <c r="O108" s="48"/>
      <c r="P108" s="48" t="s">
        <v>2220</v>
      </c>
      <c r="Q108" s="48"/>
      <c r="R108" s="48">
        <v>5</v>
      </c>
      <c r="S108" s="48" t="s">
        <v>286</v>
      </c>
      <c r="T108" s="48">
        <v>4</v>
      </c>
      <c r="U108" s="48" t="s">
        <v>263</v>
      </c>
      <c r="V108" s="48">
        <v>2</v>
      </c>
      <c r="W108" s="48" t="s">
        <v>2275</v>
      </c>
      <c r="X108" s="48">
        <v>2</v>
      </c>
      <c r="Y108" s="48" t="s">
        <v>2275</v>
      </c>
      <c r="Z108" s="48">
        <v>21</v>
      </c>
      <c r="AA108" s="49">
        <v>120</v>
      </c>
      <c r="AB108" s="49">
        <v>42</v>
      </c>
      <c r="AC108" s="49"/>
      <c r="AD108" s="49">
        <v>7</v>
      </c>
      <c r="AE108" s="49" t="s">
        <v>164</v>
      </c>
      <c r="AF108" s="49">
        <v>1</v>
      </c>
      <c r="AG108" s="49" t="s">
        <v>139</v>
      </c>
      <c r="AH108" s="49"/>
      <c r="AI108" s="49" t="s">
        <v>2220</v>
      </c>
      <c r="AJ108" s="49"/>
      <c r="AK108" s="49">
        <v>5</v>
      </c>
      <c r="AL108" s="49" t="s">
        <v>286</v>
      </c>
      <c r="AM108" s="49">
        <v>4</v>
      </c>
      <c r="AN108" s="49" t="s">
        <v>263</v>
      </c>
      <c r="AO108" s="49">
        <v>2</v>
      </c>
      <c r="AP108" s="49" t="s">
        <v>2275</v>
      </c>
      <c r="AQ108" s="49">
        <v>2</v>
      </c>
      <c r="AR108" s="49" t="s">
        <v>2275</v>
      </c>
      <c r="AS108" s="49">
        <v>21</v>
      </c>
    </row>
    <row r="109" spans="6:45" x14ac:dyDescent="0.2">
      <c r="F109" s="48" t="s">
        <v>524</v>
      </c>
      <c r="G109" s="48" t="s">
        <v>525</v>
      </c>
      <c r="H109" s="48"/>
      <c r="I109" s="48">
        <v>66</v>
      </c>
      <c r="J109" s="48"/>
      <c r="K109" s="48">
        <v>3</v>
      </c>
      <c r="L109" s="48" t="s">
        <v>143</v>
      </c>
      <c r="M109" s="48">
        <v>6</v>
      </c>
      <c r="N109" s="48" t="s">
        <v>257</v>
      </c>
      <c r="O109" s="48"/>
      <c r="P109" s="48" t="s">
        <v>2220</v>
      </c>
      <c r="Q109" s="48"/>
      <c r="R109" s="48">
        <v>8</v>
      </c>
      <c r="S109" s="48" t="s">
        <v>254</v>
      </c>
      <c r="T109" s="48">
        <v>6</v>
      </c>
      <c r="U109" s="48" t="s">
        <v>291</v>
      </c>
      <c r="V109" s="48">
        <v>4</v>
      </c>
      <c r="W109" s="48" t="s">
        <v>2274</v>
      </c>
      <c r="X109" s="48">
        <v>6</v>
      </c>
      <c r="Y109" s="48" t="s">
        <v>2280</v>
      </c>
      <c r="Z109" s="48">
        <v>33</v>
      </c>
      <c r="AA109" s="49">
        <v>51</v>
      </c>
      <c r="AB109" s="49">
        <v>66</v>
      </c>
      <c r="AC109" s="49"/>
      <c r="AD109" s="49">
        <v>3</v>
      </c>
      <c r="AE109" s="49" t="s">
        <v>143</v>
      </c>
      <c r="AF109" s="49">
        <v>6</v>
      </c>
      <c r="AG109" s="49" t="s">
        <v>257</v>
      </c>
      <c r="AH109" s="49"/>
      <c r="AI109" s="49" t="s">
        <v>2220</v>
      </c>
      <c r="AJ109" s="49"/>
      <c r="AK109" s="49">
        <v>8</v>
      </c>
      <c r="AL109" s="49" t="s">
        <v>254</v>
      </c>
      <c r="AM109" s="49">
        <v>6</v>
      </c>
      <c r="AN109" s="49" t="s">
        <v>291</v>
      </c>
      <c r="AO109" s="49">
        <v>4</v>
      </c>
      <c r="AP109" s="49" t="s">
        <v>2274</v>
      </c>
      <c r="AQ109" s="49">
        <v>6</v>
      </c>
      <c r="AR109" s="49" t="s">
        <v>2280</v>
      </c>
      <c r="AS109" s="49">
        <v>33</v>
      </c>
    </row>
    <row r="110" spans="6:45" x14ac:dyDescent="0.2">
      <c r="F110" s="48" t="s">
        <v>526</v>
      </c>
      <c r="G110" s="48" t="s">
        <v>527</v>
      </c>
      <c r="H110" s="48"/>
      <c r="I110" s="48">
        <v>20</v>
      </c>
      <c r="J110" s="48"/>
      <c r="K110" s="48">
        <v>2</v>
      </c>
      <c r="L110" s="48" t="s">
        <v>129</v>
      </c>
      <c r="M110" s="48">
        <v>0</v>
      </c>
      <c r="N110" s="48" t="s">
        <v>88</v>
      </c>
      <c r="O110" s="48"/>
      <c r="P110" s="48" t="s">
        <v>2220</v>
      </c>
      <c r="Q110" s="48"/>
      <c r="R110" s="48">
        <v>8</v>
      </c>
      <c r="S110" s="48" t="s">
        <v>254</v>
      </c>
      <c r="T110" s="48">
        <v>0</v>
      </c>
      <c r="U110" s="48" t="s">
        <v>88</v>
      </c>
      <c r="V110" s="48">
        <v>0</v>
      </c>
      <c r="W110" s="48" t="s">
        <v>88</v>
      </c>
      <c r="X110" s="48">
        <v>0</v>
      </c>
      <c r="Y110" s="48" t="s">
        <v>88</v>
      </c>
      <c r="Z110" s="48">
        <v>10</v>
      </c>
      <c r="AA110" s="49">
        <v>179</v>
      </c>
      <c r="AB110" s="49">
        <v>20</v>
      </c>
      <c r="AC110" s="49"/>
      <c r="AD110" s="49">
        <v>2</v>
      </c>
      <c r="AE110" s="49" t="s">
        <v>129</v>
      </c>
      <c r="AF110" s="49">
        <v>0</v>
      </c>
      <c r="AG110" s="49" t="s">
        <v>88</v>
      </c>
      <c r="AH110" s="49"/>
      <c r="AI110" s="49" t="s">
        <v>2220</v>
      </c>
      <c r="AJ110" s="49"/>
      <c r="AK110" s="49">
        <v>8</v>
      </c>
      <c r="AL110" s="49" t="s">
        <v>254</v>
      </c>
      <c r="AM110" s="49">
        <v>0</v>
      </c>
      <c r="AN110" s="49" t="s">
        <v>88</v>
      </c>
      <c r="AO110" s="49">
        <v>0</v>
      </c>
      <c r="AP110" s="49" t="s">
        <v>88</v>
      </c>
      <c r="AQ110" s="49">
        <v>0</v>
      </c>
      <c r="AR110" s="49" t="s">
        <v>88</v>
      </c>
      <c r="AS110" s="49">
        <v>10</v>
      </c>
    </row>
    <row r="111" spans="6:45" x14ac:dyDescent="0.2">
      <c r="F111" s="48" t="s">
        <v>144</v>
      </c>
      <c r="G111" s="48" t="s">
        <v>34</v>
      </c>
      <c r="H111" s="48"/>
      <c r="I111" s="48">
        <v>32</v>
      </c>
      <c r="J111" s="48"/>
      <c r="K111" s="48">
        <v>6</v>
      </c>
      <c r="L111" s="48" t="s">
        <v>257</v>
      </c>
      <c r="M111" s="48">
        <v>3</v>
      </c>
      <c r="N111" s="48" t="s">
        <v>143</v>
      </c>
      <c r="O111" s="48"/>
      <c r="P111" s="48" t="s">
        <v>2220</v>
      </c>
      <c r="Q111" s="48"/>
      <c r="R111" s="48">
        <v>7</v>
      </c>
      <c r="S111" s="48" t="s">
        <v>164</v>
      </c>
      <c r="T111" s="48">
        <v>0</v>
      </c>
      <c r="U111" s="48" t="s">
        <v>88</v>
      </c>
      <c r="V111" s="48">
        <v>0</v>
      </c>
      <c r="W111" s="48" t="s">
        <v>88</v>
      </c>
      <c r="X111" s="48">
        <v>0</v>
      </c>
      <c r="Y111" s="48" t="s">
        <v>88</v>
      </c>
      <c r="Z111" s="48">
        <v>16</v>
      </c>
      <c r="AA111" s="49">
        <v>147</v>
      </c>
      <c r="AB111" s="49">
        <v>32</v>
      </c>
      <c r="AC111" s="49"/>
      <c r="AD111" s="49">
        <v>6</v>
      </c>
      <c r="AE111" s="49" t="s">
        <v>257</v>
      </c>
      <c r="AF111" s="49">
        <v>3</v>
      </c>
      <c r="AG111" s="49" t="s">
        <v>143</v>
      </c>
      <c r="AH111" s="49"/>
      <c r="AI111" s="49" t="s">
        <v>2220</v>
      </c>
      <c r="AJ111" s="49"/>
      <c r="AK111" s="49">
        <v>7</v>
      </c>
      <c r="AL111" s="49" t="s">
        <v>164</v>
      </c>
      <c r="AM111" s="49">
        <v>0</v>
      </c>
      <c r="AN111" s="49" t="s">
        <v>88</v>
      </c>
      <c r="AO111" s="49">
        <v>0</v>
      </c>
      <c r="AP111" s="49" t="s">
        <v>88</v>
      </c>
      <c r="AQ111" s="49">
        <v>0</v>
      </c>
      <c r="AR111" s="49" t="s">
        <v>88</v>
      </c>
      <c r="AS111" s="49">
        <v>16</v>
      </c>
    </row>
    <row r="112" spans="6:45" x14ac:dyDescent="0.2">
      <c r="F112" s="48" t="s">
        <v>528</v>
      </c>
      <c r="G112" s="48" t="s">
        <v>529</v>
      </c>
      <c r="H112" s="48"/>
      <c r="I112" s="48">
        <v>78</v>
      </c>
      <c r="J112" s="48"/>
      <c r="K112" s="48">
        <v>7</v>
      </c>
      <c r="L112" s="48" t="s">
        <v>164</v>
      </c>
      <c r="M112" s="48">
        <v>8</v>
      </c>
      <c r="N112" s="48" t="s">
        <v>254</v>
      </c>
      <c r="O112" s="48"/>
      <c r="P112" s="48" t="s">
        <v>2220</v>
      </c>
      <c r="Q112" s="48"/>
      <c r="R112" s="48">
        <v>9</v>
      </c>
      <c r="S112" s="48" t="s">
        <v>298</v>
      </c>
      <c r="T112" s="48">
        <v>5</v>
      </c>
      <c r="U112" s="48" t="s">
        <v>721</v>
      </c>
      <c r="V112" s="48">
        <v>5</v>
      </c>
      <c r="W112" s="48" t="s">
        <v>2276</v>
      </c>
      <c r="X112" s="48">
        <v>5</v>
      </c>
      <c r="Y112" s="48" t="s">
        <v>2276</v>
      </c>
      <c r="Z112" s="48">
        <v>39</v>
      </c>
      <c r="AA112" s="49">
        <v>18</v>
      </c>
      <c r="AB112" s="49">
        <v>78</v>
      </c>
      <c r="AC112" s="49"/>
      <c r="AD112" s="49">
        <v>7</v>
      </c>
      <c r="AE112" s="49" t="s">
        <v>164</v>
      </c>
      <c r="AF112" s="49">
        <v>8</v>
      </c>
      <c r="AG112" s="49" t="s">
        <v>254</v>
      </c>
      <c r="AH112" s="49"/>
      <c r="AI112" s="49" t="s">
        <v>2220</v>
      </c>
      <c r="AJ112" s="49"/>
      <c r="AK112" s="49">
        <v>9</v>
      </c>
      <c r="AL112" s="49" t="s">
        <v>298</v>
      </c>
      <c r="AM112" s="49">
        <v>5</v>
      </c>
      <c r="AN112" s="49" t="s">
        <v>721</v>
      </c>
      <c r="AO112" s="49">
        <v>5</v>
      </c>
      <c r="AP112" s="49" t="s">
        <v>2276</v>
      </c>
      <c r="AQ112" s="49">
        <v>5</v>
      </c>
      <c r="AR112" s="49" t="s">
        <v>2276</v>
      </c>
      <c r="AS112" s="49">
        <v>39</v>
      </c>
    </row>
    <row r="113" spans="6:45" x14ac:dyDescent="0.2">
      <c r="F113" s="48" t="s">
        <v>530</v>
      </c>
      <c r="G113" s="48" t="s">
        <v>531</v>
      </c>
      <c r="H113" s="48"/>
      <c r="I113" s="48">
        <v>62.000000000000007</v>
      </c>
      <c r="J113" s="48"/>
      <c r="K113" s="48">
        <v>8</v>
      </c>
      <c r="L113" s="48" t="s">
        <v>254</v>
      </c>
      <c r="M113" s="48">
        <v>5</v>
      </c>
      <c r="N113" s="48" t="s">
        <v>286</v>
      </c>
      <c r="O113" s="48"/>
      <c r="P113" s="48" t="s">
        <v>2220</v>
      </c>
      <c r="Q113" s="48"/>
      <c r="R113" s="48">
        <v>5</v>
      </c>
      <c r="S113" s="48" t="s">
        <v>286</v>
      </c>
      <c r="T113" s="48">
        <v>5</v>
      </c>
      <c r="U113" s="48" t="s">
        <v>721</v>
      </c>
      <c r="V113" s="48">
        <v>5</v>
      </c>
      <c r="W113" s="48" t="s">
        <v>2276</v>
      </c>
      <c r="X113" s="48">
        <v>3</v>
      </c>
      <c r="Y113" s="48" t="s">
        <v>2278</v>
      </c>
      <c r="Z113" s="48">
        <v>31</v>
      </c>
      <c r="AA113" s="49">
        <v>61</v>
      </c>
      <c r="AB113" s="49">
        <v>62.000000000000007</v>
      </c>
      <c r="AC113" s="49"/>
      <c r="AD113" s="49">
        <v>8</v>
      </c>
      <c r="AE113" s="49" t="s">
        <v>254</v>
      </c>
      <c r="AF113" s="49">
        <v>5</v>
      </c>
      <c r="AG113" s="49" t="s">
        <v>286</v>
      </c>
      <c r="AH113" s="49"/>
      <c r="AI113" s="49" t="s">
        <v>2220</v>
      </c>
      <c r="AJ113" s="49"/>
      <c r="AK113" s="49">
        <v>5</v>
      </c>
      <c r="AL113" s="49" t="s">
        <v>286</v>
      </c>
      <c r="AM113" s="49">
        <v>5</v>
      </c>
      <c r="AN113" s="49" t="s">
        <v>721</v>
      </c>
      <c r="AO113" s="49">
        <v>5</v>
      </c>
      <c r="AP113" s="49" t="s">
        <v>2276</v>
      </c>
      <c r="AQ113" s="49">
        <v>3</v>
      </c>
      <c r="AR113" s="49" t="s">
        <v>2278</v>
      </c>
      <c r="AS113" s="49">
        <v>31</v>
      </c>
    </row>
    <row r="114" spans="6:45" x14ac:dyDescent="0.2">
      <c r="F114" s="48" t="s">
        <v>532</v>
      </c>
      <c r="G114" s="48" t="s">
        <v>533</v>
      </c>
      <c r="H114" s="48"/>
      <c r="I114" s="48">
        <v>16</v>
      </c>
      <c r="J114" s="48"/>
      <c r="K114" s="48">
        <v>0</v>
      </c>
      <c r="L114" s="48" t="s">
        <v>88</v>
      </c>
      <c r="M114" s="48">
        <v>0</v>
      </c>
      <c r="N114" s="48" t="s">
        <v>88</v>
      </c>
      <c r="O114" s="48"/>
      <c r="P114" s="48" t="s">
        <v>2220</v>
      </c>
      <c r="Q114" s="48"/>
      <c r="R114" s="48">
        <v>8</v>
      </c>
      <c r="S114" s="48" t="s">
        <v>254</v>
      </c>
      <c r="T114" s="48">
        <v>0</v>
      </c>
      <c r="U114" s="48" t="s">
        <v>88</v>
      </c>
      <c r="V114" s="48">
        <v>0</v>
      </c>
      <c r="W114" s="48" t="s">
        <v>88</v>
      </c>
      <c r="X114" s="48">
        <v>0</v>
      </c>
      <c r="Y114" s="48" t="s">
        <v>88</v>
      </c>
      <c r="Z114" s="48">
        <v>8</v>
      </c>
      <c r="AA114" s="49">
        <v>185</v>
      </c>
      <c r="AB114" s="49">
        <v>16</v>
      </c>
      <c r="AC114" s="49"/>
      <c r="AD114" s="49">
        <v>0</v>
      </c>
      <c r="AE114" s="49" t="s">
        <v>88</v>
      </c>
      <c r="AF114" s="49">
        <v>0</v>
      </c>
      <c r="AG114" s="49" t="s">
        <v>88</v>
      </c>
      <c r="AH114" s="49"/>
      <c r="AI114" s="49" t="s">
        <v>2220</v>
      </c>
      <c r="AJ114" s="49"/>
      <c r="AK114" s="49">
        <v>8</v>
      </c>
      <c r="AL114" s="49" t="s">
        <v>254</v>
      </c>
      <c r="AM114" s="49">
        <v>0</v>
      </c>
      <c r="AN114" s="49" t="s">
        <v>88</v>
      </c>
      <c r="AO114" s="49">
        <v>0</v>
      </c>
      <c r="AP114" s="49" t="s">
        <v>88</v>
      </c>
      <c r="AQ114" s="49">
        <v>0</v>
      </c>
      <c r="AR114" s="49" t="s">
        <v>88</v>
      </c>
      <c r="AS114" s="49">
        <v>8</v>
      </c>
    </row>
    <row r="115" spans="6:45" x14ac:dyDescent="0.2">
      <c r="F115" s="48" t="s">
        <v>534</v>
      </c>
      <c r="G115" s="48" t="s">
        <v>535</v>
      </c>
      <c r="H115" s="48"/>
      <c r="I115" s="48">
        <v>68</v>
      </c>
      <c r="J115" s="48"/>
      <c r="K115" s="48">
        <v>7</v>
      </c>
      <c r="L115" s="48" t="s">
        <v>164</v>
      </c>
      <c r="M115" s="48">
        <v>4</v>
      </c>
      <c r="N115" s="48" t="s">
        <v>134</v>
      </c>
      <c r="O115" s="48"/>
      <c r="P115" s="48" t="s">
        <v>2220</v>
      </c>
      <c r="Q115" s="48"/>
      <c r="R115" s="48">
        <v>8</v>
      </c>
      <c r="S115" s="48" t="s">
        <v>254</v>
      </c>
      <c r="T115" s="48">
        <v>5</v>
      </c>
      <c r="U115" s="48" t="s">
        <v>721</v>
      </c>
      <c r="V115" s="48">
        <v>4</v>
      </c>
      <c r="W115" s="48" t="s">
        <v>2274</v>
      </c>
      <c r="X115" s="48">
        <v>6</v>
      </c>
      <c r="Y115" s="48" t="s">
        <v>2280</v>
      </c>
      <c r="Z115" s="48">
        <v>34</v>
      </c>
      <c r="AA115" s="49">
        <v>45</v>
      </c>
      <c r="AB115" s="49">
        <v>68</v>
      </c>
      <c r="AC115" s="49"/>
      <c r="AD115" s="49">
        <v>7</v>
      </c>
      <c r="AE115" s="49" t="s">
        <v>164</v>
      </c>
      <c r="AF115" s="49">
        <v>4</v>
      </c>
      <c r="AG115" s="49" t="s">
        <v>134</v>
      </c>
      <c r="AH115" s="49"/>
      <c r="AI115" s="49" t="s">
        <v>2220</v>
      </c>
      <c r="AJ115" s="49"/>
      <c r="AK115" s="49">
        <v>8</v>
      </c>
      <c r="AL115" s="49" t="s">
        <v>254</v>
      </c>
      <c r="AM115" s="49">
        <v>5</v>
      </c>
      <c r="AN115" s="49" t="s">
        <v>721</v>
      </c>
      <c r="AO115" s="49">
        <v>4</v>
      </c>
      <c r="AP115" s="49" t="s">
        <v>2274</v>
      </c>
      <c r="AQ115" s="49">
        <v>6</v>
      </c>
      <c r="AR115" s="49" t="s">
        <v>2280</v>
      </c>
      <c r="AS115" s="49">
        <v>34</v>
      </c>
    </row>
    <row r="116" spans="6:45" x14ac:dyDescent="0.2">
      <c r="F116" s="48" t="s">
        <v>536</v>
      </c>
      <c r="G116" s="48" t="s">
        <v>537</v>
      </c>
      <c r="H116" s="48"/>
      <c r="I116" s="48">
        <v>74</v>
      </c>
      <c r="J116" s="48"/>
      <c r="K116" s="48">
        <v>6</v>
      </c>
      <c r="L116" s="48" t="s">
        <v>257</v>
      </c>
      <c r="M116" s="48">
        <v>8</v>
      </c>
      <c r="N116" s="48" t="s">
        <v>254</v>
      </c>
      <c r="O116" s="48"/>
      <c r="P116" s="48" t="s">
        <v>2220</v>
      </c>
      <c r="Q116" s="48"/>
      <c r="R116" s="48">
        <v>8</v>
      </c>
      <c r="S116" s="48" t="s">
        <v>254</v>
      </c>
      <c r="T116" s="48">
        <v>2</v>
      </c>
      <c r="U116" s="48" t="s">
        <v>272</v>
      </c>
      <c r="V116" s="48">
        <v>6</v>
      </c>
      <c r="W116" s="48" t="s">
        <v>2280</v>
      </c>
      <c r="X116" s="48">
        <v>7</v>
      </c>
      <c r="Y116" s="48" t="s">
        <v>291</v>
      </c>
      <c r="Z116" s="48">
        <v>37</v>
      </c>
      <c r="AA116" s="49">
        <v>25</v>
      </c>
      <c r="AB116" s="49">
        <v>74</v>
      </c>
      <c r="AC116" s="49"/>
      <c r="AD116" s="49">
        <v>6</v>
      </c>
      <c r="AE116" s="49" t="s">
        <v>257</v>
      </c>
      <c r="AF116" s="49">
        <v>8</v>
      </c>
      <c r="AG116" s="49" t="s">
        <v>254</v>
      </c>
      <c r="AH116" s="49"/>
      <c r="AI116" s="49" t="s">
        <v>2220</v>
      </c>
      <c r="AJ116" s="49"/>
      <c r="AK116" s="49">
        <v>8</v>
      </c>
      <c r="AL116" s="49" t="s">
        <v>254</v>
      </c>
      <c r="AM116" s="49">
        <v>2</v>
      </c>
      <c r="AN116" s="49" t="s">
        <v>272</v>
      </c>
      <c r="AO116" s="49">
        <v>6</v>
      </c>
      <c r="AP116" s="49" t="s">
        <v>2280</v>
      </c>
      <c r="AQ116" s="49">
        <v>7</v>
      </c>
      <c r="AR116" s="49" t="s">
        <v>291</v>
      </c>
      <c r="AS116" s="49">
        <v>37</v>
      </c>
    </row>
    <row r="117" spans="6:45" x14ac:dyDescent="0.2">
      <c r="F117" s="48" t="s">
        <v>538</v>
      </c>
      <c r="G117" s="48" t="s">
        <v>539</v>
      </c>
      <c r="H117" s="48"/>
      <c r="I117" s="48">
        <v>62.000000000000007</v>
      </c>
      <c r="J117" s="48"/>
      <c r="K117" s="48">
        <v>5</v>
      </c>
      <c r="L117" s="48" t="s">
        <v>286</v>
      </c>
      <c r="M117" s="48">
        <v>8</v>
      </c>
      <c r="N117" s="48" t="s">
        <v>254</v>
      </c>
      <c r="O117" s="48"/>
      <c r="P117" s="48" t="s">
        <v>2220</v>
      </c>
      <c r="Q117" s="48"/>
      <c r="R117" s="48">
        <v>6</v>
      </c>
      <c r="S117" s="48" t="s">
        <v>257</v>
      </c>
      <c r="T117" s="48">
        <v>3</v>
      </c>
      <c r="U117" s="48" t="s">
        <v>286</v>
      </c>
      <c r="V117" s="48">
        <v>3</v>
      </c>
      <c r="W117" s="48" t="s">
        <v>2278</v>
      </c>
      <c r="X117" s="48">
        <v>6</v>
      </c>
      <c r="Y117" s="48" t="s">
        <v>2280</v>
      </c>
      <c r="Z117" s="48">
        <v>31</v>
      </c>
      <c r="AA117" s="49">
        <v>61</v>
      </c>
      <c r="AB117" s="49">
        <v>62.000000000000007</v>
      </c>
      <c r="AC117" s="49"/>
      <c r="AD117" s="49">
        <v>5</v>
      </c>
      <c r="AE117" s="49" t="s">
        <v>286</v>
      </c>
      <c r="AF117" s="49">
        <v>8</v>
      </c>
      <c r="AG117" s="49" t="s">
        <v>254</v>
      </c>
      <c r="AH117" s="49"/>
      <c r="AI117" s="49" t="s">
        <v>2220</v>
      </c>
      <c r="AJ117" s="49"/>
      <c r="AK117" s="49">
        <v>6</v>
      </c>
      <c r="AL117" s="49" t="s">
        <v>257</v>
      </c>
      <c r="AM117" s="49">
        <v>3</v>
      </c>
      <c r="AN117" s="49" t="s">
        <v>286</v>
      </c>
      <c r="AO117" s="49">
        <v>3</v>
      </c>
      <c r="AP117" s="49" t="s">
        <v>2278</v>
      </c>
      <c r="AQ117" s="49">
        <v>6</v>
      </c>
      <c r="AR117" s="49" t="s">
        <v>2280</v>
      </c>
      <c r="AS117" s="49">
        <v>31</v>
      </c>
    </row>
    <row r="118" spans="6:45" x14ac:dyDescent="0.2">
      <c r="F118" s="48" t="s">
        <v>148</v>
      </c>
      <c r="G118" s="48" t="s">
        <v>12</v>
      </c>
      <c r="H118" s="48"/>
      <c r="I118" s="48">
        <v>64</v>
      </c>
      <c r="J118" s="48"/>
      <c r="K118" s="48">
        <v>9</v>
      </c>
      <c r="L118" s="48" t="s">
        <v>298</v>
      </c>
      <c r="M118" s="48">
        <v>2</v>
      </c>
      <c r="N118" s="48" t="s">
        <v>129</v>
      </c>
      <c r="O118" s="48"/>
      <c r="P118" s="48" t="s">
        <v>2220</v>
      </c>
      <c r="Q118" s="48"/>
      <c r="R118" s="48">
        <v>7</v>
      </c>
      <c r="S118" s="48" t="s">
        <v>164</v>
      </c>
      <c r="T118" s="48">
        <v>5</v>
      </c>
      <c r="U118" s="48" t="s">
        <v>721</v>
      </c>
      <c r="V118" s="48">
        <v>4</v>
      </c>
      <c r="W118" s="48" t="s">
        <v>2274</v>
      </c>
      <c r="X118" s="48">
        <v>5</v>
      </c>
      <c r="Y118" s="48" t="s">
        <v>2276</v>
      </c>
      <c r="Z118" s="48">
        <v>32</v>
      </c>
      <c r="AA118" s="49">
        <v>37</v>
      </c>
      <c r="AB118" s="49">
        <v>70</v>
      </c>
      <c r="AC118" s="49"/>
      <c r="AD118" s="49">
        <v>9</v>
      </c>
      <c r="AE118" s="49" t="s">
        <v>298</v>
      </c>
      <c r="AF118" s="49">
        <v>2</v>
      </c>
      <c r="AG118" s="49" t="s">
        <v>129</v>
      </c>
      <c r="AH118" s="49"/>
      <c r="AI118" s="49" t="s">
        <v>2220</v>
      </c>
      <c r="AJ118" s="49"/>
      <c r="AK118" s="49">
        <v>7</v>
      </c>
      <c r="AL118" s="49" t="s">
        <v>164</v>
      </c>
      <c r="AM118" s="49">
        <v>6</v>
      </c>
      <c r="AN118" s="49" t="s">
        <v>291</v>
      </c>
      <c r="AO118" s="49">
        <v>5</v>
      </c>
      <c r="AP118" s="49" t="s">
        <v>2276</v>
      </c>
      <c r="AQ118" s="49">
        <v>6</v>
      </c>
      <c r="AR118" s="49" t="s">
        <v>2280</v>
      </c>
      <c r="AS118" s="49">
        <v>35</v>
      </c>
    </row>
    <row r="119" spans="6:45" x14ac:dyDescent="0.2">
      <c r="F119" s="48" t="s">
        <v>540</v>
      </c>
      <c r="G119" s="48" t="s">
        <v>541</v>
      </c>
      <c r="H119" s="48"/>
      <c r="I119" s="48">
        <v>32</v>
      </c>
      <c r="J119" s="48"/>
      <c r="K119" s="48">
        <v>5</v>
      </c>
      <c r="L119" s="48" t="s">
        <v>286</v>
      </c>
      <c r="M119" s="48">
        <v>4</v>
      </c>
      <c r="N119" s="48" t="s">
        <v>134</v>
      </c>
      <c r="O119" s="48"/>
      <c r="P119" s="48" t="s">
        <v>2220</v>
      </c>
      <c r="Q119" s="48"/>
      <c r="R119" s="48">
        <v>7</v>
      </c>
      <c r="S119" s="48" t="s">
        <v>164</v>
      </c>
      <c r="T119" s="48">
        <v>0</v>
      </c>
      <c r="U119" s="48" t="s">
        <v>88</v>
      </c>
      <c r="V119" s="48">
        <v>0</v>
      </c>
      <c r="W119" s="48" t="s">
        <v>88</v>
      </c>
      <c r="X119" s="48">
        <v>0</v>
      </c>
      <c r="Y119" s="48" t="s">
        <v>88</v>
      </c>
      <c r="Z119" s="48">
        <v>16</v>
      </c>
      <c r="AA119" s="49">
        <v>147</v>
      </c>
      <c r="AB119" s="49">
        <v>32</v>
      </c>
      <c r="AC119" s="49"/>
      <c r="AD119" s="49">
        <v>5</v>
      </c>
      <c r="AE119" s="49" t="s">
        <v>286</v>
      </c>
      <c r="AF119" s="49">
        <v>4</v>
      </c>
      <c r="AG119" s="49" t="s">
        <v>134</v>
      </c>
      <c r="AH119" s="49"/>
      <c r="AI119" s="49" t="s">
        <v>2220</v>
      </c>
      <c r="AJ119" s="49"/>
      <c r="AK119" s="49">
        <v>7</v>
      </c>
      <c r="AL119" s="49" t="s">
        <v>164</v>
      </c>
      <c r="AM119" s="49">
        <v>0</v>
      </c>
      <c r="AN119" s="49" t="s">
        <v>88</v>
      </c>
      <c r="AO119" s="49">
        <v>0</v>
      </c>
      <c r="AP119" s="49" t="s">
        <v>88</v>
      </c>
      <c r="AQ119" s="49">
        <v>0</v>
      </c>
      <c r="AR119" s="49" t="s">
        <v>88</v>
      </c>
      <c r="AS119" s="49">
        <v>16</v>
      </c>
    </row>
    <row r="120" spans="6:45" x14ac:dyDescent="0.2">
      <c r="F120" s="48" t="s">
        <v>542</v>
      </c>
      <c r="G120" s="48" t="s">
        <v>543</v>
      </c>
      <c r="H120" s="48"/>
      <c r="I120" s="48">
        <v>12.000000000000002</v>
      </c>
      <c r="J120" s="48"/>
      <c r="K120" s="48">
        <v>3</v>
      </c>
      <c r="L120" s="48" t="s">
        <v>143</v>
      </c>
      <c r="M120" s="48">
        <v>0</v>
      </c>
      <c r="N120" s="48" t="s">
        <v>88</v>
      </c>
      <c r="O120" s="48"/>
      <c r="P120" s="48" t="s">
        <v>2220</v>
      </c>
      <c r="Q120" s="48"/>
      <c r="R120" s="48">
        <v>3</v>
      </c>
      <c r="S120" s="48" t="s">
        <v>143</v>
      </c>
      <c r="T120" s="48">
        <v>0</v>
      </c>
      <c r="U120" s="48" t="s">
        <v>88</v>
      </c>
      <c r="V120" s="48">
        <v>0</v>
      </c>
      <c r="W120" s="48" t="s">
        <v>88</v>
      </c>
      <c r="X120" s="48">
        <v>0</v>
      </c>
      <c r="Y120" s="48" t="s">
        <v>88</v>
      </c>
      <c r="Z120" s="48">
        <v>6</v>
      </c>
      <c r="AA120" s="49">
        <v>176</v>
      </c>
      <c r="AB120" s="49">
        <v>22.000000000000004</v>
      </c>
      <c r="AC120" s="49"/>
      <c r="AD120" s="49">
        <v>4</v>
      </c>
      <c r="AE120" s="49" t="s">
        <v>134</v>
      </c>
      <c r="AF120" s="49">
        <v>4</v>
      </c>
      <c r="AG120" s="49" t="s">
        <v>134</v>
      </c>
      <c r="AH120" s="49"/>
      <c r="AI120" s="49" t="s">
        <v>2220</v>
      </c>
      <c r="AJ120" s="49"/>
      <c r="AK120" s="49">
        <v>3</v>
      </c>
      <c r="AL120" s="49" t="s">
        <v>143</v>
      </c>
      <c r="AM120" s="49">
        <v>0</v>
      </c>
      <c r="AN120" s="49" t="s">
        <v>88</v>
      </c>
      <c r="AO120" s="49">
        <v>0</v>
      </c>
      <c r="AP120" s="49" t="s">
        <v>88</v>
      </c>
      <c r="AQ120" s="49">
        <v>0</v>
      </c>
      <c r="AR120" s="49" t="s">
        <v>88</v>
      </c>
      <c r="AS120" s="49">
        <v>11</v>
      </c>
    </row>
    <row r="121" spans="6:45" x14ac:dyDescent="0.2">
      <c r="F121" s="48" t="s">
        <v>544</v>
      </c>
      <c r="G121" s="48" t="s">
        <v>545</v>
      </c>
      <c r="H121" s="48"/>
      <c r="I121" s="48">
        <v>56.000000000000007</v>
      </c>
      <c r="J121" s="48"/>
      <c r="K121" s="48">
        <v>5</v>
      </c>
      <c r="L121" s="48" t="s">
        <v>286</v>
      </c>
      <c r="M121" s="48">
        <v>5</v>
      </c>
      <c r="N121" s="48" t="s">
        <v>286</v>
      </c>
      <c r="O121" s="48"/>
      <c r="P121" s="48" t="s">
        <v>2220</v>
      </c>
      <c r="Q121" s="48"/>
      <c r="R121" s="48">
        <v>6</v>
      </c>
      <c r="S121" s="48" t="s">
        <v>257</v>
      </c>
      <c r="T121" s="48">
        <v>3</v>
      </c>
      <c r="U121" s="48" t="s">
        <v>286</v>
      </c>
      <c r="V121" s="48">
        <v>3</v>
      </c>
      <c r="W121" s="48" t="s">
        <v>2278</v>
      </c>
      <c r="X121" s="48">
        <v>6</v>
      </c>
      <c r="Y121" s="48" t="s">
        <v>2280</v>
      </c>
      <c r="Z121" s="48">
        <v>28</v>
      </c>
      <c r="AA121" s="49">
        <v>88</v>
      </c>
      <c r="AB121" s="49">
        <v>56.000000000000007</v>
      </c>
      <c r="AC121" s="49"/>
      <c r="AD121" s="49">
        <v>5</v>
      </c>
      <c r="AE121" s="49" t="s">
        <v>286</v>
      </c>
      <c r="AF121" s="49">
        <v>5</v>
      </c>
      <c r="AG121" s="49" t="s">
        <v>286</v>
      </c>
      <c r="AH121" s="49"/>
      <c r="AI121" s="49" t="s">
        <v>2220</v>
      </c>
      <c r="AJ121" s="49"/>
      <c r="AK121" s="49">
        <v>6</v>
      </c>
      <c r="AL121" s="49" t="s">
        <v>257</v>
      </c>
      <c r="AM121" s="49">
        <v>3</v>
      </c>
      <c r="AN121" s="49" t="s">
        <v>286</v>
      </c>
      <c r="AO121" s="49">
        <v>3</v>
      </c>
      <c r="AP121" s="49" t="s">
        <v>2278</v>
      </c>
      <c r="AQ121" s="49">
        <v>6</v>
      </c>
      <c r="AR121" s="49" t="s">
        <v>2280</v>
      </c>
      <c r="AS121" s="49">
        <v>28</v>
      </c>
    </row>
    <row r="122" spans="6:45" x14ac:dyDescent="0.2">
      <c r="F122" s="48" t="s">
        <v>546</v>
      </c>
      <c r="G122" s="48" t="s">
        <v>547</v>
      </c>
      <c r="H122" s="48"/>
      <c r="I122" s="48">
        <v>58.000000000000007</v>
      </c>
      <c r="J122" s="48"/>
      <c r="K122" s="48">
        <v>6</v>
      </c>
      <c r="L122" s="48" t="s">
        <v>257</v>
      </c>
      <c r="M122" s="48">
        <v>1</v>
      </c>
      <c r="N122" s="48" t="s">
        <v>139</v>
      </c>
      <c r="O122" s="48"/>
      <c r="P122" s="48" t="s">
        <v>2220</v>
      </c>
      <c r="Q122" s="48"/>
      <c r="R122" s="48">
        <v>9</v>
      </c>
      <c r="S122" s="48" t="s">
        <v>298</v>
      </c>
      <c r="T122" s="48">
        <v>5</v>
      </c>
      <c r="U122" s="48" t="s">
        <v>721</v>
      </c>
      <c r="V122" s="48">
        <v>4</v>
      </c>
      <c r="W122" s="48" t="s">
        <v>2274</v>
      </c>
      <c r="X122" s="48">
        <v>4</v>
      </c>
      <c r="Y122" s="48" t="s">
        <v>2274</v>
      </c>
      <c r="Z122" s="48">
        <v>29</v>
      </c>
      <c r="AA122" s="49">
        <v>79</v>
      </c>
      <c r="AB122" s="49">
        <v>58.000000000000007</v>
      </c>
      <c r="AC122" s="49"/>
      <c r="AD122" s="49">
        <v>6</v>
      </c>
      <c r="AE122" s="49" t="s">
        <v>257</v>
      </c>
      <c r="AF122" s="49">
        <v>1</v>
      </c>
      <c r="AG122" s="49" t="s">
        <v>139</v>
      </c>
      <c r="AH122" s="49"/>
      <c r="AI122" s="49" t="s">
        <v>2220</v>
      </c>
      <c r="AJ122" s="49"/>
      <c r="AK122" s="49">
        <v>9</v>
      </c>
      <c r="AL122" s="49" t="s">
        <v>298</v>
      </c>
      <c r="AM122" s="49">
        <v>5</v>
      </c>
      <c r="AN122" s="49" t="s">
        <v>721</v>
      </c>
      <c r="AO122" s="49">
        <v>4</v>
      </c>
      <c r="AP122" s="49" t="s">
        <v>2274</v>
      </c>
      <c r="AQ122" s="49">
        <v>4</v>
      </c>
      <c r="AR122" s="49" t="s">
        <v>2274</v>
      </c>
      <c r="AS122" s="49">
        <v>29</v>
      </c>
    </row>
    <row r="123" spans="6:45" x14ac:dyDescent="0.2">
      <c r="F123" s="48" t="s">
        <v>548</v>
      </c>
      <c r="G123" s="48" t="s">
        <v>549</v>
      </c>
      <c r="H123" s="48"/>
      <c r="I123" s="48">
        <v>58.000000000000007</v>
      </c>
      <c r="J123" s="48"/>
      <c r="K123" s="48">
        <v>4</v>
      </c>
      <c r="L123" s="48" t="s">
        <v>134</v>
      </c>
      <c r="M123" s="48">
        <v>4</v>
      </c>
      <c r="N123" s="48" t="s">
        <v>134</v>
      </c>
      <c r="O123" s="48"/>
      <c r="P123" s="48" t="s">
        <v>2220</v>
      </c>
      <c r="Q123" s="48"/>
      <c r="R123" s="48">
        <v>6</v>
      </c>
      <c r="S123" s="48" t="s">
        <v>257</v>
      </c>
      <c r="T123" s="48">
        <v>5</v>
      </c>
      <c r="U123" s="48" t="s">
        <v>721</v>
      </c>
      <c r="V123" s="48">
        <v>5</v>
      </c>
      <c r="W123" s="48" t="s">
        <v>2276</v>
      </c>
      <c r="X123" s="48">
        <v>5</v>
      </c>
      <c r="Y123" s="48" t="s">
        <v>2276</v>
      </c>
      <c r="Z123" s="48">
        <v>29</v>
      </c>
      <c r="AA123" s="49">
        <v>79</v>
      </c>
      <c r="AB123" s="49">
        <v>58.000000000000007</v>
      </c>
      <c r="AC123" s="49"/>
      <c r="AD123" s="49">
        <v>4</v>
      </c>
      <c r="AE123" s="49" t="s">
        <v>134</v>
      </c>
      <c r="AF123" s="49">
        <v>4</v>
      </c>
      <c r="AG123" s="49" t="s">
        <v>134</v>
      </c>
      <c r="AH123" s="49"/>
      <c r="AI123" s="49" t="s">
        <v>2220</v>
      </c>
      <c r="AJ123" s="49"/>
      <c r="AK123" s="49">
        <v>6</v>
      </c>
      <c r="AL123" s="49" t="s">
        <v>257</v>
      </c>
      <c r="AM123" s="49">
        <v>5</v>
      </c>
      <c r="AN123" s="49" t="s">
        <v>721</v>
      </c>
      <c r="AO123" s="49">
        <v>5</v>
      </c>
      <c r="AP123" s="49" t="s">
        <v>2276</v>
      </c>
      <c r="AQ123" s="49">
        <v>5</v>
      </c>
      <c r="AR123" s="49" t="s">
        <v>2276</v>
      </c>
      <c r="AS123" s="49">
        <v>29</v>
      </c>
    </row>
    <row r="124" spans="6:45" x14ac:dyDescent="0.2">
      <c r="F124" s="48" t="s">
        <v>550</v>
      </c>
      <c r="G124" s="48" t="s">
        <v>551</v>
      </c>
      <c r="H124" s="48"/>
      <c r="I124" s="48">
        <v>86</v>
      </c>
      <c r="J124" s="48"/>
      <c r="K124" s="48">
        <v>10</v>
      </c>
      <c r="L124" s="48" t="s">
        <v>291</v>
      </c>
      <c r="M124" s="48">
        <v>9</v>
      </c>
      <c r="N124" s="48" t="s">
        <v>298</v>
      </c>
      <c r="O124" s="48"/>
      <c r="P124" s="48" t="s">
        <v>2220</v>
      </c>
      <c r="Q124" s="48"/>
      <c r="R124" s="48">
        <v>9</v>
      </c>
      <c r="S124" s="48" t="s">
        <v>298</v>
      </c>
      <c r="T124" s="48">
        <v>5</v>
      </c>
      <c r="U124" s="48" t="s">
        <v>721</v>
      </c>
      <c r="V124" s="48">
        <v>5</v>
      </c>
      <c r="W124" s="48" t="s">
        <v>2276</v>
      </c>
      <c r="X124" s="48">
        <v>5</v>
      </c>
      <c r="Y124" s="48" t="s">
        <v>2276</v>
      </c>
      <c r="Z124" s="48">
        <v>43</v>
      </c>
      <c r="AA124" s="49">
        <v>3</v>
      </c>
      <c r="AB124" s="49">
        <v>86</v>
      </c>
      <c r="AC124" s="49"/>
      <c r="AD124" s="49">
        <v>10</v>
      </c>
      <c r="AE124" s="49" t="s">
        <v>291</v>
      </c>
      <c r="AF124" s="49">
        <v>9</v>
      </c>
      <c r="AG124" s="49" t="s">
        <v>298</v>
      </c>
      <c r="AH124" s="49"/>
      <c r="AI124" s="49" t="s">
        <v>2220</v>
      </c>
      <c r="AJ124" s="49"/>
      <c r="AK124" s="49">
        <v>9</v>
      </c>
      <c r="AL124" s="49" t="s">
        <v>298</v>
      </c>
      <c r="AM124" s="49">
        <v>5</v>
      </c>
      <c r="AN124" s="49" t="s">
        <v>721</v>
      </c>
      <c r="AO124" s="49">
        <v>5</v>
      </c>
      <c r="AP124" s="49" t="s">
        <v>2276</v>
      </c>
      <c r="AQ124" s="49">
        <v>5</v>
      </c>
      <c r="AR124" s="49" t="s">
        <v>2276</v>
      </c>
      <c r="AS124" s="49">
        <v>43</v>
      </c>
    </row>
    <row r="125" spans="6:45" x14ac:dyDescent="0.2">
      <c r="F125" s="48" t="s">
        <v>552</v>
      </c>
      <c r="G125" s="48" t="s">
        <v>553</v>
      </c>
      <c r="H125" s="48"/>
      <c r="I125" s="48">
        <v>24.000000000000004</v>
      </c>
      <c r="J125" s="48"/>
      <c r="K125" s="48">
        <v>1</v>
      </c>
      <c r="L125" s="48" t="s">
        <v>139</v>
      </c>
      <c r="M125" s="48">
        <v>5</v>
      </c>
      <c r="N125" s="48" t="s">
        <v>286</v>
      </c>
      <c r="O125" s="48"/>
      <c r="P125" s="48" t="s">
        <v>2220</v>
      </c>
      <c r="Q125" s="48"/>
      <c r="R125" s="48">
        <v>6</v>
      </c>
      <c r="S125" s="48" t="s">
        <v>257</v>
      </c>
      <c r="T125" s="48">
        <v>0</v>
      </c>
      <c r="U125" s="48" t="s">
        <v>88</v>
      </c>
      <c r="V125" s="48">
        <v>0</v>
      </c>
      <c r="W125" s="48" t="s">
        <v>88</v>
      </c>
      <c r="X125" s="48">
        <v>0</v>
      </c>
      <c r="Y125" s="48" t="s">
        <v>88</v>
      </c>
      <c r="Z125" s="48">
        <v>12</v>
      </c>
      <c r="AA125" s="49">
        <v>170</v>
      </c>
      <c r="AB125" s="49">
        <v>24.000000000000004</v>
      </c>
      <c r="AC125" s="49"/>
      <c r="AD125" s="49">
        <v>1</v>
      </c>
      <c r="AE125" s="49" t="s">
        <v>139</v>
      </c>
      <c r="AF125" s="49">
        <v>5</v>
      </c>
      <c r="AG125" s="49" t="s">
        <v>286</v>
      </c>
      <c r="AH125" s="49"/>
      <c r="AI125" s="49" t="s">
        <v>2220</v>
      </c>
      <c r="AJ125" s="49"/>
      <c r="AK125" s="49">
        <v>6</v>
      </c>
      <c r="AL125" s="49" t="s">
        <v>257</v>
      </c>
      <c r="AM125" s="49">
        <v>0</v>
      </c>
      <c r="AN125" s="49" t="s">
        <v>88</v>
      </c>
      <c r="AO125" s="49">
        <v>0</v>
      </c>
      <c r="AP125" s="49" t="s">
        <v>88</v>
      </c>
      <c r="AQ125" s="49">
        <v>0</v>
      </c>
      <c r="AR125" s="49" t="s">
        <v>88</v>
      </c>
      <c r="AS125" s="49">
        <v>12</v>
      </c>
    </row>
    <row r="126" spans="6:45" x14ac:dyDescent="0.2">
      <c r="F126" s="48" t="s">
        <v>554</v>
      </c>
      <c r="G126" s="48" t="s">
        <v>555</v>
      </c>
      <c r="H126" s="48"/>
      <c r="I126" s="48">
        <v>42</v>
      </c>
      <c r="J126" s="48"/>
      <c r="K126" s="48">
        <v>7</v>
      </c>
      <c r="L126" s="48" t="s">
        <v>164</v>
      </c>
      <c r="M126" s="48">
        <v>1</v>
      </c>
      <c r="N126" s="48" t="s">
        <v>139</v>
      </c>
      <c r="O126" s="48"/>
      <c r="P126" s="48" t="s">
        <v>2220</v>
      </c>
      <c r="Q126" s="48"/>
      <c r="R126" s="48">
        <v>5</v>
      </c>
      <c r="S126" s="48" t="s">
        <v>286</v>
      </c>
      <c r="T126" s="48">
        <v>4</v>
      </c>
      <c r="U126" s="48" t="s">
        <v>263</v>
      </c>
      <c r="V126" s="48">
        <v>2</v>
      </c>
      <c r="W126" s="48" t="s">
        <v>2275</v>
      </c>
      <c r="X126" s="48">
        <v>2</v>
      </c>
      <c r="Y126" s="48" t="s">
        <v>2275</v>
      </c>
      <c r="Z126" s="48">
        <v>21</v>
      </c>
      <c r="AA126" s="49">
        <v>120</v>
      </c>
      <c r="AB126" s="49">
        <v>42</v>
      </c>
      <c r="AC126" s="49"/>
      <c r="AD126" s="49">
        <v>7</v>
      </c>
      <c r="AE126" s="49" t="s">
        <v>164</v>
      </c>
      <c r="AF126" s="49">
        <v>1</v>
      </c>
      <c r="AG126" s="49" t="s">
        <v>139</v>
      </c>
      <c r="AH126" s="49"/>
      <c r="AI126" s="49" t="s">
        <v>2220</v>
      </c>
      <c r="AJ126" s="49"/>
      <c r="AK126" s="49">
        <v>5</v>
      </c>
      <c r="AL126" s="49" t="s">
        <v>286</v>
      </c>
      <c r="AM126" s="49">
        <v>4</v>
      </c>
      <c r="AN126" s="49" t="s">
        <v>263</v>
      </c>
      <c r="AO126" s="49">
        <v>2</v>
      </c>
      <c r="AP126" s="49" t="s">
        <v>2275</v>
      </c>
      <c r="AQ126" s="49">
        <v>2</v>
      </c>
      <c r="AR126" s="49" t="s">
        <v>2275</v>
      </c>
      <c r="AS126" s="49">
        <v>21</v>
      </c>
    </row>
    <row r="127" spans="6:45" x14ac:dyDescent="0.2">
      <c r="F127" s="48" t="s">
        <v>556</v>
      </c>
      <c r="G127" s="48" t="s">
        <v>557</v>
      </c>
      <c r="H127" s="48"/>
      <c r="I127" s="48">
        <v>72</v>
      </c>
      <c r="J127" s="48"/>
      <c r="K127" s="48">
        <v>7</v>
      </c>
      <c r="L127" s="48" t="s">
        <v>164</v>
      </c>
      <c r="M127" s="48">
        <v>7</v>
      </c>
      <c r="N127" s="48" t="s">
        <v>164</v>
      </c>
      <c r="O127" s="48"/>
      <c r="P127" s="48" t="s">
        <v>2220</v>
      </c>
      <c r="Q127" s="48"/>
      <c r="R127" s="48">
        <v>7</v>
      </c>
      <c r="S127" s="48" t="s">
        <v>164</v>
      </c>
      <c r="T127" s="48">
        <v>4</v>
      </c>
      <c r="U127" s="48" t="s">
        <v>263</v>
      </c>
      <c r="V127" s="48">
        <v>5</v>
      </c>
      <c r="W127" s="48" t="s">
        <v>2276</v>
      </c>
      <c r="X127" s="48">
        <v>6</v>
      </c>
      <c r="Y127" s="48" t="s">
        <v>2280</v>
      </c>
      <c r="Z127" s="48">
        <v>36</v>
      </c>
      <c r="AA127" s="49">
        <v>28</v>
      </c>
      <c r="AB127" s="49">
        <v>72</v>
      </c>
      <c r="AC127" s="49"/>
      <c r="AD127" s="49">
        <v>7</v>
      </c>
      <c r="AE127" s="49" t="s">
        <v>164</v>
      </c>
      <c r="AF127" s="49">
        <v>7</v>
      </c>
      <c r="AG127" s="49" t="s">
        <v>164</v>
      </c>
      <c r="AH127" s="49"/>
      <c r="AI127" s="49" t="s">
        <v>2220</v>
      </c>
      <c r="AJ127" s="49"/>
      <c r="AK127" s="49">
        <v>7</v>
      </c>
      <c r="AL127" s="49" t="s">
        <v>164</v>
      </c>
      <c r="AM127" s="49">
        <v>4</v>
      </c>
      <c r="AN127" s="49" t="s">
        <v>263</v>
      </c>
      <c r="AO127" s="49">
        <v>5</v>
      </c>
      <c r="AP127" s="49" t="s">
        <v>2276</v>
      </c>
      <c r="AQ127" s="49">
        <v>6</v>
      </c>
      <c r="AR127" s="49" t="s">
        <v>2280</v>
      </c>
      <c r="AS127" s="49">
        <v>36</v>
      </c>
    </row>
    <row r="128" spans="6:45" x14ac:dyDescent="0.2">
      <c r="F128" s="48" t="s">
        <v>558</v>
      </c>
      <c r="G128" s="48" t="s">
        <v>559</v>
      </c>
      <c r="H128" s="48"/>
      <c r="I128" s="48">
        <v>82</v>
      </c>
      <c r="J128" s="48"/>
      <c r="K128" s="48">
        <v>10</v>
      </c>
      <c r="L128" s="48" t="s">
        <v>291</v>
      </c>
      <c r="M128" s="48">
        <v>9</v>
      </c>
      <c r="N128" s="48" t="s">
        <v>298</v>
      </c>
      <c r="O128" s="48"/>
      <c r="P128" s="48" t="s">
        <v>2220</v>
      </c>
      <c r="Q128" s="48"/>
      <c r="R128" s="48">
        <v>5</v>
      </c>
      <c r="S128" s="48" t="s">
        <v>286</v>
      </c>
      <c r="T128" s="48">
        <v>5</v>
      </c>
      <c r="U128" s="48" t="s">
        <v>721</v>
      </c>
      <c r="V128" s="48">
        <v>6</v>
      </c>
      <c r="W128" s="48" t="s">
        <v>2280</v>
      </c>
      <c r="X128" s="48">
        <v>6</v>
      </c>
      <c r="Y128" s="48" t="s">
        <v>2280</v>
      </c>
      <c r="Z128" s="48">
        <v>41</v>
      </c>
      <c r="AA128" s="49">
        <v>12</v>
      </c>
      <c r="AB128" s="49">
        <v>82</v>
      </c>
      <c r="AC128" s="49"/>
      <c r="AD128" s="49">
        <v>10</v>
      </c>
      <c r="AE128" s="49" t="s">
        <v>291</v>
      </c>
      <c r="AF128" s="49">
        <v>9</v>
      </c>
      <c r="AG128" s="49" t="s">
        <v>298</v>
      </c>
      <c r="AH128" s="49"/>
      <c r="AI128" s="49" t="s">
        <v>2220</v>
      </c>
      <c r="AJ128" s="49"/>
      <c r="AK128" s="49">
        <v>5</v>
      </c>
      <c r="AL128" s="49" t="s">
        <v>286</v>
      </c>
      <c r="AM128" s="49">
        <v>5</v>
      </c>
      <c r="AN128" s="49" t="s">
        <v>721</v>
      </c>
      <c r="AO128" s="49">
        <v>6</v>
      </c>
      <c r="AP128" s="49" t="s">
        <v>2280</v>
      </c>
      <c r="AQ128" s="49">
        <v>6</v>
      </c>
      <c r="AR128" s="49" t="s">
        <v>2280</v>
      </c>
      <c r="AS128" s="49">
        <v>41</v>
      </c>
    </row>
    <row r="129" spans="6:45" x14ac:dyDescent="0.2">
      <c r="F129" s="48" t="s">
        <v>560</v>
      </c>
      <c r="G129" s="48" t="s">
        <v>561</v>
      </c>
      <c r="H129" s="48"/>
      <c r="I129" s="48">
        <v>76</v>
      </c>
      <c r="J129" s="48"/>
      <c r="K129" s="48">
        <v>7</v>
      </c>
      <c r="L129" s="48" t="s">
        <v>164</v>
      </c>
      <c r="M129" s="48">
        <v>5</v>
      </c>
      <c r="N129" s="48" t="s">
        <v>286</v>
      </c>
      <c r="O129" s="48"/>
      <c r="P129" s="48" t="s">
        <v>2220</v>
      </c>
      <c r="Q129" s="48"/>
      <c r="R129" s="48">
        <v>8</v>
      </c>
      <c r="S129" s="48" t="s">
        <v>254</v>
      </c>
      <c r="T129" s="48">
        <v>5</v>
      </c>
      <c r="U129" s="48" t="s">
        <v>721</v>
      </c>
      <c r="V129" s="48">
        <v>6</v>
      </c>
      <c r="W129" s="48" t="s">
        <v>2280</v>
      </c>
      <c r="X129" s="48">
        <v>7</v>
      </c>
      <c r="Y129" s="48" t="s">
        <v>291</v>
      </c>
      <c r="Z129" s="48">
        <v>38</v>
      </c>
      <c r="AA129" s="49">
        <v>21</v>
      </c>
      <c r="AB129" s="49">
        <v>76</v>
      </c>
      <c r="AC129" s="49"/>
      <c r="AD129" s="49">
        <v>7</v>
      </c>
      <c r="AE129" s="49" t="s">
        <v>164</v>
      </c>
      <c r="AF129" s="49">
        <v>5</v>
      </c>
      <c r="AG129" s="49" t="s">
        <v>286</v>
      </c>
      <c r="AH129" s="49"/>
      <c r="AI129" s="49" t="s">
        <v>2220</v>
      </c>
      <c r="AJ129" s="49"/>
      <c r="AK129" s="49">
        <v>8</v>
      </c>
      <c r="AL129" s="49" t="s">
        <v>254</v>
      </c>
      <c r="AM129" s="49">
        <v>5</v>
      </c>
      <c r="AN129" s="49" t="s">
        <v>721</v>
      </c>
      <c r="AO129" s="49">
        <v>6</v>
      </c>
      <c r="AP129" s="49" t="s">
        <v>2280</v>
      </c>
      <c r="AQ129" s="49">
        <v>7</v>
      </c>
      <c r="AR129" s="49" t="s">
        <v>291</v>
      </c>
      <c r="AS129" s="49">
        <v>38</v>
      </c>
    </row>
    <row r="130" spans="6:45" x14ac:dyDescent="0.2">
      <c r="F130" s="48" t="s">
        <v>151</v>
      </c>
      <c r="G130" s="48" t="s">
        <v>16</v>
      </c>
      <c r="H130" s="48"/>
      <c r="I130" s="48">
        <v>52.000000000000007</v>
      </c>
      <c r="J130" s="48"/>
      <c r="K130" s="48">
        <v>8</v>
      </c>
      <c r="L130" s="48" t="s">
        <v>254</v>
      </c>
      <c r="M130" s="48">
        <v>5</v>
      </c>
      <c r="N130" s="48" t="s">
        <v>286</v>
      </c>
      <c r="O130" s="48"/>
      <c r="P130" s="48" t="s">
        <v>2220</v>
      </c>
      <c r="Q130" s="48"/>
      <c r="R130" s="48">
        <v>3</v>
      </c>
      <c r="S130" s="48" t="s">
        <v>143</v>
      </c>
      <c r="T130" s="48">
        <v>3</v>
      </c>
      <c r="U130" s="48" t="s">
        <v>286</v>
      </c>
      <c r="V130" s="48">
        <v>4</v>
      </c>
      <c r="W130" s="48" t="s">
        <v>2274</v>
      </c>
      <c r="X130" s="48">
        <v>3</v>
      </c>
      <c r="Y130" s="48" t="s">
        <v>2278</v>
      </c>
      <c r="Z130" s="48">
        <v>26</v>
      </c>
      <c r="AA130" s="49">
        <v>88</v>
      </c>
      <c r="AB130" s="49">
        <v>56.000000000000007</v>
      </c>
      <c r="AC130" s="49"/>
      <c r="AD130" s="49">
        <v>8</v>
      </c>
      <c r="AE130" s="49" t="s">
        <v>254</v>
      </c>
      <c r="AF130" s="49">
        <v>5</v>
      </c>
      <c r="AG130" s="49" t="s">
        <v>286</v>
      </c>
      <c r="AH130" s="49"/>
      <c r="AI130" s="49" t="s">
        <v>2220</v>
      </c>
      <c r="AJ130" s="49"/>
      <c r="AK130" s="49">
        <v>3</v>
      </c>
      <c r="AL130" s="49" t="s">
        <v>143</v>
      </c>
      <c r="AM130" s="49">
        <v>4</v>
      </c>
      <c r="AN130" s="49" t="s">
        <v>263</v>
      </c>
      <c r="AO130" s="49">
        <v>5</v>
      </c>
      <c r="AP130" s="49" t="s">
        <v>2276</v>
      </c>
      <c r="AQ130" s="49">
        <v>3</v>
      </c>
      <c r="AR130" s="49" t="s">
        <v>2278</v>
      </c>
      <c r="AS130" s="49">
        <v>28</v>
      </c>
    </row>
    <row r="131" spans="6:45" x14ac:dyDescent="0.2">
      <c r="F131" s="48" t="s">
        <v>562</v>
      </c>
      <c r="G131" s="48" t="s">
        <v>563</v>
      </c>
      <c r="H131" s="48"/>
      <c r="I131" s="48">
        <v>72</v>
      </c>
      <c r="J131" s="48"/>
      <c r="K131" s="48">
        <v>6</v>
      </c>
      <c r="L131" s="48" t="s">
        <v>257</v>
      </c>
      <c r="M131" s="48">
        <v>7</v>
      </c>
      <c r="N131" s="48" t="s">
        <v>164</v>
      </c>
      <c r="O131" s="48"/>
      <c r="P131" s="48" t="s">
        <v>2220</v>
      </c>
      <c r="Q131" s="48"/>
      <c r="R131" s="48">
        <v>6</v>
      </c>
      <c r="S131" s="48" t="s">
        <v>257</v>
      </c>
      <c r="T131" s="48">
        <v>5</v>
      </c>
      <c r="U131" s="48" t="s">
        <v>721</v>
      </c>
      <c r="V131" s="48">
        <v>7</v>
      </c>
      <c r="W131" s="48" t="s">
        <v>291</v>
      </c>
      <c r="X131" s="48">
        <v>5</v>
      </c>
      <c r="Y131" s="48" t="s">
        <v>2276</v>
      </c>
      <c r="Z131" s="48">
        <v>36</v>
      </c>
      <c r="AA131" s="49">
        <v>28</v>
      </c>
      <c r="AB131" s="49">
        <v>72</v>
      </c>
      <c r="AC131" s="49"/>
      <c r="AD131" s="49">
        <v>6</v>
      </c>
      <c r="AE131" s="49" t="s">
        <v>257</v>
      </c>
      <c r="AF131" s="49">
        <v>7</v>
      </c>
      <c r="AG131" s="49" t="s">
        <v>164</v>
      </c>
      <c r="AH131" s="49"/>
      <c r="AI131" s="49" t="s">
        <v>2220</v>
      </c>
      <c r="AJ131" s="49"/>
      <c r="AK131" s="49">
        <v>6</v>
      </c>
      <c r="AL131" s="49" t="s">
        <v>257</v>
      </c>
      <c r="AM131" s="49">
        <v>5</v>
      </c>
      <c r="AN131" s="49" t="s">
        <v>721</v>
      </c>
      <c r="AO131" s="49">
        <v>7</v>
      </c>
      <c r="AP131" s="49" t="s">
        <v>291</v>
      </c>
      <c r="AQ131" s="49">
        <v>5</v>
      </c>
      <c r="AR131" s="49" t="s">
        <v>2276</v>
      </c>
      <c r="AS131" s="49">
        <v>36</v>
      </c>
    </row>
    <row r="132" spans="6:45" x14ac:dyDescent="0.2">
      <c r="F132" s="48" t="s">
        <v>564</v>
      </c>
      <c r="G132" s="48" t="s">
        <v>565</v>
      </c>
      <c r="H132" s="48"/>
      <c r="I132" s="48">
        <v>14.000000000000002</v>
      </c>
      <c r="J132" s="48"/>
      <c r="K132" s="48">
        <v>0</v>
      </c>
      <c r="L132" s="48" t="s">
        <v>88</v>
      </c>
      <c r="M132" s="48">
        <v>0</v>
      </c>
      <c r="N132" s="48" t="s">
        <v>88</v>
      </c>
      <c r="O132" s="48"/>
      <c r="P132" s="48" t="s">
        <v>2220</v>
      </c>
      <c r="Q132" s="48"/>
      <c r="R132" s="48">
        <v>7</v>
      </c>
      <c r="S132" s="48" t="s">
        <v>164</v>
      </c>
      <c r="T132" s="48">
        <v>0</v>
      </c>
      <c r="U132" s="48" t="s">
        <v>88</v>
      </c>
      <c r="V132" s="48">
        <v>0</v>
      </c>
      <c r="W132" s="48" t="s">
        <v>88</v>
      </c>
      <c r="X132" s="48">
        <v>0</v>
      </c>
      <c r="Y132" s="48" t="s">
        <v>88</v>
      </c>
      <c r="Z132" s="48">
        <v>7</v>
      </c>
      <c r="AA132" s="49">
        <v>188</v>
      </c>
      <c r="AB132" s="49">
        <v>14.000000000000002</v>
      </c>
      <c r="AC132" s="49"/>
      <c r="AD132" s="49">
        <v>0</v>
      </c>
      <c r="AE132" s="49" t="s">
        <v>88</v>
      </c>
      <c r="AF132" s="49">
        <v>0</v>
      </c>
      <c r="AG132" s="49" t="s">
        <v>88</v>
      </c>
      <c r="AH132" s="49"/>
      <c r="AI132" s="49" t="s">
        <v>2220</v>
      </c>
      <c r="AJ132" s="49"/>
      <c r="AK132" s="49">
        <v>7</v>
      </c>
      <c r="AL132" s="49" t="s">
        <v>164</v>
      </c>
      <c r="AM132" s="49">
        <v>0</v>
      </c>
      <c r="AN132" s="49" t="s">
        <v>88</v>
      </c>
      <c r="AO132" s="49">
        <v>0</v>
      </c>
      <c r="AP132" s="49" t="s">
        <v>88</v>
      </c>
      <c r="AQ132" s="49">
        <v>0</v>
      </c>
      <c r="AR132" s="49" t="s">
        <v>88</v>
      </c>
      <c r="AS132" s="49">
        <v>7</v>
      </c>
    </row>
    <row r="133" spans="6:45" x14ac:dyDescent="0.2">
      <c r="F133" s="48" t="s">
        <v>566</v>
      </c>
      <c r="G133" s="48" t="s">
        <v>567</v>
      </c>
      <c r="H133" s="48"/>
      <c r="I133" s="48">
        <v>56.000000000000007</v>
      </c>
      <c r="J133" s="48"/>
      <c r="K133" s="48">
        <v>4</v>
      </c>
      <c r="L133" s="48" t="s">
        <v>134</v>
      </c>
      <c r="M133" s="48">
        <v>4</v>
      </c>
      <c r="N133" s="48" t="s">
        <v>134</v>
      </c>
      <c r="O133" s="48"/>
      <c r="P133" s="48" t="s">
        <v>2220</v>
      </c>
      <c r="Q133" s="48"/>
      <c r="R133" s="48">
        <v>8</v>
      </c>
      <c r="S133" s="48" t="s">
        <v>254</v>
      </c>
      <c r="T133" s="48">
        <v>6</v>
      </c>
      <c r="U133" s="48" t="s">
        <v>291</v>
      </c>
      <c r="V133" s="48">
        <v>1</v>
      </c>
      <c r="W133" s="48" t="s">
        <v>2281</v>
      </c>
      <c r="X133" s="48">
        <v>5</v>
      </c>
      <c r="Y133" s="48" t="s">
        <v>2276</v>
      </c>
      <c r="Z133" s="48">
        <v>28</v>
      </c>
      <c r="AA133" s="49">
        <v>88</v>
      </c>
      <c r="AB133" s="49">
        <v>56.000000000000007</v>
      </c>
      <c r="AC133" s="49"/>
      <c r="AD133" s="49">
        <v>4</v>
      </c>
      <c r="AE133" s="49" t="s">
        <v>134</v>
      </c>
      <c r="AF133" s="49">
        <v>4</v>
      </c>
      <c r="AG133" s="49" t="s">
        <v>134</v>
      </c>
      <c r="AH133" s="49"/>
      <c r="AI133" s="49" t="s">
        <v>2220</v>
      </c>
      <c r="AJ133" s="49"/>
      <c r="AK133" s="49">
        <v>8</v>
      </c>
      <c r="AL133" s="49" t="s">
        <v>254</v>
      </c>
      <c r="AM133" s="49">
        <v>6</v>
      </c>
      <c r="AN133" s="49" t="s">
        <v>291</v>
      </c>
      <c r="AO133" s="49">
        <v>1</v>
      </c>
      <c r="AP133" s="49" t="s">
        <v>2281</v>
      </c>
      <c r="AQ133" s="49">
        <v>5</v>
      </c>
      <c r="AR133" s="49" t="s">
        <v>2276</v>
      </c>
      <c r="AS133" s="49">
        <v>28</v>
      </c>
    </row>
    <row r="134" spans="6:45" x14ac:dyDescent="0.2">
      <c r="F134" s="48" t="s">
        <v>568</v>
      </c>
      <c r="G134" s="48" t="s">
        <v>569</v>
      </c>
      <c r="H134" s="48"/>
      <c r="I134" s="48">
        <v>60.000000000000007</v>
      </c>
      <c r="J134" s="48"/>
      <c r="K134" s="48">
        <v>5</v>
      </c>
      <c r="L134" s="48" t="s">
        <v>286</v>
      </c>
      <c r="M134" s="48">
        <v>5</v>
      </c>
      <c r="N134" s="48" t="s">
        <v>286</v>
      </c>
      <c r="O134" s="48"/>
      <c r="P134" s="48" t="s">
        <v>2220</v>
      </c>
      <c r="Q134" s="48"/>
      <c r="R134" s="48">
        <v>9</v>
      </c>
      <c r="S134" s="48" t="s">
        <v>298</v>
      </c>
      <c r="T134" s="48">
        <v>6</v>
      </c>
      <c r="U134" s="48" t="s">
        <v>291</v>
      </c>
      <c r="V134" s="48">
        <v>2</v>
      </c>
      <c r="W134" s="48" t="s">
        <v>2275</v>
      </c>
      <c r="X134" s="48">
        <v>3</v>
      </c>
      <c r="Y134" s="48" t="s">
        <v>2278</v>
      </c>
      <c r="Z134" s="48">
        <v>30</v>
      </c>
      <c r="AA134" s="49">
        <v>72</v>
      </c>
      <c r="AB134" s="49">
        <v>60.000000000000007</v>
      </c>
      <c r="AC134" s="49"/>
      <c r="AD134" s="49">
        <v>5</v>
      </c>
      <c r="AE134" s="49" t="s">
        <v>286</v>
      </c>
      <c r="AF134" s="49">
        <v>5</v>
      </c>
      <c r="AG134" s="49" t="s">
        <v>286</v>
      </c>
      <c r="AH134" s="49"/>
      <c r="AI134" s="49" t="s">
        <v>2220</v>
      </c>
      <c r="AJ134" s="49"/>
      <c r="AK134" s="49">
        <v>9</v>
      </c>
      <c r="AL134" s="49" t="s">
        <v>298</v>
      </c>
      <c r="AM134" s="49">
        <v>6</v>
      </c>
      <c r="AN134" s="49" t="s">
        <v>291</v>
      </c>
      <c r="AO134" s="49">
        <v>2</v>
      </c>
      <c r="AP134" s="49" t="s">
        <v>2275</v>
      </c>
      <c r="AQ134" s="49">
        <v>3</v>
      </c>
      <c r="AR134" s="49" t="s">
        <v>2278</v>
      </c>
      <c r="AS134" s="49">
        <v>30</v>
      </c>
    </row>
    <row r="135" spans="6:45" x14ac:dyDescent="0.2">
      <c r="F135" s="48" t="s">
        <v>570</v>
      </c>
      <c r="G135" s="48" t="s">
        <v>571</v>
      </c>
      <c r="H135" s="48"/>
      <c r="I135" s="48">
        <v>34</v>
      </c>
      <c r="J135" s="48"/>
      <c r="K135" s="48">
        <v>6</v>
      </c>
      <c r="L135" s="48" t="s">
        <v>257</v>
      </c>
      <c r="M135" s="48">
        <v>5</v>
      </c>
      <c r="N135" s="48" t="s">
        <v>286</v>
      </c>
      <c r="O135" s="48"/>
      <c r="P135" s="48" t="s">
        <v>2220</v>
      </c>
      <c r="Q135" s="48"/>
      <c r="R135" s="48">
        <v>6</v>
      </c>
      <c r="S135" s="48" t="s">
        <v>257</v>
      </c>
      <c r="T135" s="48">
        <v>0</v>
      </c>
      <c r="U135" s="48" t="s">
        <v>88</v>
      </c>
      <c r="V135" s="48">
        <v>0</v>
      </c>
      <c r="W135" s="48" t="s">
        <v>88</v>
      </c>
      <c r="X135" s="48">
        <v>0</v>
      </c>
      <c r="Y135" s="48" t="s">
        <v>88</v>
      </c>
      <c r="Z135" s="48">
        <v>17</v>
      </c>
      <c r="AA135" s="49">
        <v>143</v>
      </c>
      <c r="AB135" s="49">
        <v>34</v>
      </c>
      <c r="AC135" s="49"/>
      <c r="AD135" s="49">
        <v>6</v>
      </c>
      <c r="AE135" s="49" t="s">
        <v>257</v>
      </c>
      <c r="AF135" s="49">
        <v>5</v>
      </c>
      <c r="AG135" s="49" t="s">
        <v>286</v>
      </c>
      <c r="AH135" s="49"/>
      <c r="AI135" s="49" t="s">
        <v>2220</v>
      </c>
      <c r="AJ135" s="49"/>
      <c r="AK135" s="49">
        <v>6</v>
      </c>
      <c r="AL135" s="49" t="s">
        <v>257</v>
      </c>
      <c r="AM135" s="49">
        <v>0</v>
      </c>
      <c r="AN135" s="49" t="s">
        <v>88</v>
      </c>
      <c r="AO135" s="49">
        <v>0</v>
      </c>
      <c r="AP135" s="49" t="s">
        <v>88</v>
      </c>
      <c r="AQ135" s="49">
        <v>0</v>
      </c>
      <c r="AR135" s="49" t="s">
        <v>88</v>
      </c>
      <c r="AS135" s="49">
        <v>17</v>
      </c>
    </row>
    <row r="136" spans="6:45" x14ac:dyDescent="0.2">
      <c r="F136" s="48" t="s">
        <v>572</v>
      </c>
      <c r="G136" s="48" t="s">
        <v>573</v>
      </c>
      <c r="H136" s="48"/>
      <c r="I136" s="48">
        <v>68</v>
      </c>
      <c r="J136" s="48"/>
      <c r="K136" s="48">
        <v>9</v>
      </c>
      <c r="L136" s="48" t="s">
        <v>298</v>
      </c>
      <c r="M136" s="48">
        <v>6</v>
      </c>
      <c r="N136" s="48" t="s">
        <v>257</v>
      </c>
      <c r="O136" s="48"/>
      <c r="P136" s="48" t="s">
        <v>2220</v>
      </c>
      <c r="Q136" s="48"/>
      <c r="R136" s="48">
        <v>6</v>
      </c>
      <c r="S136" s="48" t="s">
        <v>257</v>
      </c>
      <c r="T136" s="48">
        <v>6</v>
      </c>
      <c r="U136" s="48" t="s">
        <v>291</v>
      </c>
      <c r="V136" s="48">
        <v>2</v>
      </c>
      <c r="W136" s="48" t="s">
        <v>2275</v>
      </c>
      <c r="X136" s="48">
        <v>5</v>
      </c>
      <c r="Y136" s="48" t="s">
        <v>2276</v>
      </c>
      <c r="Z136" s="48">
        <v>34</v>
      </c>
      <c r="AA136" s="49">
        <v>45</v>
      </c>
      <c r="AB136" s="49">
        <v>68</v>
      </c>
      <c r="AC136" s="49"/>
      <c r="AD136" s="49">
        <v>9</v>
      </c>
      <c r="AE136" s="49" t="s">
        <v>298</v>
      </c>
      <c r="AF136" s="49">
        <v>6</v>
      </c>
      <c r="AG136" s="49" t="s">
        <v>257</v>
      </c>
      <c r="AH136" s="49"/>
      <c r="AI136" s="49" t="s">
        <v>2220</v>
      </c>
      <c r="AJ136" s="49"/>
      <c r="AK136" s="49">
        <v>6</v>
      </c>
      <c r="AL136" s="49" t="s">
        <v>257</v>
      </c>
      <c r="AM136" s="49">
        <v>6</v>
      </c>
      <c r="AN136" s="49" t="s">
        <v>291</v>
      </c>
      <c r="AO136" s="49">
        <v>2</v>
      </c>
      <c r="AP136" s="49" t="s">
        <v>2275</v>
      </c>
      <c r="AQ136" s="49">
        <v>5</v>
      </c>
      <c r="AR136" s="49" t="s">
        <v>2276</v>
      </c>
      <c r="AS136" s="49">
        <v>34</v>
      </c>
    </row>
    <row r="137" spans="6:45" x14ac:dyDescent="0.2">
      <c r="F137" s="48" t="s">
        <v>574</v>
      </c>
      <c r="G137" s="48" t="s">
        <v>575</v>
      </c>
      <c r="H137" s="48"/>
      <c r="I137" s="48">
        <v>44.000000000000007</v>
      </c>
      <c r="J137" s="48"/>
      <c r="K137" s="48">
        <v>2</v>
      </c>
      <c r="L137" s="48" t="s">
        <v>129</v>
      </c>
      <c r="M137" s="48">
        <v>3</v>
      </c>
      <c r="N137" s="48" t="s">
        <v>143</v>
      </c>
      <c r="O137" s="48"/>
      <c r="P137" s="48" t="s">
        <v>2220</v>
      </c>
      <c r="Q137" s="48"/>
      <c r="R137" s="48">
        <v>7</v>
      </c>
      <c r="S137" s="48" t="s">
        <v>164</v>
      </c>
      <c r="T137" s="48">
        <v>1</v>
      </c>
      <c r="U137" s="48" t="s">
        <v>759</v>
      </c>
      <c r="V137" s="48">
        <v>5</v>
      </c>
      <c r="W137" s="48" t="s">
        <v>2276</v>
      </c>
      <c r="X137" s="48">
        <v>4</v>
      </c>
      <c r="Y137" s="48" t="s">
        <v>2274</v>
      </c>
      <c r="Z137" s="48">
        <v>22</v>
      </c>
      <c r="AA137" s="49">
        <v>72</v>
      </c>
      <c r="AB137" s="49">
        <v>60.000000000000007</v>
      </c>
      <c r="AC137" s="49"/>
      <c r="AD137" s="49">
        <v>9</v>
      </c>
      <c r="AE137" s="49" t="s">
        <v>298</v>
      </c>
      <c r="AF137" s="49">
        <v>4</v>
      </c>
      <c r="AG137" s="49" t="s">
        <v>134</v>
      </c>
      <c r="AH137" s="49"/>
      <c r="AI137" s="49" t="s">
        <v>2220</v>
      </c>
      <c r="AJ137" s="49"/>
      <c r="AK137" s="49">
        <v>7</v>
      </c>
      <c r="AL137" s="49" t="s">
        <v>164</v>
      </c>
      <c r="AM137" s="49">
        <v>1</v>
      </c>
      <c r="AN137" s="49" t="s">
        <v>759</v>
      </c>
      <c r="AO137" s="49">
        <v>5</v>
      </c>
      <c r="AP137" s="49" t="s">
        <v>2276</v>
      </c>
      <c r="AQ137" s="49">
        <v>4</v>
      </c>
      <c r="AR137" s="49" t="s">
        <v>2274</v>
      </c>
      <c r="AS137" s="49">
        <v>30</v>
      </c>
    </row>
    <row r="138" spans="6:45" x14ac:dyDescent="0.2">
      <c r="F138" s="48" t="s">
        <v>576</v>
      </c>
      <c r="G138" s="48" t="s">
        <v>577</v>
      </c>
      <c r="H138" s="48"/>
      <c r="I138" s="48">
        <v>66</v>
      </c>
      <c r="J138" s="48"/>
      <c r="K138" s="48">
        <v>7</v>
      </c>
      <c r="L138" s="48" t="s">
        <v>164</v>
      </c>
      <c r="M138" s="48">
        <v>2</v>
      </c>
      <c r="N138" s="48" t="s">
        <v>129</v>
      </c>
      <c r="O138" s="48"/>
      <c r="P138" s="48" t="s">
        <v>2220</v>
      </c>
      <c r="Q138" s="48"/>
      <c r="R138" s="48">
        <v>9</v>
      </c>
      <c r="S138" s="48" t="s">
        <v>298</v>
      </c>
      <c r="T138" s="48">
        <v>5</v>
      </c>
      <c r="U138" s="48" t="s">
        <v>721</v>
      </c>
      <c r="V138" s="48">
        <v>4</v>
      </c>
      <c r="W138" s="48" t="s">
        <v>2274</v>
      </c>
      <c r="X138" s="48">
        <v>6</v>
      </c>
      <c r="Y138" s="48" t="s">
        <v>2280</v>
      </c>
      <c r="Z138" s="48">
        <v>33</v>
      </c>
      <c r="AA138" s="49">
        <v>51</v>
      </c>
      <c r="AB138" s="49">
        <v>66</v>
      </c>
      <c r="AC138" s="49"/>
      <c r="AD138" s="49">
        <v>7</v>
      </c>
      <c r="AE138" s="49" t="s">
        <v>164</v>
      </c>
      <c r="AF138" s="49">
        <v>2</v>
      </c>
      <c r="AG138" s="49" t="s">
        <v>129</v>
      </c>
      <c r="AH138" s="49"/>
      <c r="AI138" s="49" t="s">
        <v>2220</v>
      </c>
      <c r="AJ138" s="49"/>
      <c r="AK138" s="49">
        <v>9</v>
      </c>
      <c r="AL138" s="49" t="s">
        <v>298</v>
      </c>
      <c r="AM138" s="49">
        <v>5</v>
      </c>
      <c r="AN138" s="49" t="s">
        <v>721</v>
      </c>
      <c r="AO138" s="49">
        <v>4</v>
      </c>
      <c r="AP138" s="49" t="s">
        <v>2274</v>
      </c>
      <c r="AQ138" s="49">
        <v>6</v>
      </c>
      <c r="AR138" s="49" t="s">
        <v>2280</v>
      </c>
      <c r="AS138" s="49">
        <v>33</v>
      </c>
    </row>
    <row r="139" spans="6:45" x14ac:dyDescent="0.2">
      <c r="F139" s="48" t="s">
        <v>578</v>
      </c>
      <c r="G139" s="48" t="s">
        <v>579</v>
      </c>
      <c r="H139" s="48"/>
      <c r="I139" s="48">
        <v>62.000000000000007</v>
      </c>
      <c r="J139" s="48"/>
      <c r="K139" s="48">
        <v>6</v>
      </c>
      <c r="L139" s="48" t="s">
        <v>257</v>
      </c>
      <c r="M139" s="48">
        <v>5</v>
      </c>
      <c r="N139" s="48" t="s">
        <v>286</v>
      </c>
      <c r="O139" s="48"/>
      <c r="P139" s="48" t="s">
        <v>2220</v>
      </c>
      <c r="Q139" s="48"/>
      <c r="R139" s="48">
        <v>7</v>
      </c>
      <c r="S139" s="48" t="s">
        <v>164</v>
      </c>
      <c r="T139" s="48">
        <v>3</v>
      </c>
      <c r="U139" s="48" t="s">
        <v>286</v>
      </c>
      <c r="V139" s="48">
        <v>4</v>
      </c>
      <c r="W139" s="48" t="s">
        <v>2274</v>
      </c>
      <c r="X139" s="48">
        <v>6</v>
      </c>
      <c r="Y139" s="48" t="s">
        <v>2280</v>
      </c>
      <c r="Z139" s="48">
        <v>31</v>
      </c>
      <c r="AA139" s="49">
        <v>61</v>
      </c>
      <c r="AB139" s="49">
        <v>62.000000000000007</v>
      </c>
      <c r="AC139" s="49"/>
      <c r="AD139" s="49">
        <v>6</v>
      </c>
      <c r="AE139" s="49" t="s">
        <v>257</v>
      </c>
      <c r="AF139" s="49">
        <v>5</v>
      </c>
      <c r="AG139" s="49" t="s">
        <v>286</v>
      </c>
      <c r="AH139" s="49"/>
      <c r="AI139" s="49" t="s">
        <v>2220</v>
      </c>
      <c r="AJ139" s="49"/>
      <c r="AK139" s="49">
        <v>7</v>
      </c>
      <c r="AL139" s="49" t="s">
        <v>164</v>
      </c>
      <c r="AM139" s="49">
        <v>3</v>
      </c>
      <c r="AN139" s="49" t="s">
        <v>286</v>
      </c>
      <c r="AO139" s="49">
        <v>4</v>
      </c>
      <c r="AP139" s="49" t="s">
        <v>2274</v>
      </c>
      <c r="AQ139" s="49">
        <v>6</v>
      </c>
      <c r="AR139" s="49" t="s">
        <v>2280</v>
      </c>
      <c r="AS139" s="49">
        <v>31</v>
      </c>
    </row>
    <row r="140" spans="6:45" x14ac:dyDescent="0.2">
      <c r="F140" s="48" t="s">
        <v>580</v>
      </c>
      <c r="G140" s="48" t="s">
        <v>581</v>
      </c>
      <c r="H140" s="48"/>
      <c r="I140" s="48">
        <v>56.000000000000007</v>
      </c>
      <c r="J140" s="48"/>
      <c r="K140" s="48">
        <v>7</v>
      </c>
      <c r="L140" s="48" t="s">
        <v>164</v>
      </c>
      <c r="M140" s="48">
        <v>6</v>
      </c>
      <c r="N140" s="48" t="s">
        <v>257</v>
      </c>
      <c r="O140" s="48"/>
      <c r="P140" s="48" t="s">
        <v>2220</v>
      </c>
      <c r="Q140" s="48"/>
      <c r="R140" s="48">
        <v>8</v>
      </c>
      <c r="S140" s="48" t="s">
        <v>254</v>
      </c>
      <c r="T140" s="48">
        <v>1</v>
      </c>
      <c r="U140" s="48" t="s">
        <v>759</v>
      </c>
      <c r="V140" s="48">
        <v>1</v>
      </c>
      <c r="W140" s="48" t="s">
        <v>2281</v>
      </c>
      <c r="X140" s="48">
        <v>5</v>
      </c>
      <c r="Y140" s="48" t="s">
        <v>2276</v>
      </c>
      <c r="Z140" s="48">
        <v>28</v>
      </c>
      <c r="AA140" s="49">
        <v>88</v>
      </c>
      <c r="AB140" s="49">
        <v>56.000000000000007</v>
      </c>
      <c r="AC140" s="49"/>
      <c r="AD140" s="49">
        <v>7</v>
      </c>
      <c r="AE140" s="49" t="s">
        <v>164</v>
      </c>
      <c r="AF140" s="49">
        <v>6</v>
      </c>
      <c r="AG140" s="49" t="s">
        <v>257</v>
      </c>
      <c r="AH140" s="49"/>
      <c r="AI140" s="49" t="s">
        <v>2220</v>
      </c>
      <c r="AJ140" s="49"/>
      <c r="AK140" s="49">
        <v>8</v>
      </c>
      <c r="AL140" s="49" t="s">
        <v>254</v>
      </c>
      <c r="AM140" s="49">
        <v>1</v>
      </c>
      <c r="AN140" s="49" t="s">
        <v>759</v>
      </c>
      <c r="AO140" s="49">
        <v>1</v>
      </c>
      <c r="AP140" s="49" t="s">
        <v>2281</v>
      </c>
      <c r="AQ140" s="49">
        <v>5</v>
      </c>
      <c r="AR140" s="49" t="s">
        <v>2276</v>
      </c>
      <c r="AS140" s="49">
        <v>28</v>
      </c>
    </row>
    <row r="141" spans="6:45" x14ac:dyDescent="0.2">
      <c r="F141" s="48" t="s">
        <v>153</v>
      </c>
      <c r="G141" s="48" t="s">
        <v>20</v>
      </c>
      <c r="H141" s="48"/>
      <c r="I141" s="48">
        <v>28.000000000000004</v>
      </c>
      <c r="J141" s="48"/>
      <c r="K141" s="48">
        <v>2</v>
      </c>
      <c r="L141" s="48" t="s">
        <v>129</v>
      </c>
      <c r="M141" s="48">
        <v>2</v>
      </c>
      <c r="N141" s="48" t="s">
        <v>129</v>
      </c>
      <c r="O141" s="48"/>
      <c r="P141" s="48" t="s">
        <v>2220</v>
      </c>
      <c r="Q141" s="48"/>
      <c r="R141" s="48">
        <v>2</v>
      </c>
      <c r="S141" s="48" t="s">
        <v>129</v>
      </c>
      <c r="T141" s="48">
        <v>3</v>
      </c>
      <c r="U141" s="48" t="s">
        <v>286</v>
      </c>
      <c r="V141" s="48">
        <v>2</v>
      </c>
      <c r="W141" s="48" t="s">
        <v>2275</v>
      </c>
      <c r="X141" s="48">
        <v>3</v>
      </c>
      <c r="Y141" s="48" t="s">
        <v>2278</v>
      </c>
      <c r="Z141" s="48">
        <v>14</v>
      </c>
      <c r="AA141" s="49">
        <v>157</v>
      </c>
      <c r="AB141" s="49">
        <v>28.000000000000004</v>
      </c>
      <c r="AC141" s="49"/>
      <c r="AD141" s="49">
        <v>2</v>
      </c>
      <c r="AE141" s="49" t="s">
        <v>129</v>
      </c>
      <c r="AF141" s="49">
        <v>2</v>
      </c>
      <c r="AG141" s="49" t="s">
        <v>129</v>
      </c>
      <c r="AH141" s="49"/>
      <c r="AI141" s="49" t="s">
        <v>2220</v>
      </c>
      <c r="AJ141" s="49"/>
      <c r="AK141" s="49">
        <v>2</v>
      </c>
      <c r="AL141" s="49" t="s">
        <v>129</v>
      </c>
      <c r="AM141" s="49">
        <v>3</v>
      </c>
      <c r="AN141" s="49" t="s">
        <v>286</v>
      </c>
      <c r="AO141" s="49">
        <v>2</v>
      </c>
      <c r="AP141" s="49" t="s">
        <v>2275</v>
      </c>
      <c r="AQ141" s="49">
        <v>3</v>
      </c>
      <c r="AR141" s="49" t="s">
        <v>2278</v>
      </c>
      <c r="AS141" s="49">
        <v>14</v>
      </c>
    </row>
    <row r="142" spans="6:45" x14ac:dyDescent="0.2">
      <c r="F142" s="48" t="s">
        <v>582</v>
      </c>
      <c r="G142" s="48" t="s">
        <v>583</v>
      </c>
      <c r="H142" s="48"/>
      <c r="I142" s="48">
        <v>62.000000000000007</v>
      </c>
      <c r="J142" s="48"/>
      <c r="K142" s="48">
        <v>9</v>
      </c>
      <c r="L142" s="48" t="s">
        <v>298</v>
      </c>
      <c r="M142" s="48">
        <v>4</v>
      </c>
      <c r="N142" s="48" t="s">
        <v>134</v>
      </c>
      <c r="O142" s="48"/>
      <c r="P142" s="48" t="s">
        <v>2220</v>
      </c>
      <c r="Q142" s="48"/>
      <c r="R142" s="48">
        <v>5</v>
      </c>
      <c r="S142" s="48" t="s">
        <v>286</v>
      </c>
      <c r="T142" s="48">
        <v>5</v>
      </c>
      <c r="U142" s="48" t="s">
        <v>721</v>
      </c>
      <c r="V142" s="48">
        <v>3</v>
      </c>
      <c r="W142" s="48" t="s">
        <v>2278</v>
      </c>
      <c r="X142" s="48">
        <v>5</v>
      </c>
      <c r="Y142" s="48" t="s">
        <v>2276</v>
      </c>
      <c r="Z142" s="48">
        <v>31</v>
      </c>
      <c r="AA142" s="49">
        <v>61</v>
      </c>
      <c r="AB142" s="49">
        <v>62.000000000000007</v>
      </c>
      <c r="AC142" s="49"/>
      <c r="AD142" s="49">
        <v>9</v>
      </c>
      <c r="AE142" s="49" t="s">
        <v>298</v>
      </c>
      <c r="AF142" s="49">
        <v>4</v>
      </c>
      <c r="AG142" s="49" t="s">
        <v>134</v>
      </c>
      <c r="AH142" s="49"/>
      <c r="AI142" s="49" t="s">
        <v>2220</v>
      </c>
      <c r="AJ142" s="49"/>
      <c r="AK142" s="49">
        <v>5</v>
      </c>
      <c r="AL142" s="49" t="s">
        <v>286</v>
      </c>
      <c r="AM142" s="49">
        <v>5</v>
      </c>
      <c r="AN142" s="49" t="s">
        <v>721</v>
      </c>
      <c r="AO142" s="49">
        <v>3</v>
      </c>
      <c r="AP142" s="49" t="s">
        <v>2278</v>
      </c>
      <c r="AQ142" s="49">
        <v>5</v>
      </c>
      <c r="AR142" s="49" t="s">
        <v>2276</v>
      </c>
      <c r="AS142" s="49">
        <v>31</v>
      </c>
    </row>
    <row r="143" spans="6:45" x14ac:dyDescent="0.2">
      <c r="F143" s="48" t="s">
        <v>584</v>
      </c>
      <c r="G143" s="48" t="s">
        <v>585</v>
      </c>
      <c r="H143" s="48"/>
      <c r="I143" s="48">
        <v>58.000000000000007</v>
      </c>
      <c r="J143" s="48"/>
      <c r="K143" s="48">
        <v>6</v>
      </c>
      <c r="L143" s="48" t="s">
        <v>257</v>
      </c>
      <c r="M143" s="48">
        <v>2</v>
      </c>
      <c r="N143" s="48" t="s">
        <v>129</v>
      </c>
      <c r="O143" s="48"/>
      <c r="P143" s="48" t="s">
        <v>2220</v>
      </c>
      <c r="Q143" s="48"/>
      <c r="R143" s="48">
        <v>7</v>
      </c>
      <c r="S143" s="48" t="s">
        <v>164</v>
      </c>
      <c r="T143" s="48">
        <v>5</v>
      </c>
      <c r="U143" s="48" t="s">
        <v>721</v>
      </c>
      <c r="V143" s="48">
        <v>4</v>
      </c>
      <c r="W143" s="48" t="s">
        <v>2274</v>
      </c>
      <c r="X143" s="48">
        <v>5</v>
      </c>
      <c r="Y143" s="48" t="s">
        <v>2276</v>
      </c>
      <c r="Z143" s="48">
        <v>29</v>
      </c>
      <c r="AA143" s="49">
        <v>72</v>
      </c>
      <c r="AB143" s="49">
        <v>60.000000000000007</v>
      </c>
      <c r="AC143" s="49"/>
      <c r="AD143" s="49">
        <v>6</v>
      </c>
      <c r="AE143" s="49" t="s">
        <v>257</v>
      </c>
      <c r="AF143" s="49">
        <v>2</v>
      </c>
      <c r="AG143" s="49" t="s">
        <v>129</v>
      </c>
      <c r="AH143" s="49"/>
      <c r="AI143" s="49" t="s">
        <v>2220</v>
      </c>
      <c r="AJ143" s="49"/>
      <c r="AK143" s="49">
        <v>7</v>
      </c>
      <c r="AL143" s="49" t="s">
        <v>164</v>
      </c>
      <c r="AM143" s="49">
        <v>5</v>
      </c>
      <c r="AN143" s="49" t="s">
        <v>721</v>
      </c>
      <c r="AO143" s="49">
        <v>4</v>
      </c>
      <c r="AP143" s="49" t="s">
        <v>2274</v>
      </c>
      <c r="AQ143" s="49">
        <v>6</v>
      </c>
      <c r="AR143" s="49" t="s">
        <v>2280</v>
      </c>
      <c r="AS143" s="49">
        <v>30</v>
      </c>
    </row>
    <row r="144" spans="6:45" x14ac:dyDescent="0.2">
      <c r="F144" s="48" t="s">
        <v>586</v>
      </c>
      <c r="G144" s="48" t="s">
        <v>587</v>
      </c>
      <c r="H144" s="48"/>
      <c r="I144" s="48">
        <v>44.000000000000007</v>
      </c>
      <c r="J144" s="48"/>
      <c r="K144" s="48">
        <v>8</v>
      </c>
      <c r="L144" s="48" t="s">
        <v>254</v>
      </c>
      <c r="M144" s="48">
        <v>9</v>
      </c>
      <c r="N144" s="48" t="s">
        <v>298</v>
      </c>
      <c r="O144" s="48"/>
      <c r="P144" s="48" t="s">
        <v>2220</v>
      </c>
      <c r="Q144" s="48"/>
      <c r="R144" s="48">
        <v>5</v>
      </c>
      <c r="S144" s="48" t="s">
        <v>286</v>
      </c>
      <c r="T144" s="48">
        <v>0</v>
      </c>
      <c r="U144" s="48" t="s">
        <v>88</v>
      </c>
      <c r="V144" s="48">
        <v>0</v>
      </c>
      <c r="W144" s="48" t="s">
        <v>88</v>
      </c>
      <c r="X144" s="48">
        <v>0</v>
      </c>
      <c r="Y144" s="48" t="s">
        <v>88</v>
      </c>
      <c r="Z144" s="48">
        <v>22</v>
      </c>
      <c r="AA144" s="49">
        <v>114</v>
      </c>
      <c r="AB144" s="49">
        <v>44.000000000000007</v>
      </c>
      <c r="AC144" s="49"/>
      <c r="AD144" s="49">
        <v>8</v>
      </c>
      <c r="AE144" s="49" t="s">
        <v>254</v>
      </c>
      <c r="AF144" s="49">
        <v>9</v>
      </c>
      <c r="AG144" s="49" t="s">
        <v>298</v>
      </c>
      <c r="AH144" s="49"/>
      <c r="AI144" s="49" t="s">
        <v>2220</v>
      </c>
      <c r="AJ144" s="49"/>
      <c r="AK144" s="49">
        <v>5</v>
      </c>
      <c r="AL144" s="49" t="s">
        <v>286</v>
      </c>
      <c r="AM144" s="49">
        <v>0</v>
      </c>
      <c r="AN144" s="49" t="s">
        <v>88</v>
      </c>
      <c r="AO144" s="49">
        <v>0</v>
      </c>
      <c r="AP144" s="49" t="s">
        <v>88</v>
      </c>
      <c r="AQ144" s="49">
        <v>0</v>
      </c>
      <c r="AR144" s="49" t="s">
        <v>88</v>
      </c>
      <c r="AS144" s="49">
        <v>22</v>
      </c>
    </row>
    <row r="145" spans="6:45" x14ac:dyDescent="0.2">
      <c r="F145" s="48" t="s">
        <v>588</v>
      </c>
      <c r="G145" s="48" t="s">
        <v>589</v>
      </c>
      <c r="H145" s="48"/>
      <c r="I145" s="48">
        <v>40</v>
      </c>
      <c r="J145" s="48"/>
      <c r="K145" s="48">
        <v>5</v>
      </c>
      <c r="L145" s="48" t="s">
        <v>286</v>
      </c>
      <c r="M145" s="48">
        <v>6</v>
      </c>
      <c r="N145" s="48" t="s">
        <v>257</v>
      </c>
      <c r="O145" s="48"/>
      <c r="P145" s="48" t="s">
        <v>2220</v>
      </c>
      <c r="Q145" s="48"/>
      <c r="R145" s="48">
        <v>9</v>
      </c>
      <c r="S145" s="48" t="s">
        <v>298</v>
      </c>
      <c r="T145" s="48">
        <v>0</v>
      </c>
      <c r="U145" s="48" t="s">
        <v>88</v>
      </c>
      <c r="V145" s="48">
        <v>0</v>
      </c>
      <c r="W145" s="48" t="s">
        <v>88</v>
      </c>
      <c r="X145" s="48">
        <v>0</v>
      </c>
      <c r="Y145" s="48" t="s">
        <v>88</v>
      </c>
      <c r="Z145" s="48">
        <v>20</v>
      </c>
      <c r="AA145" s="49">
        <v>128</v>
      </c>
      <c r="AB145" s="49">
        <v>40</v>
      </c>
      <c r="AC145" s="49"/>
      <c r="AD145" s="49">
        <v>5</v>
      </c>
      <c r="AE145" s="49" t="s">
        <v>286</v>
      </c>
      <c r="AF145" s="49">
        <v>6</v>
      </c>
      <c r="AG145" s="49" t="s">
        <v>257</v>
      </c>
      <c r="AH145" s="49"/>
      <c r="AI145" s="49" t="s">
        <v>2220</v>
      </c>
      <c r="AJ145" s="49"/>
      <c r="AK145" s="49">
        <v>9</v>
      </c>
      <c r="AL145" s="49" t="s">
        <v>298</v>
      </c>
      <c r="AM145" s="49">
        <v>0</v>
      </c>
      <c r="AN145" s="49" t="s">
        <v>88</v>
      </c>
      <c r="AO145" s="49">
        <v>0</v>
      </c>
      <c r="AP145" s="49" t="s">
        <v>88</v>
      </c>
      <c r="AQ145" s="49">
        <v>0</v>
      </c>
      <c r="AR145" s="49" t="s">
        <v>88</v>
      </c>
      <c r="AS145" s="49">
        <v>20</v>
      </c>
    </row>
    <row r="146" spans="6:45" x14ac:dyDescent="0.2">
      <c r="F146" s="48" t="s">
        <v>590</v>
      </c>
      <c r="G146" s="48" t="s">
        <v>591</v>
      </c>
      <c r="H146" s="48"/>
      <c r="I146" s="48">
        <v>26.000000000000004</v>
      </c>
      <c r="J146" s="48"/>
      <c r="K146" s="48">
        <v>3</v>
      </c>
      <c r="L146" s="48" t="s">
        <v>143</v>
      </c>
      <c r="M146" s="48">
        <v>2</v>
      </c>
      <c r="N146" s="48" t="s">
        <v>129</v>
      </c>
      <c r="O146" s="48"/>
      <c r="P146" s="48" t="s">
        <v>2220</v>
      </c>
      <c r="Q146" s="48"/>
      <c r="R146" s="48">
        <v>8</v>
      </c>
      <c r="S146" s="48" t="s">
        <v>254</v>
      </c>
      <c r="T146" s="48">
        <v>0</v>
      </c>
      <c r="U146" s="48" t="s">
        <v>88</v>
      </c>
      <c r="V146" s="48">
        <v>0</v>
      </c>
      <c r="W146" s="48" t="s">
        <v>88</v>
      </c>
      <c r="X146" s="48">
        <v>0</v>
      </c>
      <c r="Y146" s="48" t="s">
        <v>88</v>
      </c>
      <c r="Z146" s="48">
        <v>13</v>
      </c>
      <c r="AA146" s="49">
        <v>162</v>
      </c>
      <c r="AB146" s="49">
        <v>26.000000000000004</v>
      </c>
      <c r="AC146" s="49"/>
      <c r="AD146" s="49">
        <v>3</v>
      </c>
      <c r="AE146" s="49" t="s">
        <v>143</v>
      </c>
      <c r="AF146" s="49">
        <v>2</v>
      </c>
      <c r="AG146" s="49" t="s">
        <v>129</v>
      </c>
      <c r="AH146" s="49"/>
      <c r="AI146" s="49" t="s">
        <v>2220</v>
      </c>
      <c r="AJ146" s="49"/>
      <c r="AK146" s="49">
        <v>8</v>
      </c>
      <c r="AL146" s="49" t="s">
        <v>254</v>
      </c>
      <c r="AM146" s="49">
        <v>0</v>
      </c>
      <c r="AN146" s="49" t="s">
        <v>88</v>
      </c>
      <c r="AO146" s="49">
        <v>0</v>
      </c>
      <c r="AP146" s="49" t="s">
        <v>88</v>
      </c>
      <c r="AQ146" s="49">
        <v>0</v>
      </c>
      <c r="AR146" s="49" t="s">
        <v>88</v>
      </c>
      <c r="AS146" s="49">
        <v>13</v>
      </c>
    </row>
    <row r="147" spans="6:45" x14ac:dyDescent="0.2">
      <c r="F147" s="48" t="s">
        <v>592</v>
      </c>
      <c r="G147" s="48" t="s">
        <v>593</v>
      </c>
      <c r="H147" s="48"/>
      <c r="I147" s="48">
        <v>20</v>
      </c>
      <c r="J147" s="48"/>
      <c r="K147" s="48">
        <v>3</v>
      </c>
      <c r="L147" s="48" t="s">
        <v>143</v>
      </c>
      <c r="M147" s="48">
        <v>1</v>
      </c>
      <c r="N147" s="48" t="s">
        <v>139</v>
      </c>
      <c r="O147" s="48"/>
      <c r="P147" s="48" t="s">
        <v>2220</v>
      </c>
      <c r="Q147" s="48"/>
      <c r="R147" s="48">
        <v>6</v>
      </c>
      <c r="S147" s="48" t="s">
        <v>257</v>
      </c>
      <c r="T147" s="48">
        <v>0</v>
      </c>
      <c r="U147" s="48" t="s">
        <v>88</v>
      </c>
      <c r="V147" s="48">
        <v>0</v>
      </c>
      <c r="W147" s="48" t="s">
        <v>88</v>
      </c>
      <c r="X147" s="48">
        <v>0</v>
      </c>
      <c r="Y147" s="48" t="s">
        <v>88</v>
      </c>
      <c r="Z147" s="48">
        <v>10</v>
      </c>
      <c r="AA147" s="49">
        <v>179</v>
      </c>
      <c r="AB147" s="49">
        <v>20</v>
      </c>
      <c r="AC147" s="49"/>
      <c r="AD147" s="49">
        <v>3</v>
      </c>
      <c r="AE147" s="49" t="s">
        <v>143</v>
      </c>
      <c r="AF147" s="49">
        <v>1</v>
      </c>
      <c r="AG147" s="49" t="s">
        <v>139</v>
      </c>
      <c r="AH147" s="49"/>
      <c r="AI147" s="49" t="s">
        <v>2220</v>
      </c>
      <c r="AJ147" s="49"/>
      <c r="AK147" s="49">
        <v>6</v>
      </c>
      <c r="AL147" s="49" t="s">
        <v>257</v>
      </c>
      <c r="AM147" s="49">
        <v>0</v>
      </c>
      <c r="AN147" s="49" t="s">
        <v>88</v>
      </c>
      <c r="AO147" s="49">
        <v>0</v>
      </c>
      <c r="AP147" s="49" t="s">
        <v>88</v>
      </c>
      <c r="AQ147" s="49">
        <v>0</v>
      </c>
      <c r="AR147" s="49" t="s">
        <v>88</v>
      </c>
      <c r="AS147" s="49">
        <v>10</v>
      </c>
    </row>
    <row r="148" spans="6:45" x14ac:dyDescent="0.2">
      <c r="F148" s="48" t="s">
        <v>158</v>
      </c>
      <c r="G148" s="48" t="s">
        <v>14</v>
      </c>
      <c r="H148" s="48"/>
      <c r="I148" s="48">
        <v>80</v>
      </c>
      <c r="J148" s="48"/>
      <c r="K148" s="48">
        <v>9</v>
      </c>
      <c r="L148" s="48" t="s">
        <v>298</v>
      </c>
      <c r="M148" s="48">
        <v>9</v>
      </c>
      <c r="N148" s="48" t="s">
        <v>298</v>
      </c>
      <c r="O148" s="48"/>
      <c r="P148" s="48" t="s">
        <v>2220</v>
      </c>
      <c r="Q148" s="48"/>
      <c r="R148" s="48">
        <v>4</v>
      </c>
      <c r="S148" s="48" t="s">
        <v>134</v>
      </c>
      <c r="T148" s="48">
        <v>5</v>
      </c>
      <c r="U148" s="48" t="s">
        <v>721</v>
      </c>
      <c r="V148" s="48">
        <v>6</v>
      </c>
      <c r="W148" s="48" t="s">
        <v>2280</v>
      </c>
      <c r="X148" s="48">
        <v>7</v>
      </c>
      <c r="Y148" s="48" t="s">
        <v>291</v>
      </c>
      <c r="Z148" s="48">
        <v>40</v>
      </c>
      <c r="AA148" s="49">
        <v>3</v>
      </c>
      <c r="AB148" s="49">
        <v>86</v>
      </c>
      <c r="AC148" s="49"/>
      <c r="AD148" s="49">
        <v>9</v>
      </c>
      <c r="AE148" s="49" t="s">
        <v>298</v>
      </c>
      <c r="AF148" s="49">
        <v>9</v>
      </c>
      <c r="AG148" s="49" t="s">
        <v>298</v>
      </c>
      <c r="AH148" s="49"/>
      <c r="AI148" s="49" t="s">
        <v>2220</v>
      </c>
      <c r="AJ148" s="49"/>
      <c r="AK148" s="49">
        <v>7</v>
      </c>
      <c r="AL148" s="49" t="s">
        <v>164</v>
      </c>
      <c r="AM148" s="49">
        <v>5</v>
      </c>
      <c r="AN148" s="49" t="s">
        <v>721</v>
      </c>
      <c r="AO148" s="49">
        <v>6</v>
      </c>
      <c r="AP148" s="49" t="s">
        <v>2280</v>
      </c>
      <c r="AQ148" s="49">
        <v>7</v>
      </c>
      <c r="AR148" s="49" t="s">
        <v>291</v>
      </c>
      <c r="AS148" s="49">
        <v>43</v>
      </c>
    </row>
    <row r="149" spans="6:45" x14ac:dyDescent="0.2">
      <c r="F149" s="48" t="s">
        <v>594</v>
      </c>
      <c r="G149" s="48" t="s">
        <v>595</v>
      </c>
      <c r="H149" s="48"/>
      <c r="I149" s="48">
        <v>44.000000000000007</v>
      </c>
      <c r="J149" s="48"/>
      <c r="K149" s="48">
        <v>7</v>
      </c>
      <c r="L149" s="48" t="s">
        <v>164</v>
      </c>
      <c r="M149" s="48">
        <v>1</v>
      </c>
      <c r="N149" s="48" t="s">
        <v>139</v>
      </c>
      <c r="O149" s="48"/>
      <c r="P149" s="48" t="s">
        <v>2220</v>
      </c>
      <c r="Q149" s="48"/>
      <c r="R149" s="48">
        <v>6</v>
      </c>
      <c r="S149" s="48" t="s">
        <v>257</v>
      </c>
      <c r="T149" s="48">
        <v>4</v>
      </c>
      <c r="U149" s="48" t="s">
        <v>263</v>
      </c>
      <c r="V149" s="48">
        <v>2</v>
      </c>
      <c r="W149" s="48" t="s">
        <v>2275</v>
      </c>
      <c r="X149" s="48">
        <v>2</v>
      </c>
      <c r="Y149" s="48" t="s">
        <v>2275</v>
      </c>
      <c r="Z149" s="48">
        <v>22</v>
      </c>
      <c r="AA149" s="49">
        <v>114</v>
      </c>
      <c r="AB149" s="49">
        <v>44.000000000000007</v>
      </c>
      <c r="AC149" s="49"/>
      <c r="AD149" s="49">
        <v>7</v>
      </c>
      <c r="AE149" s="49" t="s">
        <v>164</v>
      </c>
      <c r="AF149" s="49">
        <v>1</v>
      </c>
      <c r="AG149" s="49" t="s">
        <v>139</v>
      </c>
      <c r="AH149" s="49"/>
      <c r="AI149" s="49" t="s">
        <v>2220</v>
      </c>
      <c r="AJ149" s="49"/>
      <c r="AK149" s="49">
        <v>6</v>
      </c>
      <c r="AL149" s="49" t="s">
        <v>257</v>
      </c>
      <c r="AM149" s="49">
        <v>4</v>
      </c>
      <c r="AN149" s="49" t="s">
        <v>263</v>
      </c>
      <c r="AO149" s="49">
        <v>2</v>
      </c>
      <c r="AP149" s="49" t="s">
        <v>2275</v>
      </c>
      <c r="AQ149" s="49">
        <v>2</v>
      </c>
      <c r="AR149" s="49" t="s">
        <v>2275</v>
      </c>
      <c r="AS149" s="49">
        <v>22</v>
      </c>
    </row>
    <row r="150" spans="6:45" x14ac:dyDescent="0.2">
      <c r="F150" s="48" t="s">
        <v>596</v>
      </c>
      <c r="G150" s="48" t="s">
        <v>597</v>
      </c>
      <c r="H150" s="48"/>
      <c r="I150" s="48">
        <v>62.000000000000007</v>
      </c>
      <c r="J150" s="48"/>
      <c r="K150" s="48">
        <v>4</v>
      </c>
      <c r="L150" s="48" t="s">
        <v>134</v>
      </c>
      <c r="M150" s="48">
        <v>6</v>
      </c>
      <c r="N150" s="48" t="s">
        <v>257</v>
      </c>
      <c r="O150" s="48"/>
      <c r="P150" s="48" t="s">
        <v>2220</v>
      </c>
      <c r="Q150" s="48"/>
      <c r="R150" s="48">
        <v>5</v>
      </c>
      <c r="S150" s="48" t="s">
        <v>286</v>
      </c>
      <c r="T150" s="48">
        <v>5</v>
      </c>
      <c r="U150" s="48" t="s">
        <v>721</v>
      </c>
      <c r="V150" s="48">
        <v>6</v>
      </c>
      <c r="W150" s="48" t="s">
        <v>2280</v>
      </c>
      <c r="X150" s="48">
        <v>5</v>
      </c>
      <c r="Y150" s="48" t="s">
        <v>2276</v>
      </c>
      <c r="Z150" s="48">
        <v>31</v>
      </c>
      <c r="AA150" s="49">
        <v>37</v>
      </c>
      <c r="AB150" s="49">
        <v>70</v>
      </c>
      <c r="AC150" s="49"/>
      <c r="AD150" s="49">
        <v>6</v>
      </c>
      <c r="AE150" s="49" t="s">
        <v>257</v>
      </c>
      <c r="AF150" s="49">
        <v>6</v>
      </c>
      <c r="AG150" s="49" t="s">
        <v>257</v>
      </c>
      <c r="AH150" s="49"/>
      <c r="AI150" s="49" t="s">
        <v>2220</v>
      </c>
      <c r="AJ150" s="49"/>
      <c r="AK150" s="49">
        <v>5</v>
      </c>
      <c r="AL150" s="49" t="s">
        <v>286</v>
      </c>
      <c r="AM150" s="49">
        <v>5</v>
      </c>
      <c r="AN150" s="49" t="s">
        <v>721</v>
      </c>
      <c r="AO150" s="49">
        <v>7</v>
      </c>
      <c r="AP150" s="49" t="s">
        <v>291</v>
      </c>
      <c r="AQ150" s="49">
        <v>6</v>
      </c>
      <c r="AR150" s="49" t="s">
        <v>2280</v>
      </c>
      <c r="AS150" s="49">
        <v>35</v>
      </c>
    </row>
    <row r="151" spans="6:45" x14ac:dyDescent="0.2">
      <c r="F151" s="48" t="s">
        <v>598</v>
      </c>
      <c r="G151" s="48" t="s">
        <v>599</v>
      </c>
      <c r="H151" s="48"/>
      <c r="I151" s="48">
        <v>34</v>
      </c>
      <c r="J151" s="48"/>
      <c r="K151" s="48">
        <v>4</v>
      </c>
      <c r="L151" s="48" t="s">
        <v>134</v>
      </c>
      <c r="M151" s="48">
        <v>8</v>
      </c>
      <c r="N151" s="48" t="s">
        <v>254</v>
      </c>
      <c r="O151" s="48"/>
      <c r="P151" s="48" t="s">
        <v>2220</v>
      </c>
      <c r="Q151" s="48"/>
      <c r="R151" s="48">
        <v>5</v>
      </c>
      <c r="S151" s="48" t="s">
        <v>286</v>
      </c>
      <c r="T151" s="48">
        <v>0</v>
      </c>
      <c r="U151" s="48" t="s">
        <v>88</v>
      </c>
      <c r="V151" s="48">
        <v>0</v>
      </c>
      <c r="W151" s="48" t="s">
        <v>88</v>
      </c>
      <c r="X151" s="48">
        <v>0</v>
      </c>
      <c r="Y151" s="48" t="s">
        <v>88</v>
      </c>
      <c r="Z151" s="48">
        <v>17</v>
      </c>
      <c r="AA151" s="49">
        <v>143</v>
      </c>
      <c r="AB151" s="49">
        <v>34</v>
      </c>
      <c r="AC151" s="49"/>
      <c r="AD151" s="49">
        <v>4</v>
      </c>
      <c r="AE151" s="49" t="s">
        <v>134</v>
      </c>
      <c r="AF151" s="49">
        <v>8</v>
      </c>
      <c r="AG151" s="49" t="s">
        <v>254</v>
      </c>
      <c r="AH151" s="49"/>
      <c r="AI151" s="49" t="s">
        <v>2220</v>
      </c>
      <c r="AJ151" s="49"/>
      <c r="AK151" s="49">
        <v>5</v>
      </c>
      <c r="AL151" s="49" t="s">
        <v>286</v>
      </c>
      <c r="AM151" s="49">
        <v>0</v>
      </c>
      <c r="AN151" s="49" t="s">
        <v>88</v>
      </c>
      <c r="AO151" s="49">
        <v>0</v>
      </c>
      <c r="AP151" s="49" t="s">
        <v>88</v>
      </c>
      <c r="AQ151" s="49">
        <v>0</v>
      </c>
      <c r="AR151" s="49" t="s">
        <v>88</v>
      </c>
      <c r="AS151" s="49">
        <v>17</v>
      </c>
    </row>
    <row r="152" spans="6:45" x14ac:dyDescent="0.2">
      <c r="F152" s="48" t="s">
        <v>600</v>
      </c>
      <c r="G152" s="48" t="s">
        <v>601</v>
      </c>
      <c r="H152" s="48"/>
      <c r="I152" s="48">
        <v>40</v>
      </c>
      <c r="J152" s="48"/>
      <c r="K152" s="48">
        <v>6</v>
      </c>
      <c r="L152" s="48" t="s">
        <v>257</v>
      </c>
      <c r="M152" s="48">
        <v>8</v>
      </c>
      <c r="N152" s="48" t="s">
        <v>254</v>
      </c>
      <c r="O152" s="48"/>
      <c r="P152" s="48" t="s">
        <v>2220</v>
      </c>
      <c r="Q152" s="48"/>
      <c r="R152" s="48">
        <v>6</v>
      </c>
      <c r="S152" s="48" t="s">
        <v>257</v>
      </c>
      <c r="T152" s="48">
        <v>0</v>
      </c>
      <c r="U152" s="48" t="s">
        <v>88</v>
      </c>
      <c r="V152" s="48">
        <v>0</v>
      </c>
      <c r="W152" s="48" t="s">
        <v>88</v>
      </c>
      <c r="X152" s="48">
        <v>0</v>
      </c>
      <c r="Y152" s="48" t="s">
        <v>88</v>
      </c>
      <c r="Z152" s="48">
        <v>20</v>
      </c>
      <c r="AA152" s="49">
        <v>128</v>
      </c>
      <c r="AB152" s="49">
        <v>40</v>
      </c>
      <c r="AC152" s="49"/>
      <c r="AD152" s="49">
        <v>6</v>
      </c>
      <c r="AE152" s="49" t="s">
        <v>257</v>
      </c>
      <c r="AF152" s="49">
        <v>8</v>
      </c>
      <c r="AG152" s="49" t="s">
        <v>254</v>
      </c>
      <c r="AH152" s="49"/>
      <c r="AI152" s="49" t="s">
        <v>2220</v>
      </c>
      <c r="AJ152" s="49"/>
      <c r="AK152" s="49">
        <v>6</v>
      </c>
      <c r="AL152" s="49" t="s">
        <v>257</v>
      </c>
      <c r="AM152" s="49">
        <v>0</v>
      </c>
      <c r="AN152" s="49" t="s">
        <v>88</v>
      </c>
      <c r="AO152" s="49">
        <v>0</v>
      </c>
      <c r="AP152" s="49" t="s">
        <v>88</v>
      </c>
      <c r="AQ152" s="49">
        <v>0</v>
      </c>
      <c r="AR152" s="49" t="s">
        <v>88</v>
      </c>
      <c r="AS152" s="49">
        <v>20</v>
      </c>
    </row>
    <row r="153" spans="6:45" x14ac:dyDescent="0.2">
      <c r="F153" s="48" t="s">
        <v>602</v>
      </c>
      <c r="G153" s="48" t="s">
        <v>603</v>
      </c>
      <c r="H153" s="48"/>
      <c r="I153" s="48">
        <v>86</v>
      </c>
      <c r="J153" s="48"/>
      <c r="K153" s="48">
        <v>10</v>
      </c>
      <c r="L153" s="48" t="s">
        <v>291</v>
      </c>
      <c r="M153" s="48">
        <v>9</v>
      </c>
      <c r="N153" s="48" t="s">
        <v>298</v>
      </c>
      <c r="O153" s="48"/>
      <c r="P153" s="48" t="s">
        <v>2220</v>
      </c>
      <c r="Q153" s="48"/>
      <c r="R153" s="48">
        <v>9</v>
      </c>
      <c r="S153" s="48" t="s">
        <v>298</v>
      </c>
      <c r="T153" s="48">
        <v>5</v>
      </c>
      <c r="U153" s="48" t="s">
        <v>721</v>
      </c>
      <c r="V153" s="48">
        <v>5</v>
      </c>
      <c r="W153" s="48" t="s">
        <v>2276</v>
      </c>
      <c r="X153" s="48">
        <v>5</v>
      </c>
      <c r="Y153" s="48" t="s">
        <v>2276</v>
      </c>
      <c r="Z153" s="48">
        <v>43</v>
      </c>
      <c r="AA153" s="49">
        <v>3</v>
      </c>
      <c r="AB153" s="49">
        <v>86</v>
      </c>
      <c r="AC153" s="49"/>
      <c r="AD153" s="49">
        <v>10</v>
      </c>
      <c r="AE153" s="49" t="s">
        <v>291</v>
      </c>
      <c r="AF153" s="49">
        <v>9</v>
      </c>
      <c r="AG153" s="49" t="s">
        <v>298</v>
      </c>
      <c r="AH153" s="49"/>
      <c r="AI153" s="49" t="s">
        <v>2220</v>
      </c>
      <c r="AJ153" s="49"/>
      <c r="AK153" s="49">
        <v>9</v>
      </c>
      <c r="AL153" s="49" t="s">
        <v>298</v>
      </c>
      <c r="AM153" s="49">
        <v>5</v>
      </c>
      <c r="AN153" s="49" t="s">
        <v>721</v>
      </c>
      <c r="AO153" s="49">
        <v>5</v>
      </c>
      <c r="AP153" s="49" t="s">
        <v>2276</v>
      </c>
      <c r="AQ153" s="49">
        <v>5</v>
      </c>
      <c r="AR153" s="49" t="s">
        <v>2276</v>
      </c>
      <c r="AS153" s="49">
        <v>43</v>
      </c>
    </row>
    <row r="154" spans="6:45" x14ac:dyDescent="0.2">
      <c r="F154" s="48" t="s">
        <v>604</v>
      </c>
      <c r="G154" s="48" t="s">
        <v>605</v>
      </c>
      <c r="H154" s="48"/>
      <c r="I154" s="48">
        <v>56.000000000000007</v>
      </c>
      <c r="J154" s="48"/>
      <c r="K154" s="48">
        <v>3</v>
      </c>
      <c r="L154" s="48" t="s">
        <v>143</v>
      </c>
      <c r="M154" s="48">
        <v>4</v>
      </c>
      <c r="N154" s="48" t="s">
        <v>134</v>
      </c>
      <c r="O154" s="48"/>
      <c r="P154" s="48" t="s">
        <v>2220</v>
      </c>
      <c r="Q154" s="48"/>
      <c r="R154" s="48">
        <v>7</v>
      </c>
      <c r="S154" s="48" t="s">
        <v>164</v>
      </c>
      <c r="T154" s="48">
        <v>5</v>
      </c>
      <c r="U154" s="48" t="s">
        <v>721</v>
      </c>
      <c r="V154" s="48">
        <v>5</v>
      </c>
      <c r="W154" s="48" t="s">
        <v>2276</v>
      </c>
      <c r="X154" s="48">
        <v>4</v>
      </c>
      <c r="Y154" s="48" t="s">
        <v>2274</v>
      </c>
      <c r="Z154" s="48">
        <v>28</v>
      </c>
      <c r="AA154" s="49">
        <v>88</v>
      </c>
      <c r="AB154" s="49">
        <v>56.000000000000007</v>
      </c>
      <c r="AC154" s="49"/>
      <c r="AD154" s="49">
        <v>3</v>
      </c>
      <c r="AE154" s="49" t="s">
        <v>143</v>
      </c>
      <c r="AF154" s="49">
        <v>4</v>
      </c>
      <c r="AG154" s="49" t="s">
        <v>134</v>
      </c>
      <c r="AH154" s="49"/>
      <c r="AI154" s="49" t="s">
        <v>2220</v>
      </c>
      <c r="AJ154" s="49"/>
      <c r="AK154" s="49">
        <v>7</v>
      </c>
      <c r="AL154" s="49" t="s">
        <v>164</v>
      </c>
      <c r="AM154" s="49">
        <v>5</v>
      </c>
      <c r="AN154" s="49" t="s">
        <v>721</v>
      </c>
      <c r="AO154" s="49">
        <v>5</v>
      </c>
      <c r="AP154" s="49" t="s">
        <v>2276</v>
      </c>
      <c r="AQ154" s="49">
        <v>4</v>
      </c>
      <c r="AR154" s="49" t="s">
        <v>2274</v>
      </c>
      <c r="AS154" s="49">
        <v>28</v>
      </c>
    </row>
    <row r="155" spans="6:45" x14ac:dyDescent="0.2">
      <c r="F155" s="48" t="s">
        <v>606</v>
      </c>
      <c r="G155" s="48" t="s">
        <v>607</v>
      </c>
      <c r="H155" s="48"/>
      <c r="I155" s="48">
        <v>78</v>
      </c>
      <c r="J155" s="48"/>
      <c r="K155" s="48">
        <v>5</v>
      </c>
      <c r="L155" s="48" t="s">
        <v>286</v>
      </c>
      <c r="M155" s="48">
        <v>9</v>
      </c>
      <c r="N155" s="48" t="s">
        <v>298</v>
      </c>
      <c r="O155" s="48"/>
      <c r="P155" s="48" t="s">
        <v>2220</v>
      </c>
      <c r="Q155" s="48"/>
      <c r="R155" s="48">
        <v>8</v>
      </c>
      <c r="S155" s="48" t="s">
        <v>254</v>
      </c>
      <c r="T155" s="48">
        <v>6</v>
      </c>
      <c r="U155" s="48" t="s">
        <v>291</v>
      </c>
      <c r="V155" s="48">
        <v>6</v>
      </c>
      <c r="W155" s="48" t="s">
        <v>2280</v>
      </c>
      <c r="X155" s="48">
        <v>5</v>
      </c>
      <c r="Y155" s="48" t="s">
        <v>2276</v>
      </c>
      <c r="Z155" s="48">
        <v>39</v>
      </c>
      <c r="AA155" s="49">
        <v>18</v>
      </c>
      <c r="AB155" s="49">
        <v>78</v>
      </c>
      <c r="AC155" s="49"/>
      <c r="AD155" s="49">
        <v>5</v>
      </c>
      <c r="AE155" s="49" t="s">
        <v>286</v>
      </c>
      <c r="AF155" s="49">
        <v>9</v>
      </c>
      <c r="AG155" s="49" t="s">
        <v>298</v>
      </c>
      <c r="AH155" s="49"/>
      <c r="AI155" s="49" t="s">
        <v>2220</v>
      </c>
      <c r="AJ155" s="49"/>
      <c r="AK155" s="49">
        <v>8</v>
      </c>
      <c r="AL155" s="49" t="s">
        <v>254</v>
      </c>
      <c r="AM155" s="49">
        <v>6</v>
      </c>
      <c r="AN155" s="49" t="s">
        <v>291</v>
      </c>
      <c r="AO155" s="49">
        <v>6</v>
      </c>
      <c r="AP155" s="49" t="s">
        <v>2280</v>
      </c>
      <c r="AQ155" s="49">
        <v>5</v>
      </c>
      <c r="AR155" s="49" t="s">
        <v>2276</v>
      </c>
      <c r="AS155" s="49">
        <v>39</v>
      </c>
    </row>
    <row r="156" spans="6:45" x14ac:dyDescent="0.2">
      <c r="F156" s="48" t="s">
        <v>608</v>
      </c>
      <c r="G156" s="48" t="s">
        <v>609</v>
      </c>
      <c r="H156" s="48"/>
      <c r="I156" s="48">
        <v>38</v>
      </c>
      <c r="J156" s="48"/>
      <c r="K156" s="48">
        <v>3</v>
      </c>
      <c r="L156" s="48" t="s">
        <v>143</v>
      </c>
      <c r="M156" s="48">
        <v>7</v>
      </c>
      <c r="N156" s="48" t="s">
        <v>164</v>
      </c>
      <c r="O156" s="48"/>
      <c r="P156" s="48" t="s">
        <v>2220</v>
      </c>
      <c r="Q156" s="48"/>
      <c r="R156" s="48">
        <v>9</v>
      </c>
      <c r="S156" s="48" t="s">
        <v>298</v>
      </c>
      <c r="T156" s="48">
        <v>0</v>
      </c>
      <c r="U156" s="48" t="s">
        <v>88</v>
      </c>
      <c r="V156" s="48">
        <v>0</v>
      </c>
      <c r="W156" s="48" t="s">
        <v>88</v>
      </c>
      <c r="X156" s="48">
        <v>0</v>
      </c>
      <c r="Y156" s="48" t="s">
        <v>88</v>
      </c>
      <c r="Z156" s="48">
        <v>19</v>
      </c>
      <c r="AA156" s="49">
        <v>136</v>
      </c>
      <c r="AB156" s="49">
        <v>38</v>
      </c>
      <c r="AC156" s="49"/>
      <c r="AD156" s="49">
        <v>3</v>
      </c>
      <c r="AE156" s="49" t="s">
        <v>143</v>
      </c>
      <c r="AF156" s="49">
        <v>7</v>
      </c>
      <c r="AG156" s="49" t="s">
        <v>164</v>
      </c>
      <c r="AH156" s="49"/>
      <c r="AI156" s="49" t="s">
        <v>2220</v>
      </c>
      <c r="AJ156" s="49"/>
      <c r="AK156" s="49">
        <v>9</v>
      </c>
      <c r="AL156" s="49" t="s">
        <v>298</v>
      </c>
      <c r="AM156" s="49">
        <v>0</v>
      </c>
      <c r="AN156" s="49" t="s">
        <v>88</v>
      </c>
      <c r="AO156" s="49">
        <v>0</v>
      </c>
      <c r="AP156" s="49" t="s">
        <v>88</v>
      </c>
      <c r="AQ156" s="49">
        <v>0</v>
      </c>
      <c r="AR156" s="49" t="s">
        <v>88</v>
      </c>
      <c r="AS156" s="49">
        <v>19</v>
      </c>
    </row>
    <row r="157" spans="6:45" x14ac:dyDescent="0.2">
      <c r="F157" s="48" t="s">
        <v>163</v>
      </c>
      <c r="G157" s="48" t="s">
        <v>49</v>
      </c>
      <c r="H157" s="48"/>
      <c r="I157" s="48">
        <v>0</v>
      </c>
      <c r="J157" s="48"/>
      <c r="K157" s="48">
        <v>0</v>
      </c>
      <c r="L157" s="48" t="s">
        <v>88</v>
      </c>
      <c r="M157" s="48">
        <v>0</v>
      </c>
      <c r="N157" s="48" t="s">
        <v>88</v>
      </c>
      <c r="O157" s="48"/>
      <c r="P157" s="48" t="s">
        <v>2220</v>
      </c>
      <c r="Q157" s="48"/>
      <c r="R157" s="48">
        <v>0</v>
      </c>
      <c r="S157" s="48" t="s">
        <v>88</v>
      </c>
      <c r="T157" s="48">
        <v>0</v>
      </c>
      <c r="U157" s="48" t="s">
        <v>88</v>
      </c>
      <c r="V157" s="48">
        <v>0</v>
      </c>
      <c r="W157" s="48" t="s">
        <v>88</v>
      </c>
      <c r="X157" s="48">
        <v>0</v>
      </c>
      <c r="Y157" s="48" t="s">
        <v>88</v>
      </c>
      <c r="Z157" s="48">
        <v>0</v>
      </c>
      <c r="AA157" s="49">
        <v>190</v>
      </c>
      <c r="AB157" s="49">
        <v>0</v>
      </c>
      <c r="AC157" s="49"/>
      <c r="AD157" s="49">
        <v>0</v>
      </c>
      <c r="AE157" s="49" t="s">
        <v>88</v>
      </c>
      <c r="AF157" s="49">
        <v>0</v>
      </c>
      <c r="AG157" s="49" t="s">
        <v>88</v>
      </c>
      <c r="AH157" s="49"/>
      <c r="AI157" s="49" t="s">
        <v>2220</v>
      </c>
      <c r="AJ157" s="49"/>
      <c r="AK157" s="49">
        <v>0</v>
      </c>
      <c r="AL157" s="49" t="s">
        <v>88</v>
      </c>
      <c r="AM157" s="49">
        <v>0</v>
      </c>
      <c r="AN157" s="49" t="s">
        <v>88</v>
      </c>
      <c r="AO157" s="49">
        <v>0</v>
      </c>
      <c r="AP157" s="49" t="s">
        <v>88</v>
      </c>
      <c r="AQ157" s="49">
        <v>0</v>
      </c>
      <c r="AR157" s="49" t="s">
        <v>88</v>
      </c>
      <c r="AS157" s="49">
        <v>0</v>
      </c>
    </row>
    <row r="158" spans="6:45" x14ac:dyDescent="0.2">
      <c r="F158" s="48" t="s">
        <v>610</v>
      </c>
      <c r="G158" s="48" t="s">
        <v>611</v>
      </c>
      <c r="H158" s="48"/>
      <c r="I158" s="48">
        <v>80</v>
      </c>
      <c r="J158" s="48"/>
      <c r="K158" s="48">
        <v>8</v>
      </c>
      <c r="L158" s="48" t="s">
        <v>254</v>
      </c>
      <c r="M158" s="48">
        <v>8</v>
      </c>
      <c r="N158" s="48" t="s">
        <v>254</v>
      </c>
      <c r="O158" s="48"/>
      <c r="P158" s="48" t="s">
        <v>2220</v>
      </c>
      <c r="Q158" s="48"/>
      <c r="R158" s="48">
        <v>8</v>
      </c>
      <c r="S158" s="48" t="s">
        <v>254</v>
      </c>
      <c r="T158" s="48">
        <v>5</v>
      </c>
      <c r="U158" s="48" t="s">
        <v>721</v>
      </c>
      <c r="V158" s="48">
        <v>6</v>
      </c>
      <c r="W158" s="48" t="s">
        <v>2280</v>
      </c>
      <c r="X158" s="48">
        <v>5</v>
      </c>
      <c r="Y158" s="48" t="s">
        <v>2276</v>
      </c>
      <c r="Z158" s="48">
        <v>40</v>
      </c>
      <c r="AA158" s="49">
        <v>13</v>
      </c>
      <c r="AB158" s="49">
        <v>80</v>
      </c>
      <c r="AC158" s="49"/>
      <c r="AD158" s="49">
        <v>8</v>
      </c>
      <c r="AE158" s="49" t="s">
        <v>254</v>
      </c>
      <c r="AF158" s="49">
        <v>8</v>
      </c>
      <c r="AG158" s="49" t="s">
        <v>254</v>
      </c>
      <c r="AH158" s="49"/>
      <c r="AI158" s="49" t="s">
        <v>2220</v>
      </c>
      <c r="AJ158" s="49"/>
      <c r="AK158" s="49">
        <v>8</v>
      </c>
      <c r="AL158" s="49" t="s">
        <v>254</v>
      </c>
      <c r="AM158" s="49">
        <v>5</v>
      </c>
      <c r="AN158" s="49" t="s">
        <v>721</v>
      </c>
      <c r="AO158" s="49">
        <v>6</v>
      </c>
      <c r="AP158" s="49" t="s">
        <v>2280</v>
      </c>
      <c r="AQ158" s="49">
        <v>5</v>
      </c>
      <c r="AR158" s="49" t="s">
        <v>2276</v>
      </c>
      <c r="AS158" s="49">
        <v>40</v>
      </c>
    </row>
    <row r="159" spans="6:45" x14ac:dyDescent="0.2">
      <c r="F159" s="48" t="s">
        <v>612</v>
      </c>
      <c r="G159" s="48" t="s">
        <v>613</v>
      </c>
      <c r="H159" s="48"/>
      <c r="I159" s="48">
        <v>16</v>
      </c>
      <c r="J159" s="48"/>
      <c r="K159" s="48">
        <v>2</v>
      </c>
      <c r="L159" s="48" t="s">
        <v>129</v>
      </c>
      <c r="M159" s="48">
        <v>1</v>
      </c>
      <c r="N159" s="48" t="s">
        <v>139</v>
      </c>
      <c r="O159" s="48"/>
      <c r="P159" s="48" t="s">
        <v>2220</v>
      </c>
      <c r="Q159" s="48"/>
      <c r="R159" s="48">
        <v>5</v>
      </c>
      <c r="S159" s="48" t="s">
        <v>286</v>
      </c>
      <c r="T159" s="48">
        <v>0</v>
      </c>
      <c r="U159" s="48" t="s">
        <v>88</v>
      </c>
      <c r="V159" s="48">
        <v>0</v>
      </c>
      <c r="W159" s="48" t="s">
        <v>88</v>
      </c>
      <c r="X159" s="48">
        <v>0</v>
      </c>
      <c r="Y159" s="48" t="s">
        <v>88</v>
      </c>
      <c r="Z159" s="48">
        <v>8</v>
      </c>
      <c r="AA159" s="49">
        <v>185</v>
      </c>
      <c r="AB159" s="49">
        <v>16</v>
      </c>
      <c r="AC159" s="49"/>
      <c r="AD159" s="49">
        <v>2</v>
      </c>
      <c r="AE159" s="49" t="s">
        <v>129</v>
      </c>
      <c r="AF159" s="49">
        <v>1</v>
      </c>
      <c r="AG159" s="49" t="s">
        <v>139</v>
      </c>
      <c r="AH159" s="49"/>
      <c r="AI159" s="49" t="s">
        <v>2220</v>
      </c>
      <c r="AJ159" s="49"/>
      <c r="AK159" s="49">
        <v>5</v>
      </c>
      <c r="AL159" s="49" t="s">
        <v>286</v>
      </c>
      <c r="AM159" s="49">
        <v>0</v>
      </c>
      <c r="AN159" s="49" t="s">
        <v>88</v>
      </c>
      <c r="AO159" s="49">
        <v>0</v>
      </c>
      <c r="AP159" s="49" t="s">
        <v>88</v>
      </c>
      <c r="AQ159" s="49">
        <v>0</v>
      </c>
      <c r="AR159" s="49" t="s">
        <v>88</v>
      </c>
      <c r="AS159" s="49">
        <v>8</v>
      </c>
    </row>
    <row r="160" spans="6:45" x14ac:dyDescent="0.2">
      <c r="F160" s="48" t="s">
        <v>614</v>
      </c>
      <c r="G160" s="48" t="s">
        <v>615</v>
      </c>
      <c r="H160" s="48"/>
      <c r="I160" s="48">
        <v>70</v>
      </c>
      <c r="J160" s="48"/>
      <c r="K160" s="48">
        <v>7</v>
      </c>
      <c r="L160" s="48" t="s">
        <v>164</v>
      </c>
      <c r="M160" s="48">
        <v>6</v>
      </c>
      <c r="N160" s="48" t="s">
        <v>257</v>
      </c>
      <c r="O160" s="48"/>
      <c r="P160" s="48" t="s">
        <v>2220</v>
      </c>
      <c r="Q160" s="48"/>
      <c r="R160" s="48">
        <v>6</v>
      </c>
      <c r="S160" s="48" t="s">
        <v>257</v>
      </c>
      <c r="T160" s="48">
        <v>6</v>
      </c>
      <c r="U160" s="48" t="s">
        <v>291</v>
      </c>
      <c r="V160" s="48">
        <v>4</v>
      </c>
      <c r="W160" s="48" t="s">
        <v>2274</v>
      </c>
      <c r="X160" s="48">
        <v>6</v>
      </c>
      <c r="Y160" s="48" t="s">
        <v>2280</v>
      </c>
      <c r="Z160" s="48">
        <v>35</v>
      </c>
      <c r="AA160" s="49">
        <v>28</v>
      </c>
      <c r="AB160" s="49">
        <v>72</v>
      </c>
      <c r="AC160" s="49"/>
      <c r="AD160" s="49">
        <v>7</v>
      </c>
      <c r="AE160" s="49" t="s">
        <v>164</v>
      </c>
      <c r="AF160" s="49">
        <v>6</v>
      </c>
      <c r="AG160" s="49" t="s">
        <v>257</v>
      </c>
      <c r="AH160" s="49"/>
      <c r="AI160" s="49" t="s">
        <v>2220</v>
      </c>
      <c r="AJ160" s="49"/>
      <c r="AK160" s="49">
        <v>6</v>
      </c>
      <c r="AL160" s="49" t="s">
        <v>257</v>
      </c>
      <c r="AM160" s="49">
        <v>6</v>
      </c>
      <c r="AN160" s="49" t="s">
        <v>291</v>
      </c>
      <c r="AO160" s="49">
        <v>5</v>
      </c>
      <c r="AP160" s="49" t="s">
        <v>2276</v>
      </c>
      <c r="AQ160" s="49">
        <v>6</v>
      </c>
      <c r="AR160" s="49" t="s">
        <v>2280</v>
      </c>
      <c r="AS160" s="49">
        <v>36</v>
      </c>
    </row>
    <row r="161" spans="6:45" x14ac:dyDescent="0.2">
      <c r="F161" s="48" t="s">
        <v>616</v>
      </c>
      <c r="G161" s="48" t="s">
        <v>617</v>
      </c>
      <c r="H161" s="48"/>
      <c r="I161" s="48">
        <v>72</v>
      </c>
      <c r="J161" s="48"/>
      <c r="K161" s="48">
        <v>8</v>
      </c>
      <c r="L161" s="48" t="s">
        <v>254</v>
      </c>
      <c r="M161" s="48">
        <v>5</v>
      </c>
      <c r="N161" s="48" t="s">
        <v>286</v>
      </c>
      <c r="O161" s="48"/>
      <c r="P161" s="48" t="s">
        <v>2220</v>
      </c>
      <c r="Q161" s="48"/>
      <c r="R161" s="48">
        <v>7</v>
      </c>
      <c r="S161" s="48" t="s">
        <v>164</v>
      </c>
      <c r="T161" s="48">
        <v>5</v>
      </c>
      <c r="U161" s="48" t="s">
        <v>721</v>
      </c>
      <c r="V161" s="48">
        <v>6</v>
      </c>
      <c r="W161" s="48" t="s">
        <v>2280</v>
      </c>
      <c r="X161" s="48">
        <v>5</v>
      </c>
      <c r="Y161" s="48" t="s">
        <v>2276</v>
      </c>
      <c r="Z161" s="48">
        <v>36</v>
      </c>
      <c r="AA161" s="49">
        <v>28</v>
      </c>
      <c r="AB161" s="49">
        <v>72</v>
      </c>
      <c r="AC161" s="49"/>
      <c r="AD161" s="49">
        <v>8</v>
      </c>
      <c r="AE161" s="49" t="s">
        <v>254</v>
      </c>
      <c r="AF161" s="49">
        <v>5</v>
      </c>
      <c r="AG161" s="49" t="s">
        <v>286</v>
      </c>
      <c r="AH161" s="49"/>
      <c r="AI161" s="49" t="s">
        <v>2220</v>
      </c>
      <c r="AJ161" s="49"/>
      <c r="AK161" s="49">
        <v>7</v>
      </c>
      <c r="AL161" s="49" t="s">
        <v>164</v>
      </c>
      <c r="AM161" s="49">
        <v>5</v>
      </c>
      <c r="AN161" s="49" t="s">
        <v>721</v>
      </c>
      <c r="AO161" s="49">
        <v>6</v>
      </c>
      <c r="AP161" s="49" t="s">
        <v>2280</v>
      </c>
      <c r="AQ161" s="49">
        <v>5</v>
      </c>
      <c r="AR161" s="49" t="s">
        <v>2276</v>
      </c>
      <c r="AS161" s="49">
        <v>36</v>
      </c>
    </row>
    <row r="162" spans="6:45" x14ac:dyDescent="0.2">
      <c r="F162" s="48" t="s">
        <v>618</v>
      </c>
      <c r="G162" s="48" t="s">
        <v>619</v>
      </c>
      <c r="H162" s="48"/>
      <c r="I162" s="48">
        <v>52.000000000000007</v>
      </c>
      <c r="J162" s="48"/>
      <c r="K162" s="48">
        <v>4</v>
      </c>
      <c r="L162" s="48" t="s">
        <v>134</v>
      </c>
      <c r="M162" s="48">
        <v>8</v>
      </c>
      <c r="N162" s="48" t="s">
        <v>254</v>
      </c>
      <c r="O162" s="48"/>
      <c r="P162" s="48" t="s">
        <v>2220</v>
      </c>
      <c r="Q162" s="48"/>
      <c r="R162" s="48">
        <v>8</v>
      </c>
      <c r="S162" s="48" t="s">
        <v>254</v>
      </c>
      <c r="T162" s="48">
        <v>3</v>
      </c>
      <c r="U162" s="48" t="s">
        <v>286</v>
      </c>
      <c r="V162" s="48">
        <v>1</v>
      </c>
      <c r="W162" s="48" t="s">
        <v>2281</v>
      </c>
      <c r="X162" s="48">
        <v>2</v>
      </c>
      <c r="Y162" s="48" t="s">
        <v>2275</v>
      </c>
      <c r="Z162" s="48">
        <v>26</v>
      </c>
      <c r="AA162" s="49">
        <v>103</v>
      </c>
      <c r="AB162" s="49">
        <v>52.000000000000007</v>
      </c>
      <c r="AC162" s="49"/>
      <c r="AD162" s="49">
        <v>4</v>
      </c>
      <c r="AE162" s="49" t="s">
        <v>134</v>
      </c>
      <c r="AF162" s="49">
        <v>8</v>
      </c>
      <c r="AG162" s="49" t="s">
        <v>254</v>
      </c>
      <c r="AH162" s="49"/>
      <c r="AI162" s="49" t="s">
        <v>2220</v>
      </c>
      <c r="AJ162" s="49"/>
      <c r="AK162" s="49">
        <v>8</v>
      </c>
      <c r="AL162" s="49" t="s">
        <v>254</v>
      </c>
      <c r="AM162" s="49">
        <v>3</v>
      </c>
      <c r="AN162" s="49" t="s">
        <v>286</v>
      </c>
      <c r="AO162" s="49">
        <v>1</v>
      </c>
      <c r="AP162" s="49" t="s">
        <v>2281</v>
      </c>
      <c r="AQ162" s="49">
        <v>2</v>
      </c>
      <c r="AR162" s="49" t="s">
        <v>2275</v>
      </c>
      <c r="AS162" s="49">
        <v>26</v>
      </c>
    </row>
    <row r="163" spans="6:45" x14ac:dyDescent="0.2">
      <c r="F163" s="48" t="s">
        <v>620</v>
      </c>
      <c r="G163" s="48" t="s">
        <v>621</v>
      </c>
      <c r="H163" s="48"/>
      <c r="I163" s="48">
        <v>58.000000000000007</v>
      </c>
      <c r="J163" s="48"/>
      <c r="K163" s="48">
        <v>4</v>
      </c>
      <c r="L163" s="48" t="s">
        <v>134</v>
      </c>
      <c r="M163" s="48">
        <v>8</v>
      </c>
      <c r="N163" s="48" t="s">
        <v>254</v>
      </c>
      <c r="O163" s="48"/>
      <c r="P163" s="48" t="s">
        <v>2220</v>
      </c>
      <c r="Q163" s="48"/>
      <c r="R163" s="48">
        <v>8</v>
      </c>
      <c r="S163" s="48" t="s">
        <v>254</v>
      </c>
      <c r="T163" s="48">
        <v>3</v>
      </c>
      <c r="U163" s="48" t="s">
        <v>286</v>
      </c>
      <c r="V163" s="48">
        <v>4</v>
      </c>
      <c r="W163" s="48" t="s">
        <v>2274</v>
      </c>
      <c r="X163" s="48">
        <v>2</v>
      </c>
      <c r="Y163" s="48" t="s">
        <v>2275</v>
      </c>
      <c r="Z163" s="48">
        <v>29</v>
      </c>
      <c r="AA163" s="49">
        <v>79</v>
      </c>
      <c r="AB163" s="49">
        <v>58.000000000000007</v>
      </c>
      <c r="AC163" s="49"/>
      <c r="AD163" s="49">
        <v>4</v>
      </c>
      <c r="AE163" s="49" t="s">
        <v>134</v>
      </c>
      <c r="AF163" s="49">
        <v>8</v>
      </c>
      <c r="AG163" s="49" t="s">
        <v>254</v>
      </c>
      <c r="AH163" s="49"/>
      <c r="AI163" s="49" t="s">
        <v>2220</v>
      </c>
      <c r="AJ163" s="49"/>
      <c r="AK163" s="49">
        <v>8</v>
      </c>
      <c r="AL163" s="49" t="s">
        <v>254</v>
      </c>
      <c r="AM163" s="49">
        <v>3</v>
      </c>
      <c r="AN163" s="49" t="s">
        <v>286</v>
      </c>
      <c r="AO163" s="49">
        <v>4</v>
      </c>
      <c r="AP163" s="49" t="s">
        <v>2274</v>
      </c>
      <c r="AQ163" s="49">
        <v>2</v>
      </c>
      <c r="AR163" s="49" t="s">
        <v>2275</v>
      </c>
      <c r="AS163" s="49">
        <v>29</v>
      </c>
    </row>
    <row r="164" spans="6:45" x14ac:dyDescent="0.2">
      <c r="F164" s="48" t="s">
        <v>622</v>
      </c>
      <c r="G164" s="48" t="s">
        <v>623</v>
      </c>
      <c r="H164" s="48"/>
      <c r="I164" s="48">
        <v>58.000000000000007</v>
      </c>
      <c r="J164" s="48"/>
      <c r="K164" s="48">
        <v>4</v>
      </c>
      <c r="L164" s="48" t="s">
        <v>134</v>
      </c>
      <c r="M164" s="48">
        <v>8</v>
      </c>
      <c r="N164" s="48" t="s">
        <v>254</v>
      </c>
      <c r="O164" s="48"/>
      <c r="P164" s="48" t="s">
        <v>2220</v>
      </c>
      <c r="Q164" s="48"/>
      <c r="R164" s="48">
        <v>8</v>
      </c>
      <c r="S164" s="48" t="s">
        <v>254</v>
      </c>
      <c r="T164" s="48">
        <v>3</v>
      </c>
      <c r="U164" s="48" t="s">
        <v>286</v>
      </c>
      <c r="V164" s="48">
        <v>4</v>
      </c>
      <c r="W164" s="48" t="s">
        <v>2274</v>
      </c>
      <c r="X164" s="48">
        <v>2</v>
      </c>
      <c r="Y164" s="48" t="s">
        <v>2275</v>
      </c>
      <c r="Z164" s="48">
        <v>29</v>
      </c>
      <c r="AA164" s="49">
        <v>79</v>
      </c>
      <c r="AB164" s="49">
        <v>58.000000000000007</v>
      </c>
      <c r="AC164" s="49"/>
      <c r="AD164" s="49">
        <v>4</v>
      </c>
      <c r="AE164" s="49" t="s">
        <v>134</v>
      </c>
      <c r="AF164" s="49">
        <v>8</v>
      </c>
      <c r="AG164" s="49" t="s">
        <v>254</v>
      </c>
      <c r="AH164" s="49"/>
      <c r="AI164" s="49" t="s">
        <v>2220</v>
      </c>
      <c r="AJ164" s="49"/>
      <c r="AK164" s="49">
        <v>8</v>
      </c>
      <c r="AL164" s="49" t="s">
        <v>254</v>
      </c>
      <c r="AM164" s="49">
        <v>3</v>
      </c>
      <c r="AN164" s="49" t="s">
        <v>286</v>
      </c>
      <c r="AO164" s="49">
        <v>4</v>
      </c>
      <c r="AP164" s="49" t="s">
        <v>2274</v>
      </c>
      <c r="AQ164" s="49">
        <v>2</v>
      </c>
      <c r="AR164" s="49" t="s">
        <v>2275</v>
      </c>
      <c r="AS164" s="49">
        <v>29</v>
      </c>
    </row>
    <row r="165" spans="6:45" x14ac:dyDescent="0.2">
      <c r="F165" s="48" t="s">
        <v>167</v>
      </c>
      <c r="G165" s="48" t="s">
        <v>40</v>
      </c>
      <c r="H165" s="48"/>
      <c r="I165" s="48">
        <v>30.000000000000004</v>
      </c>
      <c r="J165" s="48"/>
      <c r="K165" s="48">
        <v>3</v>
      </c>
      <c r="L165" s="48" t="s">
        <v>143</v>
      </c>
      <c r="M165" s="48">
        <v>1</v>
      </c>
      <c r="N165" s="48" t="s">
        <v>139</v>
      </c>
      <c r="O165" s="48"/>
      <c r="P165" s="48" t="s">
        <v>2220</v>
      </c>
      <c r="Q165" s="48"/>
      <c r="R165" s="48">
        <v>6</v>
      </c>
      <c r="S165" s="48" t="s">
        <v>257</v>
      </c>
      <c r="T165" s="48">
        <v>2</v>
      </c>
      <c r="U165" s="48" t="s">
        <v>272</v>
      </c>
      <c r="V165" s="48">
        <v>2</v>
      </c>
      <c r="W165" s="48" t="s">
        <v>2275</v>
      </c>
      <c r="X165" s="48">
        <v>1</v>
      </c>
      <c r="Y165" s="48" t="s">
        <v>2281</v>
      </c>
      <c r="Z165" s="48">
        <v>15</v>
      </c>
      <c r="AA165" s="49">
        <v>153</v>
      </c>
      <c r="AB165" s="49">
        <v>30.000000000000004</v>
      </c>
      <c r="AC165" s="49"/>
      <c r="AD165" s="49">
        <v>3</v>
      </c>
      <c r="AE165" s="49" t="s">
        <v>143</v>
      </c>
      <c r="AF165" s="49">
        <v>1</v>
      </c>
      <c r="AG165" s="49" t="s">
        <v>139</v>
      </c>
      <c r="AH165" s="49"/>
      <c r="AI165" s="49" t="s">
        <v>2220</v>
      </c>
      <c r="AJ165" s="49"/>
      <c r="AK165" s="49">
        <v>6</v>
      </c>
      <c r="AL165" s="49" t="s">
        <v>257</v>
      </c>
      <c r="AM165" s="49">
        <v>2</v>
      </c>
      <c r="AN165" s="49" t="s">
        <v>272</v>
      </c>
      <c r="AO165" s="49">
        <v>2</v>
      </c>
      <c r="AP165" s="49" t="s">
        <v>2275</v>
      </c>
      <c r="AQ165" s="49">
        <v>1</v>
      </c>
      <c r="AR165" s="49" t="s">
        <v>2281</v>
      </c>
      <c r="AS165" s="49">
        <v>15</v>
      </c>
    </row>
    <row r="166" spans="6:45" x14ac:dyDescent="0.2">
      <c r="F166" s="48" t="s">
        <v>624</v>
      </c>
      <c r="G166" s="48" t="s">
        <v>625</v>
      </c>
      <c r="H166" s="48"/>
      <c r="I166" s="48">
        <v>28.000000000000004</v>
      </c>
      <c r="J166" s="48"/>
      <c r="K166" s="48">
        <v>1</v>
      </c>
      <c r="L166" s="48" t="s">
        <v>139</v>
      </c>
      <c r="M166" s="48">
        <v>0</v>
      </c>
      <c r="N166" s="48" t="s">
        <v>88</v>
      </c>
      <c r="O166" s="48"/>
      <c r="P166" s="48" t="s">
        <v>2220</v>
      </c>
      <c r="Q166" s="48"/>
      <c r="R166" s="48">
        <v>6</v>
      </c>
      <c r="S166" s="48" t="s">
        <v>257</v>
      </c>
      <c r="T166" s="48">
        <v>4</v>
      </c>
      <c r="U166" s="48" t="s">
        <v>263</v>
      </c>
      <c r="V166" s="48">
        <v>2</v>
      </c>
      <c r="W166" s="48" t="s">
        <v>2275</v>
      </c>
      <c r="X166" s="48">
        <v>1</v>
      </c>
      <c r="Y166" s="48" t="s">
        <v>2281</v>
      </c>
      <c r="Z166" s="48">
        <v>14</v>
      </c>
      <c r="AA166" s="49">
        <v>157</v>
      </c>
      <c r="AB166" s="49">
        <v>28.000000000000004</v>
      </c>
      <c r="AC166" s="49"/>
      <c r="AD166" s="49">
        <v>1</v>
      </c>
      <c r="AE166" s="49" t="s">
        <v>139</v>
      </c>
      <c r="AF166" s="49">
        <v>0</v>
      </c>
      <c r="AG166" s="49" t="s">
        <v>88</v>
      </c>
      <c r="AH166" s="49"/>
      <c r="AI166" s="49" t="s">
        <v>2220</v>
      </c>
      <c r="AJ166" s="49"/>
      <c r="AK166" s="49">
        <v>6</v>
      </c>
      <c r="AL166" s="49" t="s">
        <v>257</v>
      </c>
      <c r="AM166" s="49">
        <v>4</v>
      </c>
      <c r="AN166" s="49" t="s">
        <v>263</v>
      </c>
      <c r="AO166" s="49">
        <v>2</v>
      </c>
      <c r="AP166" s="49" t="s">
        <v>2275</v>
      </c>
      <c r="AQ166" s="49">
        <v>1</v>
      </c>
      <c r="AR166" s="49" t="s">
        <v>2281</v>
      </c>
      <c r="AS166" s="49">
        <v>14</v>
      </c>
    </row>
    <row r="167" spans="6:45" x14ac:dyDescent="0.2">
      <c r="F167" s="48" t="s">
        <v>626</v>
      </c>
      <c r="G167" s="48" t="s">
        <v>627</v>
      </c>
      <c r="H167" s="48"/>
      <c r="I167" s="48">
        <v>72</v>
      </c>
      <c r="J167" s="48"/>
      <c r="K167" s="48">
        <v>8</v>
      </c>
      <c r="L167" s="48" t="s">
        <v>254</v>
      </c>
      <c r="M167" s="48">
        <v>4</v>
      </c>
      <c r="N167" s="48" t="s">
        <v>134</v>
      </c>
      <c r="O167" s="48"/>
      <c r="P167" s="48" t="s">
        <v>2220</v>
      </c>
      <c r="Q167" s="48"/>
      <c r="R167" s="48">
        <v>7</v>
      </c>
      <c r="S167" s="48" t="s">
        <v>164</v>
      </c>
      <c r="T167" s="48">
        <v>5</v>
      </c>
      <c r="U167" s="48" t="s">
        <v>721</v>
      </c>
      <c r="V167" s="48">
        <v>6</v>
      </c>
      <c r="W167" s="48" t="s">
        <v>2280</v>
      </c>
      <c r="X167" s="48">
        <v>6</v>
      </c>
      <c r="Y167" s="48" t="s">
        <v>2280</v>
      </c>
      <c r="Z167" s="48">
        <v>36</v>
      </c>
      <c r="AA167" s="49">
        <v>28</v>
      </c>
      <c r="AB167" s="49">
        <v>72</v>
      </c>
      <c r="AC167" s="49"/>
      <c r="AD167" s="49">
        <v>8</v>
      </c>
      <c r="AE167" s="49" t="s">
        <v>254</v>
      </c>
      <c r="AF167" s="49">
        <v>4</v>
      </c>
      <c r="AG167" s="49" t="s">
        <v>134</v>
      </c>
      <c r="AH167" s="49"/>
      <c r="AI167" s="49" t="s">
        <v>2220</v>
      </c>
      <c r="AJ167" s="49"/>
      <c r="AK167" s="49">
        <v>7</v>
      </c>
      <c r="AL167" s="49" t="s">
        <v>164</v>
      </c>
      <c r="AM167" s="49">
        <v>5</v>
      </c>
      <c r="AN167" s="49" t="s">
        <v>721</v>
      </c>
      <c r="AO167" s="49">
        <v>6</v>
      </c>
      <c r="AP167" s="49" t="s">
        <v>2280</v>
      </c>
      <c r="AQ167" s="49">
        <v>6</v>
      </c>
      <c r="AR167" s="49" t="s">
        <v>2280</v>
      </c>
      <c r="AS167" s="49">
        <v>36</v>
      </c>
    </row>
    <row r="168" spans="6:45" x14ac:dyDescent="0.2">
      <c r="F168" s="48" t="s">
        <v>628</v>
      </c>
      <c r="G168" s="48" t="s">
        <v>629</v>
      </c>
      <c r="H168" s="48"/>
      <c r="I168" s="48">
        <v>50.000000000000007</v>
      </c>
      <c r="J168" s="48"/>
      <c r="K168" s="48">
        <v>0</v>
      </c>
      <c r="L168" s="48" t="s">
        <v>88</v>
      </c>
      <c r="M168" s="48">
        <v>5</v>
      </c>
      <c r="N168" s="48" t="s">
        <v>286</v>
      </c>
      <c r="O168" s="48"/>
      <c r="P168" s="48" t="s">
        <v>2220</v>
      </c>
      <c r="Q168" s="48"/>
      <c r="R168" s="48">
        <v>5</v>
      </c>
      <c r="S168" s="48" t="s">
        <v>286</v>
      </c>
      <c r="T168" s="48">
        <v>5</v>
      </c>
      <c r="U168" s="48" t="s">
        <v>721</v>
      </c>
      <c r="V168" s="48">
        <v>5</v>
      </c>
      <c r="W168" s="48" t="s">
        <v>2276</v>
      </c>
      <c r="X168" s="48">
        <v>5</v>
      </c>
      <c r="Y168" s="48" t="s">
        <v>2276</v>
      </c>
      <c r="Z168" s="48">
        <v>25</v>
      </c>
      <c r="AA168" s="49">
        <v>105</v>
      </c>
      <c r="AB168" s="49">
        <v>50.000000000000007</v>
      </c>
      <c r="AC168" s="49"/>
      <c r="AD168" s="49">
        <v>0</v>
      </c>
      <c r="AE168" s="49" t="s">
        <v>88</v>
      </c>
      <c r="AF168" s="49">
        <v>5</v>
      </c>
      <c r="AG168" s="49" t="s">
        <v>286</v>
      </c>
      <c r="AH168" s="49"/>
      <c r="AI168" s="49" t="s">
        <v>2220</v>
      </c>
      <c r="AJ168" s="49"/>
      <c r="AK168" s="49">
        <v>5</v>
      </c>
      <c r="AL168" s="49" t="s">
        <v>286</v>
      </c>
      <c r="AM168" s="49">
        <v>5</v>
      </c>
      <c r="AN168" s="49" t="s">
        <v>721</v>
      </c>
      <c r="AO168" s="49">
        <v>5</v>
      </c>
      <c r="AP168" s="49" t="s">
        <v>2276</v>
      </c>
      <c r="AQ168" s="49">
        <v>5</v>
      </c>
      <c r="AR168" s="49" t="s">
        <v>2276</v>
      </c>
      <c r="AS168" s="49">
        <v>25</v>
      </c>
    </row>
    <row r="169" spans="6:45" x14ac:dyDescent="0.2">
      <c r="F169" s="48" t="s">
        <v>171</v>
      </c>
      <c r="G169" s="48" t="s">
        <v>199</v>
      </c>
      <c r="H169" s="48"/>
      <c r="I169" s="48">
        <v>54.000000000000007</v>
      </c>
      <c r="J169" s="48"/>
      <c r="K169" s="48">
        <v>7</v>
      </c>
      <c r="L169" s="48" t="s">
        <v>164</v>
      </c>
      <c r="M169" s="48">
        <v>5</v>
      </c>
      <c r="N169" s="48" t="s">
        <v>286</v>
      </c>
      <c r="O169" s="48"/>
      <c r="P169" s="48" t="s">
        <v>2220</v>
      </c>
      <c r="Q169" s="48"/>
      <c r="R169" s="48">
        <v>3</v>
      </c>
      <c r="S169" s="48" t="s">
        <v>143</v>
      </c>
      <c r="T169" s="48">
        <v>3</v>
      </c>
      <c r="U169" s="48" t="s">
        <v>286</v>
      </c>
      <c r="V169" s="48">
        <v>5</v>
      </c>
      <c r="W169" s="48" t="s">
        <v>2276</v>
      </c>
      <c r="X169" s="48">
        <v>4</v>
      </c>
      <c r="Y169" s="48" t="s">
        <v>2274</v>
      </c>
      <c r="Z169" s="48">
        <v>27</v>
      </c>
      <c r="AA169" s="49">
        <v>97</v>
      </c>
      <c r="AB169" s="49">
        <v>54.000000000000007</v>
      </c>
      <c r="AC169" s="49"/>
      <c r="AD169" s="49">
        <v>7</v>
      </c>
      <c r="AE169" s="49" t="s">
        <v>164</v>
      </c>
      <c r="AF169" s="49">
        <v>5</v>
      </c>
      <c r="AG169" s="49" t="s">
        <v>286</v>
      </c>
      <c r="AH169" s="49"/>
      <c r="AI169" s="49" t="s">
        <v>2220</v>
      </c>
      <c r="AJ169" s="49"/>
      <c r="AK169" s="49">
        <v>3</v>
      </c>
      <c r="AL169" s="49" t="s">
        <v>143</v>
      </c>
      <c r="AM169" s="49">
        <v>3</v>
      </c>
      <c r="AN169" s="49" t="s">
        <v>286</v>
      </c>
      <c r="AO169" s="49">
        <v>5</v>
      </c>
      <c r="AP169" s="49" t="s">
        <v>2276</v>
      </c>
      <c r="AQ169" s="49">
        <v>4</v>
      </c>
      <c r="AR169" s="49" t="s">
        <v>2274</v>
      </c>
      <c r="AS169" s="49">
        <v>27</v>
      </c>
    </row>
    <row r="170" spans="6:45" x14ac:dyDescent="0.2">
      <c r="F170" s="48" t="s">
        <v>630</v>
      </c>
      <c r="G170" s="48" t="s">
        <v>631</v>
      </c>
      <c r="H170" s="48"/>
      <c r="I170" s="48">
        <v>76</v>
      </c>
      <c r="J170" s="48"/>
      <c r="K170" s="48">
        <v>9</v>
      </c>
      <c r="L170" s="48" t="s">
        <v>298</v>
      </c>
      <c r="M170" s="48">
        <v>5</v>
      </c>
      <c r="N170" s="48" t="s">
        <v>286</v>
      </c>
      <c r="O170" s="48"/>
      <c r="P170" s="48" t="s">
        <v>2220</v>
      </c>
      <c r="Q170" s="48"/>
      <c r="R170" s="48">
        <v>7</v>
      </c>
      <c r="S170" s="48" t="s">
        <v>164</v>
      </c>
      <c r="T170" s="48">
        <v>4</v>
      </c>
      <c r="U170" s="48" t="s">
        <v>263</v>
      </c>
      <c r="V170" s="48">
        <v>6</v>
      </c>
      <c r="W170" s="48" t="s">
        <v>2280</v>
      </c>
      <c r="X170" s="48">
        <v>7</v>
      </c>
      <c r="Y170" s="48" t="s">
        <v>291</v>
      </c>
      <c r="Z170" s="48">
        <v>38</v>
      </c>
      <c r="AA170" s="49">
        <v>21</v>
      </c>
      <c r="AB170" s="49">
        <v>76</v>
      </c>
      <c r="AC170" s="49"/>
      <c r="AD170" s="49">
        <v>9</v>
      </c>
      <c r="AE170" s="49" t="s">
        <v>298</v>
      </c>
      <c r="AF170" s="49">
        <v>5</v>
      </c>
      <c r="AG170" s="49" t="s">
        <v>286</v>
      </c>
      <c r="AH170" s="49"/>
      <c r="AI170" s="49" t="s">
        <v>2220</v>
      </c>
      <c r="AJ170" s="49"/>
      <c r="AK170" s="49">
        <v>7</v>
      </c>
      <c r="AL170" s="49" t="s">
        <v>164</v>
      </c>
      <c r="AM170" s="49">
        <v>4</v>
      </c>
      <c r="AN170" s="49" t="s">
        <v>263</v>
      </c>
      <c r="AO170" s="49">
        <v>6</v>
      </c>
      <c r="AP170" s="49" t="s">
        <v>2280</v>
      </c>
      <c r="AQ170" s="49">
        <v>7</v>
      </c>
      <c r="AR170" s="49" t="s">
        <v>291</v>
      </c>
      <c r="AS170" s="49">
        <v>38</v>
      </c>
    </row>
    <row r="171" spans="6:45" x14ac:dyDescent="0.2">
      <c r="F171" s="48" t="s">
        <v>632</v>
      </c>
      <c r="G171" s="48" t="s">
        <v>633</v>
      </c>
      <c r="H171" s="48"/>
      <c r="I171" s="48">
        <v>40</v>
      </c>
      <c r="J171" s="48"/>
      <c r="K171" s="48">
        <v>8</v>
      </c>
      <c r="L171" s="48" t="s">
        <v>254</v>
      </c>
      <c r="M171" s="48">
        <v>6</v>
      </c>
      <c r="N171" s="48" t="s">
        <v>257</v>
      </c>
      <c r="O171" s="48"/>
      <c r="P171" s="48" t="s">
        <v>2220</v>
      </c>
      <c r="Q171" s="48"/>
      <c r="R171" s="48">
        <v>6</v>
      </c>
      <c r="S171" s="48" t="s">
        <v>257</v>
      </c>
      <c r="T171" s="48">
        <v>0</v>
      </c>
      <c r="U171" s="48" t="s">
        <v>88</v>
      </c>
      <c r="V171" s="48">
        <v>0</v>
      </c>
      <c r="W171" s="48" t="s">
        <v>88</v>
      </c>
      <c r="X171" s="48">
        <v>0</v>
      </c>
      <c r="Y171" s="48" t="s">
        <v>88</v>
      </c>
      <c r="Z171" s="48">
        <v>20</v>
      </c>
      <c r="AA171" s="49">
        <v>128</v>
      </c>
      <c r="AB171" s="49">
        <v>40</v>
      </c>
      <c r="AC171" s="49"/>
      <c r="AD171" s="49">
        <v>8</v>
      </c>
      <c r="AE171" s="49" t="s">
        <v>254</v>
      </c>
      <c r="AF171" s="49">
        <v>6</v>
      </c>
      <c r="AG171" s="49" t="s">
        <v>257</v>
      </c>
      <c r="AH171" s="49"/>
      <c r="AI171" s="49" t="s">
        <v>2220</v>
      </c>
      <c r="AJ171" s="49"/>
      <c r="AK171" s="49">
        <v>6</v>
      </c>
      <c r="AL171" s="49" t="s">
        <v>257</v>
      </c>
      <c r="AM171" s="49">
        <v>0</v>
      </c>
      <c r="AN171" s="49" t="s">
        <v>88</v>
      </c>
      <c r="AO171" s="49">
        <v>0</v>
      </c>
      <c r="AP171" s="49" t="s">
        <v>88</v>
      </c>
      <c r="AQ171" s="49">
        <v>0</v>
      </c>
      <c r="AR171" s="49" t="s">
        <v>88</v>
      </c>
      <c r="AS171" s="49">
        <v>20</v>
      </c>
    </row>
    <row r="172" spans="6:45" x14ac:dyDescent="0.2">
      <c r="F172" s="48" t="s">
        <v>634</v>
      </c>
      <c r="G172" s="48" t="s">
        <v>635</v>
      </c>
      <c r="H172" s="48"/>
      <c r="I172" s="48">
        <v>50.000000000000007</v>
      </c>
      <c r="J172" s="48"/>
      <c r="K172" s="48">
        <v>2</v>
      </c>
      <c r="L172" s="48" t="s">
        <v>129</v>
      </c>
      <c r="M172" s="48">
        <v>6</v>
      </c>
      <c r="N172" s="48" t="s">
        <v>257</v>
      </c>
      <c r="O172" s="48"/>
      <c r="P172" s="48" t="s">
        <v>2220</v>
      </c>
      <c r="Q172" s="48"/>
      <c r="R172" s="48">
        <v>8</v>
      </c>
      <c r="S172" s="48" t="s">
        <v>254</v>
      </c>
      <c r="T172" s="48">
        <v>3</v>
      </c>
      <c r="U172" s="48" t="s">
        <v>286</v>
      </c>
      <c r="V172" s="48">
        <v>2</v>
      </c>
      <c r="W172" s="48" t="s">
        <v>2275</v>
      </c>
      <c r="X172" s="48">
        <v>4</v>
      </c>
      <c r="Y172" s="48" t="s">
        <v>2274</v>
      </c>
      <c r="Z172" s="48">
        <v>25</v>
      </c>
      <c r="AA172" s="49">
        <v>105</v>
      </c>
      <c r="AB172" s="49">
        <v>50.000000000000007</v>
      </c>
      <c r="AC172" s="49"/>
      <c r="AD172" s="49">
        <v>2</v>
      </c>
      <c r="AE172" s="49" t="s">
        <v>129</v>
      </c>
      <c r="AF172" s="49">
        <v>6</v>
      </c>
      <c r="AG172" s="49" t="s">
        <v>257</v>
      </c>
      <c r="AH172" s="49"/>
      <c r="AI172" s="49" t="s">
        <v>2220</v>
      </c>
      <c r="AJ172" s="49"/>
      <c r="AK172" s="49">
        <v>8</v>
      </c>
      <c r="AL172" s="49" t="s">
        <v>254</v>
      </c>
      <c r="AM172" s="49">
        <v>3</v>
      </c>
      <c r="AN172" s="49" t="s">
        <v>286</v>
      </c>
      <c r="AO172" s="49">
        <v>2</v>
      </c>
      <c r="AP172" s="49" t="s">
        <v>2275</v>
      </c>
      <c r="AQ172" s="49">
        <v>4</v>
      </c>
      <c r="AR172" s="49" t="s">
        <v>2274</v>
      </c>
      <c r="AS172" s="49">
        <v>25</v>
      </c>
    </row>
    <row r="173" spans="6:45" x14ac:dyDescent="0.2">
      <c r="F173" s="48" t="s">
        <v>636</v>
      </c>
      <c r="G173" s="48" t="s">
        <v>637</v>
      </c>
      <c r="H173" s="48"/>
      <c r="I173" s="48">
        <v>86</v>
      </c>
      <c r="J173" s="48"/>
      <c r="K173" s="48">
        <v>10</v>
      </c>
      <c r="L173" s="48" t="s">
        <v>291</v>
      </c>
      <c r="M173" s="48">
        <v>7</v>
      </c>
      <c r="N173" s="48" t="s">
        <v>164</v>
      </c>
      <c r="O173" s="48"/>
      <c r="P173" s="48" t="s">
        <v>2220</v>
      </c>
      <c r="Q173" s="48"/>
      <c r="R173" s="48">
        <v>9</v>
      </c>
      <c r="S173" s="48" t="s">
        <v>298</v>
      </c>
      <c r="T173" s="48">
        <v>5</v>
      </c>
      <c r="U173" s="48" t="s">
        <v>721</v>
      </c>
      <c r="V173" s="48">
        <v>6</v>
      </c>
      <c r="W173" s="48" t="s">
        <v>2280</v>
      </c>
      <c r="X173" s="48">
        <v>6</v>
      </c>
      <c r="Y173" s="48" t="s">
        <v>2280</v>
      </c>
      <c r="Z173" s="48">
        <v>43</v>
      </c>
      <c r="AA173" s="49">
        <v>3</v>
      </c>
      <c r="AB173" s="49">
        <v>86</v>
      </c>
      <c r="AC173" s="49"/>
      <c r="AD173" s="49">
        <v>10</v>
      </c>
      <c r="AE173" s="49" t="s">
        <v>291</v>
      </c>
      <c r="AF173" s="49">
        <v>7</v>
      </c>
      <c r="AG173" s="49" t="s">
        <v>164</v>
      </c>
      <c r="AH173" s="49"/>
      <c r="AI173" s="49" t="s">
        <v>2220</v>
      </c>
      <c r="AJ173" s="49"/>
      <c r="AK173" s="49">
        <v>9</v>
      </c>
      <c r="AL173" s="49" t="s">
        <v>298</v>
      </c>
      <c r="AM173" s="49">
        <v>5</v>
      </c>
      <c r="AN173" s="49" t="s">
        <v>721</v>
      </c>
      <c r="AO173" s="49">
        <v>6</v>
      </c>
      <c r="AP173" s="49" t="s">
        <v>2280</v>
      </c>
      <c r="AQ173" s="49">
        <v>6</v>
      </c>
      <c r="AR173" s="49" t="s">
        <v>2280</v>
      </c>
      <c r="AS173" s="49">
        <v>43</v>
      </c>
    </row>
    <row r="174" spans="6:45" x14ac:dyDescent="0.2">
      <c r="F174" s="48" t="s">
        <v>638</v>
      </c>
      <c r="G174" s="48" t="s">
        <v>639</v>
      </c>
      <c r="H174" s="48"/>
      <c r="I174" s="48">
        <v>28.000000000000004</v>
      </c>
      <c r="J174" s="48"/>
      <c r="K174" s="48">
        <v>5</v>
      </c>
      <c r="L174" s="48" t="s">
        <v>286</v>
      </c>
      <c r="M174" s="48">
        <v>4</v>
      </c>
      <c r="N174" s="48" t="s">
        <v>134</v>
      </c>
      <c r="O174" s="48"/>
      <c r="P174" s="48" t="s">
        <v>2220</v>
      </c>
      <c r="Q174" s="48"/>
      <c r="R174" s="48">
        <v>5</v>
      </c>
      <c r="S174" s="48" t="s">
        <v>286</v>
      </c>
      <c r="T174" s="48">
        <v>0</v>
      </c>
      <c r="U174" s="48" t="s">
        <v>88</v>
      </c>
      <c r="V174" s="48">
        <v>0</v>
      </c>
      <c r="W174" s="48" t="s">
        <v>88</v>
      </c>
      <c r="X174" s="48">
        <v>0</v>
      </c>
      <c r="Y174" s="48" t="s">
        <v>88</v>
      </c>
      <c r="Z174" s="48">
        <v>14</v>
      </c>
      <c r="AA174" s="49">
        <v>157</v>
      </c>
      <c r="AB174" s="49">
        <v>28.000000000000004</v>
      </c>
      <c r="AC174" s="49"/>
      <c r="AD174" s="49">
        <v>5</v>
      </c>
      <c r="AE174" s="49" t="s">
        <v>286</v>
      </c>
      <c r="AF174" s="49">
        <v>4</v>
      </c>
      <c r="AG174" s="49" t="s">
        <v>134</v>
      </c>
      <c r="AH174" s="49"/>
      <c r="AI174" s="49" t="s">
        <v>2220</v>
      </c>
      <c r="AJ174" s="49"/>
      <c r="AK174" s="49">
        <v>5</v>
      </c>
      <c r="AL174" s="49" t="s">
        <v>286</v>
      </c>
      <c r="AM174" s="49">
        <v>0</v>
      </c>
      <c r="AN174" s="49" t="s">
        <v>88</v>
      </c>
      <c r="AO174" s="49">
        <v>0</v>
      </c>
      <c r="AP174" s="49" t="s">
        <v>88</v>
      </c>
      <c r="AQ174" s="49">
        <v>0</v>
      </c>
      <c r="AR174" s="49" t="s">
        <v>88</v>
      </c>
      <c r="AS174" s="49">
        <v>14</v>
      </c>
    </row>
    <row r="175" spans="6:45" x14ac:dyDescent="0.2">
      <c r="F175" s="48" t="s">
        <v>640</v>
      </c>
      <c r="G175" s="48" t="s">
        <v>641</v>
      </c>
      <c r="H175" s="48"/>
      <c r="I175" s="48">
        <v>42</v>
      </c>
      <c r="J175" s="48"/>
      <c r="K175" s="48">
        <v>7</v>
      </c>
      <c r="L175" s="48" t="s">
        <v>164</v>
      </c>
      <c r="M175" s="48">
        <v>1</v>
      </c>
      <c r="N175" s="48" t="s">
        <v>139</v>
      </c>
      <c r="O175" s="48"/>
      <c r="P175" s="48" t="s">
        <v>2220</v>
      </c>
      <c r="Q175" s="48"/>
      <c r="R175" s="48">
        <v>5</v>
      </c>
      <c r="S175" s="48" t="s">
        <v>286</v>
      </c>
      <c r="T175" s="48">
        <v>4</v>
      </c>
      <c r="U175" s="48" t="s">
        <v>263</v>
      </c>
      <c r="V175" s="48">
        <v>2</v>
      </c>
      <c r="W175" s="48" t="s">
        <v>2275</v>
      </c>
      <c r="X175" s="48">
        <v>2</v>
      </c>
      <c r="Y175" s="48" t="s">
        <v>2275</v>
      </c>
      <c r="Z175" s="48">
        <v>21</v>
      </c>
      <c r="AA175" s="49">
        <v>120</v>
      </c>
      <c r="AB175" s="49">
        <v>42</v>
      </c>
      <c r="AC175" s="49"/>
      <c r="AD175" s="49">
        <v>7</v>
      </c>
      <c r="AE175" s="49" t="s">
        <v>164</v>
      </c>
      <c r="AF175" s="49">
        <v>1</v>
      </c>
      <c r="AG175" s="49" t="s">
        <v>139</v>
      </c>
      <c r="AH175" s="49"/>
      <c r="AI175" s="49" t="s">
        <v>2220</v>
      </c>
      <c r="AJ175" s="49"/>
      <c r="AK175" s="49">
        <v>5</v>
      </c>
      <c r="AL175" s="49" t="s">
        <v>286</v>
      </c>
      <c r="AM175" s="49">
        <v>4</v>
      </c>
      <c r="AN175" s="49" t="s">
        <v>263</v>
      </c>
      <c r="AO175" s="49">
        <v>2</v>
      </c>
      <c r="AP175" s="49" t="s">
        <v>2275</v>
      </c>
      <c r="AQ175" s="49">
        <v>2</v>
      </c>
      <c r="AR175" s="49" t="s">
        <v>2275</v>
      </c>
      <c r="AS175" s="49">
        <v>21</v>
      </c>
    </row>
    <row r="176" spans="6:45" x14ac:dyDescent="0.2">
      <c r="F176" s="48" t="s">
        <v>642</v>
      </c>
      <c r="G176" s="48" t="s">
        <v>643</v>
      </c>
      <c r="H176" s="48"/>
      <c r="I176" s="48">
        <v>30.000000000000004</v>
      </c>
      <c r="J176" s="48"/>
      <c r="K176" s="48">
        <v>3</v>
      </c>
      <c r="L176" s="48" t="s">
        <v>143</v>
      </c>
      <c r="M176" s="48">
        <v>3</v>
      </c>
      <c r="N176" s="48" t="s">
        <v>143</v>
      </c>
      <c r="O176" s="48"/>
      <c r="P176" s="48" t="s">
        <v>2220</v>
      </c>
      <c r="Q176" s="48"/>
      <c r="R176" s="48">
        <v>9</v>
      </c>
      <c r="S176" s="48" t="s">
        <v>298</v>
      </c>
      <c r="T176" s="48">
        <v>0</v>
      </c>
      <c r="U176" s="48" t="s">
        <v>88</v>
      </c>
      <c r="V176" s="48">
        <v>0</v>
      </c>
      <c r="W176" s="48" t="s">
        <v>88</v>
      </c>
      <c r="X176" s="48">
        <v>0</v>
      </c>
      <c r="Y176" s="48" t="s">
        <v>88</v>
      </c>
      <c r="Z176" s="48">
        <v>15</v>
      </c>
      <c r="AA176" s="49">
        <v>153</v>
      </c>
      <c r="AB176" s="49">
        <v>30.000000000000004</v>
      </c>
      <c r="AC176" s="49"/>
      <c r="AD176" s="49">
        <v>3</v>
      </c>
      <c r="AE176" s="49" t="s">
        <v>143</v>
      </c>
      <c r="AF176" s="49">
        <v>3</v>
      </c>
      <c r="AG176" s="49" t="s">
        <v>143</v>
      </c>
      <c r="AH176" s="49"/>
      <c r="AI176" s="49" t="s">
        <v>2220</v>
      </c>
      <c r="AJ176" s="49"/>
      <c r="AK176" s="49">
        <v>9</v>
      </c>
      <c r="AL176" s="49" t="s">
        <v>298</v>
      </c>
      <c r="AM176" s="49">
        <v>0</v>
      </c>
      <c r="AN176" s="49" t="s">
        <v>88</v>
      </c>
      <c r="AO176" s="49">
        <v>0</v>
      </c>
      <c r="AP176" s="49" t="s">
        <v>88</v>
      </c>
      <c r="AQ176" s="49">
        <v>0</v>
      </c>
      <c r="AR176" s="49" t="s">
        <v>88</v>
      </c>
      <c r="AS176" s="49">
        <v>15</v>
      </c>
    </row>
    <row r="177" spans="6:45" x14ac:dyDescent="0.2">
      <c r="F177" s="48" t="s">
        <v>644</v>
      </c>
      <c r="G177" s="48" t="s">
        <v>645</v>
      </c>
      <c r="H177" s="48"/>
      <c r="I177" s="48">
        <v>64</v>
      </c>
      <c r="J177" s="48"/>
      <c r="K177" s="48">
        <v>4</v>
      </c>
      <c r="L177" s="48" t="s">
        <v>134</v>
      </c>
      <c r="M177" s="48">
        <v>9</v>
      </c>
      <c r="N177" s="48" t="s">
        <v>298</v>
      </c>
      <c r="O177" s="48"/>
      <c r="P177" s="48" t="s">
        <v>2220</v>
      </c>
      <c r="Q177" s="48"/>
      <c r="R177" s="48">
        <v>8</v>
      </c>
      <c r="S177" s="48" t="s">
        <v>254</v>
      </c>
      <c r="T177" s="48">
        <v>5</v>
      </c>
      <c r="U177" s="48" t="s">
        <v>721</v>
      </c>
      <c r="V177" s="48">
        <v>4</v>
      </c>
      <c r="W177" s="48" t="s">
        <v>2274</v>
      </c>
      <c r="X177" s="48">
        <v>2</v>
      </c>
      <c r="Y177" s="48" t="s">
        <v>2275</v>
      </c>
      <c r="Z177" s="48">
        <v>32</v>
      </c>
      <c r="AA177" s="49">
        <v>57</v>
      </c>
      <c r="AB177" s="49">
        <v>64</v>
      </c>
      <c r="AC177" s="49"/>
      <c r="AD177" s="49">
        <v>4</v>
      </c>
      <c r="AE177" s="49" t="s">
        <v>134</v>
      </c>
      <c r="AF177" s="49">
        <v>9</v>
      </c>
      <c r="AG177" s="49" t="s">
        <v>298</v>
      </c>
      <c r="AH177" s="49"/>
      <c r="AI177" s="49" t="s">
        <v>2220</v>
      </c>
      <c r="AJ177" s="49"/>
      <c r="AK177" s="49">
        <v>8</v>
      </c>
      <c r="AL177" s="49" t="s">
        <v>254</v>
      </c>
      <c r="AM177" s="49">
        <v>5</v>
      </c>
      <c r="AN177" s="49" t="s">
        <v>721</v>
      </c>
      <c r="AO177" s="49">
        <v>4</v>
      </c>
      <c r="AP177" s="49" t="s">
        <v>2274</v>
      </c>
      <c r="AQ177" s="49">
        <v>2</v>
      </c>
      <c r="AR177" s="49" t="s">
        <v>2275</v>
      </c>
      <c r="AS177" s="49">
        <v>32</v>
      </c>
    </row>
    <row r="178" spans="6:45" x14ac:dyDescent="0.2">
      <c r="F178" s="48" t="s">
        <v>176</v>
      </c>
      <c r="G178" s="48" t="s">
        <v>22</v>
      </c>
      <c r="H178" s="48"/>
      <c r="I178" s="48">
        <v>62.000000000000007</v>
      </c>
      <c r="J178" s="48"/>
      <c r="K178" s="48">
        <v>6</v>
      </c>
      <c r="L178" s="48" t="s">
        <v>257</v>
      </c>
      <c r="M178" s="48">
        <v>7</v>
      </c>
      <c r="N178" s="48" t="s">
        <v>164</v>
      </c>
      <c r="O178" s="48"/>
      <c r="P178" s="48" t="s">
        <v>2220</v>
      </c>
      <c r="Q178" s="48"/>
      <c r="R178" s="48">
        <v>5</v>
      </c>
      <c r="S178" s="48" t="s">
        <v>286</v>
      </c>
      <c r="T178" s="48">
        <v>4</v>
      </c>
      <c r="U178" s="48" t="s">
        <v>263</v>
      </c>
      <c r="V178" s="48">
        <v>4</v>
      </c>
      <c r="W178" s="48" t="s">
        <v>2274</v>
      </c>
      <c r="X178" s="48">
        <v>5</v>
      </c>
      <c r="Y178" s="48" t="s">
        <v>2276</v>
      </c>
      <c r="Z178" s="48">
        <v>31</v>
      </c>
      <c r="AA178" s="49">
        <v>61</v>
      </c>
      <c r="AB178" s="49">
        <v>62.000000000000007</v>
      </c>
      <c r="AC178" s="49"/>
      <c r="AD178" s="49">
        <v>6</v>
      </c>
      <c r="AE178" s="49" t="s">
        <v>257</v>
      </c>
      <c r="AF178" s="49">
        <v>7</v>
      </c>
      <c r="AG178" s="49" t="s">
        <v>164</v>
      </c>
      <c r="AH178" s="49"/>
      <c r="AI178" s="49" t="s">
        <v>2220</v>
      </c>
      <c r="AJ178" s="49"/>
      <c r="AK178" s="49">
        <v>5</v>
      </c>
      <c r="AL178" s="49" t="s">
        <v>286</v>
      </c>
      <c r="AM178" s="49">
        <v>4</v>
      </c>
      <c r="AN178" s="49" t="s">
        <v>263</v>
      </c>
      <c r="AO178" s="49">
        <v>4</v>
      </c>
      <c r="AP178" s="49" t="s">
        <v>2274</v>
      </c>
      <c r="AQ178" s="49">
        <v>5</v>
      </c>
      <c r="AR178" s="49" t="s">
        <v>2276</v>
      </c>
      <c r="AS178" s="49">
        <v>31</v>
      </c>
    </row>
    <row r="179" spans="6:45" x14ac:dyDescent="0.2">
      <c r="F179" s="48" t="s">
        <v>646</v>
      </c>
      <c r="G179" s="48" t="s">
        <v>647</v>
      </c>
      <c r="H179" s="48"/>
      <c r="I179" s="48">
        <v>76</v>
      </c>
      <c r="J179" s="48"/>
      <c r="K179" s="48">
        <v>9</v>
      </c>
      <c r="L179" s="48" t="s">
        <v>298</v>
      </c>
      <c r="M179" s="48">
        <v>5</v>
      </c>
      <c r="N179" s="48" t="s">
        <v>286</v>
      </c>
      <c r="O179" s="48"/>
      <c r="P179" s="48" t="s">
        <v>2220</v>
      </c>
      <c r="Q179" s="48"/>
      <c r="R179" s="48">
        <v>6</v>
      </c>
      <c r="S179" s="48" t="s">
        <v>257</v>
      </c>
      <c r="T179" s="48">
        <v>6</v>
      </c>
      <c r="U179" s="48" t="s">
        <v>291</v>
      </c>
      <c r="V179" s="48">
        <v>6</v>
      </c>
      <c r="W179" s="48" t="s">
        <v>2280</v>
      </c>
      <c r="X179" s="48">
        <v>6</v>
      </c>
      <c r="Y179" s="48" t="s">
        <v>2280</v>
      </c>
      <c r="Z179" s="48">
        <v>38</v>
      </c>
      <c r="AA179" s="49">
        <v>21</v>
      </c>
      <c r="AB179" s="49">
        <v>76</v>
      </c>
      <c r="AC179" s="49"/>
      <c r="AD179" s="49">
        <v>9</v>
      </c>
      <c r="AE179" s="49" t="s">
        <v>298</v>
      </c>
      <c r="AF179" s="49">
        <v>5</v>
      </c>
      <c r="AG179" s="49" t="s">
        <v>286</v>
      </c>
      <c r="AH179" s="49"/>
      <c r="AI179" s="49" t="s">
        <v>2220</v>
      </c>
      <c r="AJ179" s="49"/>
      <c r="AK179" s="49">
        <v>6</v>
      </c>
      <c r="AL179" s="49" t="s">
        <v>257</v>
      </c>
      <c r="AM179" s="49">
        <v>6</v>
      </c>
      <c r="AN179" s="49" t="s">
        <v>291</v>
      </c>
      <c r="AO179" s="49">
        <v>6</v>
      </c>
      <c r="AP179" s="49" t="s">
        <v>2280</v>
      </c>
      <c r="AQ179" s="49">
        <v>6</v>
      </c>
      <c r="AR179" s="49" t="s">
        <v>2280</v>
      </c>
      <c r="AS179" s="49">
        <v>38</v>
      </c>
    </row>
    <row r="180" spans="6:45" x14ac:dyDescent="0.2">
      <c r="F180" s="48" t="s">
        <v>648</v>
      </c>
      <c r="G180" s="48" t="s">
        <v>649</v>
      </c>
      <c r="H180" s="48"/>
      <c r="I180" s="48">
        <v>56.000000000000007</v>
      </c>
      <c r="J180" s="48"/>
      <c r="K180" s="48">
        <v>3</v>
      </c>
      <c r="L180" s="48" t="s">
        <v>143</v>
      </c>
      <c r="M180" s="48">
        <v>5</v>
      </c>
      <c r="N180" s="48" t="s">
        <v>286</v>
      </c>
      <c r="O180" s="48"/>
      <c r="P180" s="48" t="s">
        <v>2220</v>
      </c>
      <c r="Q180" s="48"/>
      <c r="R180" s="48">
        <v>7</v>
      </c>
      <c r="S180" s="48" t="s">
        <v>164</v>
      </c>
      <c r="T180" s="48">
        <v>3</v>
      </c>
      <c r="U180" s="48" t="s">
        <v>286</v>
      </c>
      <c r="V180" s="48">
        <v>5</v>
      </c>
      <c r="W180" s="48" t="s">
        <v>2276</v>
      </c>
      <c r="X180" s="48">
        <v>5</v>
      </c>
      <c r="Y180" s="48" t="s">
        <v>2276</v>
      </c>
      <c r="Z180" s="48">
        <v>28</v>
      </c>
      <c r="AA180" s="49">
        <v>88</v>
      </c>
      <c r="AB180" s="49">
        <v>56.000000000000007</v>
      </c>
      <c r="AC180" s="49"/>
      <c r="AD180" s="49">
        <v>3</v>
      </c>
      <c r="AE180" s="49" t="s">
        <v>143</v>
      </c>
      <c r="AF180" s="49">
        <v>5</v>
      </c>
      <c r="AG180" s="49" t="s">
        <v>286</v>
      </c>
      <c r="AH180" s="49"/>
      <c r="AI180" s="49" t="s">
        <v>2220</v>
      </c>
      <c r="AJ180" s="49"/>
      <c r="AK180" s="49">
        <v>7</v>
      </c>
      <c r="AL180" s="49" t="s">
        <v>164</v>
      </c>
      <c r="AM180" s="49">
        <v>3</v>
      </c>
      <c r="AN180" s="49" t="s">
        <v>286</v>
      </c>
      <c r="AO180" s="49">
        <v>5</v>
      </c>
      <c r="AP180" s="49" t="s">
        <v>2276</v>
      </c>
      <c r="AQ180" s="49">
        <v>5</v>
      </c>
      <c r="AR180" s="49" t="s">
        <v>2276</v>
      </c>
      <c r="AS180" s="49">
        <v>28</v>
      </c>
    </row>
    <row r="181" spans="6:45" x14ac:dyDescent="0.2">
      <c r="F181" s="48" t="s">
        <v>650</v>
      </c>
      <c r="G181" s="48" t="s">
        <v>651</v>
      </c>
      <c r="H181" s="48"/>
      <c r="I181" s="48">
        <v>66</v>
      </c>
      <c r="J181" s="48"/>
      <c r="K181" s="48">
        <v>8</v>
      </c>
      <c r="L181" s="48" t="s">
        <v>254</v>
      </c>
      <c r="M181" s="48">
        <v>2</v>
      </c>
      <c r="N181" s="48" t="s">
        <v>129</v>
      </c>
      <c r="O181" s="48"/>
      <c r="P181" s="48" t="s">
        <v>2220</v>
      </c>
      <c r="Q181" s="48"/>
      <c r="R181" s="48">
        <v>6</v>
      </c>
      <c r="S181" s="48" t="s">
        <v>257</v>
      </c>
      <c r="T181" s="48">
        <v>4</v>
      </c>
      <c r="U181" s="48" t="s">
        <v>263</v>
      </c>
      <c r="V181" s="48">
        <v>6</v>
      </c>
      <c r="W181" s="48" t="s">
        <v>2280</v>
      </c>
      <c r="X181" s="48">
        <v>7</v>
      </c>
      <c r="Y181" s="48" t="s">
        <v>291</v>
      </c>
      <c r="Z181" s="48">
        <v>33</v>
      </c>
      <c r="AA181" s="49">
        <v>45</v>
      </c>
      <c r="AB181" s="49">
        <v>68</v>
      </c>
      <c r="AC181" s="49"/>
      <c r="AD181" s="49">
        <v>9</v>
      </c>
      <c r="AE181" s="49" t="s">
        <v>298</v>
      </c>
      <c r="AF181" s="49">
        <v>2</v>
      </c>
      <c r="AG181" s="49" t="s">
        <v>129</v>
      </c>
      <c r="AH181" s="49"/>
      <c r="AI181" s="49" t="s">
        <v>2220</v>
      </c>
      <c r="AJ181" s="49"/>
      <c r="AK181" s="49">
        <v>6</v>
      </c>
      <c r="AL181" s="49" t="s">
        <v>257</v>
      </c>
      <c r="AM181" s="49">
        <v>4</v>
      </c>
      <c r="AN181" s="49" t="s">
        <v>263</v>
      </c>
      <c r="AO181" s="49">
        <v>6</v>
      </c>
      <c r="AP181" s="49" t="s">
        <v>2280</v>
      </c>
      <c r="AQ181" s="49">
        <v>7</v>
      </c>
      <c r="AR181" s="49" t="s">
        <v>291</v>
      </c>
      <c r="AS181" s="49">
        <v>34</v>
      </c>
    </row>
    <row r="182" spans="6:45" x14ac:dyDescent="0.2">
      <c r="F182" s="48" t="s">
        <v>178</v>
      </c>
      <c r="G182" s="48" t="s">
        <v>8</v>
      </c>
      <c r="H182" s="48"/>
      <c r="I182" s="48">
        <v>78</v>
      </c>
      <c r="J182" s="48"/>
      <c r="K182" s="48">
        <v>10</v>
      </c>
      <c r="L182" s="48" t="s">
        <v>291</v>
      </c>
      <c r="M182" s="48">
        <v>9</v>
      </c>
      <c r="N182" s="48" t="s">
        <v>298</v>
      </c>
      <c r="O182" s="48"/>
      <c r="P182" s="48" t="s">
        <v>2220</v>
      </c>
      <c r="Q182" s="48"/>
      <c r="R182" s="48">
        <v>4</v>
      </c>
      <c r="S182" s="48" t="s">
        <v>134</v>
      </c>
      <c r="T182" s="48">
        <v>4</v>
      </c>
      <c r="U182" s="48" t="s">
        <v>263</v>
      </c>
      <c r="V182" s="48">
        <v>7</v>
      </c>
      <c r="W182" s="48" t="s">
        <v>291</v>
      </c>
      <c r="X182" s="48">
        <v>5</v>
      </c>
      <c r="Y182" s="48" t="s">
        <v>2276</v>
      </c>
      <c r="Z182" s="48">
        <v>39</v>
      </c>
      <c r="AA182" s="49">
        <v>13</v>
      </c>
      <c r="AB182" s="49">
        <v>80</v>
      </c>
      <c r="AC182" s="49"/>
      <c r="AD182" s="49">
        <v>10</v>
      </c>
      <c r="AE182" s="49" t="s">
        <v>291</v>
      </c>
      <c r="AF182" s="49">
        <v>10</v>
      </c>
      <c r="AG182" s="49" t="s">
        <v>291</v>
      </c>
      <c r="AH182" s="49"/>
      <c r="AI182" s="49" t="s">
        <v>2220</v>
      </c>
      <c r="AJ182" s="49"/>
      <c r="AK182" s="49">
        <v>4</v>
      </c>
      <c r="AL182" s="49" t="s">
        <v>134</v>
      </c>
      <c r="AM182" s="49">
        <v>4</v>
      </c>
      <c r="AN182" s="49" t="s">
        <v>263</v>
      </c>
      <c r="AO182" s="49">
        <v>7</v>
      </c>
      <c r="AP182" s="49" t="s">
        <v>291</v>
      </c>
      <c r="AQ182" s="49">
        <v>5</v>
      </c>
      <c r="AR182" s="49" t="s">
        <v>2276</v>
      </c>
      <c r="AS182" s="49">
        <v>40</v>
      </c>
    </row>
    <row r="183" spans="6:45" x14ac:dyDescent="0.2">
      <c r="F183" s="48" t="s">
        <v>652</v>
      </c>
      <c r="G183" s="48" t="s">
        <v>653</v>
      </c>
      <c r="H183" s="48"/>
      <c r="I183" s="48">
        <v>84</v>
      </c>
      <c r="J183" s="48"/>
      <c r="K183" s="48">
        <v>10</v>
      </c>
      <c r="L183" s="48" t="s">
        <v>291</v>
      </c>
      <c r="M183" s="48">
        <v>7</v>
      </c>
      <c r="N183" s="48" t="s">
        <v>164</v>
      </c>
      <c r="O183" s="48"/>
      <c r="P183" s="48" t="s">
        <v>2220</v>
      </c>
      <c r="Q183" s="48"/>
      <c r="R183" s="48">
        <v>8</v>
      </c>
      <c r="S183" s="48" t="s">
        <v>254</v>
      </c>
      <c r="T183" s="48">
        <v>6</v>
      </c>
      <c r="U183" s="48" t="s">
        <v>291</v>
      </c>
      <c r="V183" s="48">
        <v>5</v>
      </c>
      <c r="W183" s="48" t="s">
        <v>2276</v>
      </c>
      <c r="X183" s="48">
        <v>6</v>
      </c>
      <c r="Y183" s="48" t="s">
        <v>2280</v>
      </c>
      <c r="Z183" s="48">
        <v>42</v>
      </c>
      <c r="AA183" s="49">
        <v>7</v>
      </c>
      <c r="AB183" s="49">
        <v>84</v>
      </c>
      <c r="AC183" s="49"/>
      <c r="AD183" s="49">
        <v>10</v>
      </c>
      <c r="AE183" s="49" t="s">
        <v>291</v>
      </c>
      <c r="AF183" s="49">
        <v>7</v>
      </c>
      <c r="AG183" s="49" t="s">
        <v>164</v>
      </c>
      <c r="AH183" s="49"/>
      <c r="AI183" s="49" t="s">
        <v>2220</v>
      </c>
      <c r="AJ183" s="49"/>
      <c r="AK183" s="49">
        <v>8</v>
      </c>
      <c r="AL183" s="49" t="s">
        <v>254</v>
      </c>
      <c r="AM183" s="49">
        <v>6</v>
      </c>
      <c r="AN183" s="49" t="s">
        <v>291</v>
      </c>
      <c r="AO183" s="49">
        <v>5</v>
      </c>
      <c r="AP183" s="49" t="s">
        <v>2276</v>
      </c>
      <c r="AQ183" s="49">
        <v>6</v>
      </c>
      <c r="AR183" s="49" t="s">
        <v>2280</v>
      </c>
      <c r="AS183" s="49">
        <v>42</v>
      </c>
    </row>
    <row r="184" spans="6:45" x14ac:dyDescent="0.2">
      <c r="F184" s="48" t="s">
        <v>654</v>
      </c>
      <c r="G184" s="48" t="s">
        <v>655</v>
      </c>
      <c r="H184" s="48"/>
      <c r="I184" s="48">
        <v>71.600000000000009</v>
      </c>
      <c r="J184" s="48"/>
      <c r="K184" s="48">
        <v>7.4</v>
      </c>
      <c r="L184" s="48" t="s">
        <v>2285</v>
      </c>
      <c r="M184" s="48">
        <v>8.6</v>
      </c>
      <c r="N184" s="48" t="s">
        <v>2286</v>
      </c>
      <c r="O184" s="48"/>
      <c r="P184" s="48" t="s">
        <v>2220</v>
      </c>
      <c r="Q184" s="48"/>
      <c r="R184" s="48">
        <v>9</v>
      </c>
      <c r="S184" s="48" t="s">
        <v>298</v>
      </c>
      <c r="T184" s="48">
        <v>2</v>
      </c>
      <c r="U184" s="48" t="s">
        <v>272</v>
      </c>
      <c r="V184" s="48">
        <v>3.4</v>
      </c>
      <c r="W184" s="48" t="s">
        <v>2287</v>
      </c>
      <c r="X184" s="48">
        <v>5.4</v>
      </c>
      <c r="Y184" s="48" t="s">
        <v>2288</v>
      </c>
      <c r="Z184" s="48">
        <v>35.799999999999997</v>
      </c>
      <c r="AA184" s="49">
        <v>36</v>
      </c>
      <c r="AB184" s="49">
        <v>71.600000000000009</v>
      </c>
      <c r="AC184" s="49"/>
      <c r="AD184" s="49">
        <v>7.4</v>
      </c>
      <c r="AE184" s="49" t="s">
        <v>2285</v>
      </c>
      <c r="AF184" s="49">
        <v>8.6</v>
      </c>
      <c r="AG184" s="49" t="s">
        <v>2286</v>
      </c>
      <c r="AH184" s="49"/>
      <c r="AI184" s="49" t="s">
        <v>2220</v>
      </c>
      <c r="AJ184" s="49"/>
      <c r="AK184" s="49">
        <v>9</v>
      </c>
      <c r="AL184" s="49" t="s">
        <v>298</v>
      </c>
      <c r="AM184" s="49">
        <v>2</v>
      </c>
      <c r="AN184" s="49" t="s">
        <v>272</v>
      </c>
      <c r="AO184" s="49">
        <v>3.4</v>
      </c>
      <c r="AP184" s="49" t="s">
        <v>2287</v>
      </c>
      <c r="AQ184" s="49">
        <v>5.4</v>
      </c>
      <c r="AR184" s="49" t="s">
        <v>2288</v>
      </c>
      <c r="AS184" s="49">
        <v>35.799999999999997</v>
      </c>
    </row>
    <row r="185" spans="6:45" x14ac:dyDescent="0.2">
      <c r="F185" s="48" t="s">
        <v>656</v>
      </c>
      <c r="G185" s="48" t="s">
        <v>657</v>
      </c>
      <c r="H185" s="48"/>
      <c r="I185" s="48">
        <v>30.000000000000004</v>
      </c>
      <c r="J185" s="48"/>
      <c r="K185" s="48">
        <v>3</v>
      </c>
      <c r="L185" s="48" t="s">
        <v>143</v>
      </c>
      <c r="M185" s="48">
        <v>4</v>
      </c>
      <c r="N185" s="48" t="s">
        <v>134</v>
      </c>
      <c r="O185" s="48"/>
      <c r="P185" s="48" t="s">
        <v>2220</v>
      </c>
      <c r="Q185" s="48"/>
      <c r="R185" s="48">
        <v>8</v>
      </c>
      <c r="S185" s="48" t="s">
        <v>254</v>
      </c>
      <c r="T185" s="48">
        <v>0</v>
      </c>
      <c r="U185" s="48" t="s">
        <v>88</v>
      </c>
      <c r="V185" s="48">
        <v>0</v>
      </c>
      <c r="W185" s="48" t="s">
        <v>88</v>
      </c>
      <c r="X185" s="48">
        <v>0</v>
      </c>
      <c r="Y185" s="48" t="s">
        <v>88</v>
      </c>
      <c r="Z185" s="48">
        <v>15</v>
      </c>
      <c r="AA185" s="49">
        <v>153</v>
      </c>
      <c r="AB185" s="49">
        <v>30.000000000000004</v>
      </c>
      <c r="AC185" s="49"/>
      <c r="AD185" s="49">
        <v>3</v>
      </c>
      <c r="AE185" s="49" t="s">
        <v>143</v>
      </c>
      <c r="AF185" s="49">
        <v>4</v>
      </c>
      <c r="AG185" s="49" t="s">
        <v>134</v>
      </c>
      <c r="AH185" s="49"/>
      <c r="AI185" s="49" t="s">
        <v>2220</v>
      </c>
      <c r="AJ185" s="49"/>
      <c r="AK185" s="49">
        <v>8</v>
      </c>
      <c r="AL185" s="49" t="s">
        <v>254</v>
      </c>
      <c r="AM185" s="49">
        <v>0</v>
      </c>
      <c r="AN185" s="49" t="s">
        <v>88</v>
      </c>
      <c r="AO185" s="49">
        <v>0</v>
      </c>
      <c r="AP185" s="49" t="s">
        <v>88</v>
      </c>
      <c r="AQ185" s="49">
        <v>0</v>
      </c>
      <c r="AR185" s="49" t="s">
        <v>88</v>
      </c>
      <c r="AS185" s="49">
        <v>15</v>
      </c>
    </row>
    <row r="186" spans="6:45" x14ac:dyDescent="0.2">
      <c r="F186" s="48" t="s">
        <v>658</v>
      </c>
      <c r="G186" s="48" t="s">
        <v>659</v>
      </c>
      <c r="H186" s="48"/>
      <c r="I186" s="48">
        <v>62.000000000000007</v>
      </c>
      <c r="J186" s="48"/>
      <c r="K186" s="48">
        <v>8</v>
      </c>
      <c r="L186" s="48" t="s">
        <v>254</v>
      </c>
      <c r="M186" s="48">
        <v>3</v>
      </c>
      <c r="N186" s="48" t="s">
        <v>143</v>
      </c>
      <c r="O186" s="48"/>
      <c r="P186" s="48" t="s">
        <v>2220</v>
      </c>
      <c r="Q186" s="48"/>
      <c r="R186" s="48">
        <v>7</v>
      </c>
      <c r="S186" s="48" t="s">
        <v>164</v>
      </c>
      <c r="T186" s="48">
        <v>3</v>
      </c>
      <c r="U186" s="48" t="s">
        <v>286</v>
      </c>
      <c r="V186" s="48">
        <v>5</v>
      </c>
      <c r="W186" s="48" t="s">
        <v>2276</v>
      </c>
      <c r="X186" s="48">
        <v>5</v>
      </c>
      <c r="Y186" s="48" t="s">
        <v>2276</v>
      </c>
      <c r="Z186" s="48">
        <v>31</v>
      </c>
      <c r="AA186" s="49">
        <v>37</v>
      </c>
      <c r="AB186" s="49">
        <v>70</v>
      </c>
      <c r="AC186" s="49"/>
      <c r="AD186" s="49">
        <v>8</v>
      </c>
      <c r="AE186" s="49" t="s">
        <v>254</v>
      </c>
      <c r="AF186" s="49">
        <v>3</v>
      </c>
      <c r="AG186" s="49" t="s">
        <v>143</v>
      </c>
      <c r="AH186" s="49"/>
      <c r="AI186" s="49" t="s">
        <v>2220</v>
      </c>
      <c r="AJ186" s="49"/>
      <c r="AK186" s="49">
        <v>7</v>
      </c>
      <c r="AL186" s="49" t="s">
        <v>164</v>
      </c>
      <c r="AM186" s="49">
        <v>4</v>
      </c>
      <c r="AN186" s="49" t="s">
        <v>263</v>
      </c>
      <c r="AO186" s="49">
        <v>7</v>
      </c>
      <c r="AP186" s="49" t="s">
        <v>291</v>
      </c>
      <c r="AQ186" s="49">
        <v>6</v>
      </c>
      <c r="AR186" s="49" t="s">
        <v>2280</v>
      </c>
      <c r="AS186" s="49">
        <v>35</v>
      </c>
    </row>
    <row r="187" spans="6:45" x14ac:dyDescent="0.2">
      <c r="F187" s="48" t="s">
        <v>660</v>
      </c>
      <c r="G187" s="48" t="s">
        <v>661</v>
      </c>
      <c r="H187" s="48"/>
      <c r="I187" s="48">
        <v>32</v>
      </c>
      <c r="J187" s="48"/>
      <c r="K187" s="48">
        <v>5</v>
      </c>
      <c r="L187" s="48" t="s">
        <v>286</v>
      </c>
      <c r="M187" s="48">
        <v>6</v>
      </c>
      <c r="N187" s="48" t="s">
        <v>257</v>
      </c>
      <c r="O187" s="48"/>
      <c r="P187" s="48" t="s">
        <v>2220</v>
      </c>
      <c r="Q187" s="48"/>
      <c r="R187" s="48">
        <v>5</v>
      </c>
      <c r="S187" s="48" t="s">
        <v>286</v>
      </c>
      <c r="T187" s="48">
        <v>0</v>
      </c>
      <c r="U187" s="48" t="s">
        <v>88</v>
      </c>
      <c r="V187" s="48">
        <v>0</v>
      </c>
      <c r="W187" s="48" t="s">
        <v>88</v>
      </c>
      <c r="X187" s="48">
        <v>0</v>
      </c>
      <c r="Y187" s="48" t="s">
        <v>88</v>
      </c>
      <c r="Z187" s="48">
        <v>16</v>
      </c>
      <c r="AA187" s="49">
        <v>147</v>
      </c>
      <c r="AB187" s="49">
        <v>32</v>
      </c>
      <c r="AC187" s="49"/>
      <c r="AD187" s="49">
        <v>5</v>
      </c>
      <c r="AE187" s="49" t="s">
        <v>286</v>
      </c>
      <c r="AF187" s="49">
        <v>6</v>
      </c>
      <c r="AG187" s="49" t="s">
        <v>257</v>
      </c>
      <c r="AH187" s="49"/>
      <c r="AI187" s="49" t="s">
        <v>2220</v>
      </c>
      <c r="AJ187" s="49"/>
      <c r="AK187" s="49">
        <v>5</v>
      </c>
      <c r="AL187" s="49" t="s">
        <v>286</v>
      </c>
      <c r="AM187" s="49">
        <v>0</v>
      </c>
      <c r="AN187" s="49" t="s">
        <v>88</v>
      </c>
      <c r="AO187" s="49">
        <v>0</v>
      </c>
      <c r="AP187" s="49" t="s">
        <v>88</v>
      </c>
      <c r="AQ187" s="49">
        <v>0</v>
      </c>
      <c r="AR187" s="49" t="s">
        <v>88</v>
      </c>
      <c r="AS187" s="49">
        <v>16</v>
      </c>
    </row>
    <row r="188" spans="6:45" x14ac:dyDescent="0.2">
      <c r="F188" s="48" t="s">
        <v>662</v>
      </c>
      <c r="G188" s="48" t="s">
        <v>663</v>
      </c>
      <c r="H188" s="48"/>
      <c r="I188" s="48">
        <v>24.000000000000004</v>
      </c>
      <c r="J188" s="48"/>
      <c r="K188" s="48">
        <v>3</v>
      </c>
      <c r="L188" s="48" t="s">
        <v>143</v>
      </c>
      <c r="M188" s="48">
        <v>2</v>
      </c>
      <c r="N188" s="48" t="s">
        <v>129</v>
      </c>
      <c r="O188" s="48"/>
      <c r="P188" s="48" t="s">
        <v>2220</v>
      </c>
      <c r="Q188" s="48"/>
      <c r="R188" s="48">
        <v>3</v>
      </c>
      <c r="S188" s="48" t="s">
        <v>143</v>
      </c>
      <c r="T188" s="48">
        <v>1</v>
      </c>
      <c r="U188" s="48" t="s">
        <v>759</v>
      </c>
      <c r="V188" s="48">
        <v>2</v>
      </c>
      <c r="W188" s="48" t="s">
        <v>2275</v>
      </c>
      <c r="X188" s="48">
        <v>1</v>
      </c>
      <c r="Y188" s="48" t="s">
        <v>2281</v>
      </c>
      <c r="Z188" s="48">
        <v>12</v>
      </c>
      <c r="AA188" s="49">
        <v>170</v>
      </c>
      <c r="AB188" s="49">
        <v>24.000000000000004</v>
      </c>
      <c r="AC188" s="49"/>
      <c r="AD188" s="49">
        <v>3</v>
      </c>
      <c r="AE188" s="49" t="s">
        <v>143</v>
      </c>
      <c r="AF188" s="49">
        <v>2</v>
      </c>
      <c r="AG188" s="49" t="s">
        <v>129</v>
      </c>
      <c r="AH188" s="49"/>
      <c r="AI188" s="49" t="s">
        <v>2220</v>
      </c>
      <c r="AJ188" s="49"/>
      <c r="AK188" s="49">
        <v>3</v>
      </c>
      <c r="AL188" s="49" t="s">
        <v>143</v>
      </c>
      <c r="AM188" s="49">
        <v>1</v>
      </c>
      <c r="AN188" s="49" t="s">
        <v>759</v>
      </c>
      <c r="AO188" s="49">
        <v>2</v>
      </c>
      <c r="AP188" s="49" t="s">
        <v>2275</v>
      </c>
      <c r="AQ188" s="49">
        <v>1</v>
      </c>
      <c r="AR188" s="49" t="s">
        <v>2281</v>
      </c>
      <c r="AS188" s="49">
        <v>12</v>
      </c>
    </row>
    <row r="189" spans="6:45" x14ac:dyDescent="0.2">
      <c r="F189" s="48" t="s">
        <v>664</v>
      </c>
      <c r="G189" s="48" t="s">
        <v>665</v>
      </c>
      <c r="H189" s="48"/>
      <c r="I189" s="48">
        <v>54.000000000000007</v>
      </c>
      <c r="J189" s="48"/>
      <c r="K189" s="48">
        <v>7</v>
      </c>
      <c r="L189" s="48" t="s">
        <v>164</v>
      </c>
      <c r="M189" s="48">
        <v>4</v>
      </c>
      <c r="N189" s="48" t="s">
        <v>134</v>
      </c>
      <c r="O189" s="48"/>
      <c r="P189" s="48" t="s">
        <v>2220</v>
      </c>
      <c r="Q189" s="48"/>
      <c r="R189" s="48">
        <v>2</v>
      </c>
      <c r="S189" s="48" t="s">
        <v>129</v>
      </c>
      <c r="T189" s="48">
        <v>4</v>
      </c>
      <c r="U189" s="48" t="s">
        <v>263</v>
      </c>
      <c r="V189" s="48">
        <v>5</v>
      </c>
      <c r="W189" s="48" t="s">
        <v>2276</v>
      </c>
      <c r="X189" s="48">
        <v>5</v>
      </c>
      <c r="Y189" s="48" t="s">
        <v>2276</v>
      </c>
      <c r="Z189" s="48">
        <v>27</v>
      </c>
      <c r="AA189" s="49">
        <v>97</v>
      </c>
      <c r="AB189" s="49">
        <v>54.000000000000007</v>
      </c>
      <c r="AC189" s="49"/>
      <c r="AD189" s="49">
        <v>7</v>
      </c>
      <c r="AE189" s="49" t="s">
        <v>164</v>
      </c>
      <c r="AF189" s="49">
        <v>4</v>
      </c>
      <c r="AG189" s="49" t="s">
        <v>134</v>
      </c>
      <c r="AH189" s="49"/>
      <c r="AI189" s="49" t="s">
        <v>2220</v>
      </c>
      <c r="AJ189" s="49"/>
      <c r="AK189" s="49">
        <v>2</v>
      </c>
      <c r="AL189" s="49" t="s">
        <v>129</v>
      </c>
      <c r="AM189" s="49">
        <v>4</v>
      </c>
      <c r="AN189" s="49" t="s">
        <v>263</v>
      </c>
      <c r="AO189" s="49">
        <v>5</v>
      </c>
      <c r="AP189" s="49" t="s">
        <v>2276</v>
      </c>
      <c r="AQ189" s="49">
        <v>5</v>
      </c>
      <c r="AR189" s="49" t="s">
        <v>2276</v>
      </c>
      <c r="AS189" s="49">
        <v>27</v>
      </c>
    </row>
    <row r="190" spans="6:45" x14ac:dyDescent="0.2">
      <c r="F190" s="48" t="s">
        <v>182</v>
      </c>
      <c r="G190" s="48" t="s">
        <v>200</v>
      </c>
      <c r="H190" s="48"/>
      <c r="I190" s="48">
        <v>44.000000000000007</v>
      </c>
      <c r="J190" s="48"/>
      <c r="K190" s="48">
        <v>6</v>
      </c>
      <c r="L190" s="48" t="s">
        <v>257</v>
      </c>
      <c r="M190" s="48">
        <v>5</v>
      </c>
      <c r="N190" s="48" t="s">
        <v>286</v>
      </c>
      <c r="O190" s="48"/>
      <c r="P190" s="48" t="s">
        <v>2220</v>
      </c>
      <c r="Q190" s="48"/>
      <c r="R190" s="48">
        <v>6</v>
      </c>
      <c r="S190" s="48" t="s">
        <v>257</v>
      </c>
      <c r="T190" s="48">
        <v>2</v>
      </c>
      <c r="U190" s="48" t="s">
        <v>272</v>
      </c>
      <c r="V190" s="48">
        <v>1</v>
      </c>
      <c r="W190" s="48" t="s">
        <v>2281</v>
      </c>
      <c r="X190" s="48">
        <v>2</v>
      </c>
      <c r="Y190" s="48" t="s">
        <v>2275</v>
      </c>
      <c r="Z190" s="48">
        <v>22</v>
      </c>
      <c r="AA190" s="49">
        <v>114</v>
      </c>
      <c r="AB190" s="49">
        <v>44.000000000000007</v>
      </c>
      <c r="AC190" s="49"/>
      <c r="AD190" s="49">
        <v>6</v>
      </c>
      <c r="AE190" s="49" t="s">
        <v>257</v>
      </c>
      <c r="AF190" s="49">
        <v>5</v>
      </c>
      <c r="AG190" s="49" t="s">
        <v>286</v>
      </c>
      <c r="AH190" s="49"/>
      <c r="AI190" s="49" t="s">
        <v>2220</v>
      </c>
      <c r="AJ190" s="49"/>
      <c r="AK190" s="49">
        <v>6</v>
      </c>
      <c r="AL190" s="49" t="s">
        <v>257</v>
      </c>
      <c r="AM190" s="49">
        <v>2</v>
      </c>
      <c r="AN190" s="49" t="s">
        <v>272</v>
      </c>
      <c r="AO190" s="49">
        <v>1</v>
      </c>
      <c r="AP190" s="49" t="s">
        <v>2281</v>
      </c>
      <c r="AQ190" s="49">
        <v>2</v>
      </c>
      <c r="AR190" s="49" t="s">
        <v>2275</v>
      </c>
      <c r="AS190" s="49">
        <v>22</v>
      </c>
    </row>
    <row r="191" spans="6:45" x14ac:dyDescent="0.2">
      <c r="F191" s="48" t="s">
        <v>187</v>
      </c>
      <c r="G191" s="48" t="s">
        <v>201</v>
      </c>
      <c r="H191" s="48"/>
      <c r="I191" s="48">
        <v>26.000000000000004</v>
      </c>
      <c r="J191" s="48"/>
      <c r="K191" s="48">
        <v>6</v>
      </c>
      <c r="L191" s="48" t="s">
        <v>257</v>
      </c>
      <c r="M191" s="48">
        <v>4</v>
      </c>
      <c r="N191" s="48" t="s">
        <v>134</v>
      </c>
      <c r="O191" s="48"/>
      <c r="P191" s="48" t="s">
        <v>2220</v>
      </c>
      <c r="Q191" s="48"/>
      <c r="R191" s="48">
        <v>3</v>
      </c>
      <c r="S191" s="48" t="s">
        <v>143</v>
      </c>
      <c r="T191" s="48">
        <v>0</v>
      </c>
      <c r="U191" s="48" t="s">
        <v>88</v>
      </c>
      <c r="V191" s="48">
        <v>0</v>
      </c>
      <c r="W191" s="48" t="s">
        <v>88</v>
      </c>
      <c r="X191" s="48">
        <v>0</v>
      </c>
      <c r="Y191" s="48" t="s">
        <v>88</v>
      </c>
      <c r="Z191" s="48">
        <v>13</v>
      </c>
      <c r="AA191" s="49">
        <v>162</v>
      </c>
      <c r="AB191" s="49">
        <v>26.000000000000004</v>
      </c>
      <c r="AC191" s="49"/>
      <c r="AD191" s="49">
        <v>6</v>
      </c>
      <c r="AE191" s="49" t="s">
        <v>257</v>
      </c>
      <c r="AF191" s="49">
        <v>4</v>
      </c>
      <c r="AG191" s="49" t="s">
        <v>134</v>
      </c>
      <c r="AH191" s="49"/>
      <c r="AI191" s="49" t="s">
        <v>2220</v>
      </c>
      <c r="AJ191" s="49"/>
      <c r="AK191" s="49">
        <v>3</v>
      </c>
      <c r="AL191" s="49" t="s">
        <v>143</v>
      </c>
      <c r="AM191" s="49">
        <v>0</v>
      </c>
      <c r="AN191" s="49" t="s">
        <v>88</v>
      </c>
      <c r="AO191" s="49">
        <v>0</v>
      </c>
      <c r="AP191" s="49" t="s">
        <v>88</v>
      </c>
      <c r="AQ191" s="49">
        <v>0</v>
      </c>
      <c r="AR191" s="49" t="s">
        <v>88</v>
      </c>
      <c r="AS191" s="49">
        <v>13</v>
      </c>
    </row>
    <row r="192" spans="6:45" x14ac:dyDescent="0.2">
      <c r="F192" s="48" t="s">
        <v>666</v>
      </c>
      <c r="G192" s="48" t="s">
        <v>667</v>
      </c>
      <c r="H192" s="48"/>
      <c r="I192" s="48">
        <v>56.000000000000007</v>
      </c>
      <c r="J192" s="48"/>
      <c r="K192" s="48">
        <v>4</v>
      </c>
      <c r="L192" s="48" t="s">
        <v>134</v>
      </c>
      <c r="M192" s="48">
        <v>6</v>
      </c>
      <c r="N192" s="48" t="s">
        <v>257</v>
      </c>
      <c r="O192" s="48"/>
      <c r="P192" s="48" t="s">
        <v>2220</v>
      </c>
      <c r="Q192" s="48"/>
      <c r="R192" s="48">
        <v>7</v>
      </c>
      <c r="S192" s="48" t="s">
        <v>164</v>
      </c>
      <c r="T192" s="48">
        <v>3</v>
      </c>
      <c r="U192" s="48" t="s">
        <v>286</v>
      </c>
      <c r="V192" s="48">
        <v>4</v>
      </c>
      <c r="W192" s="48" t="s">
        <v>2274</v>
      </c>
      <c r="X192" s="48">
        <v>4</v>
      </c>
      <c r="Y192" s="48" t="s">
        <v>2274</v>
      </c>
      <c r="Z192" s="48">
        <v>28</v>
      </c>
      <c r="AA192" s="49">
        <v>72</v>
      </c>
      <c r="AB192" s="49">
        <v>60.000000000000007</v>
      </c>
      <c r="AC192" s="49"/>
      <c r="AD192" s="49">
        <v>4</v>
      </c>
      <c r="AE192" s="49" t="s">
        <v>134</v>
      </c>
      <c r="AF192" s="49">
        <v>6</v>
      </c>
      <c r="AG192" s="49" t="s">
        <v>257</v>
      </c>
      <c r="AH192" s="49"/>
      <c r="AI192" s="49" t="s">
        <v>2220</v>
      </c>
      <c r="AJ192" s="49"/>
      <c r="AK192" s="49">
        <v>7</v>
      </c>
      <c r="AL192" s="49" t="s">
        <v>164</v>
      </c>
      <c r="AM192" s="49">
        <v>4</v>
      </c>
      <c r="AN192" s="49" t="s">
        <v>263</v>
      </c>
      <c r="AO192" s="49">
        <v>5</v>
      </c>
      <c r="AP192" s="49" t="s">
        <v>2276</v>
      </c>
      <c r="AQ192" s="49">
        <v>4</v>
      </c>
      <c r="AR192" s="49" t="s">
        <v>2274</v>
      </c>
      <c r="AS192" s="49">
        <v>30</v>
      </c>
    </row>
    <row r="193" spans="6:45" x14ac:dyDescent="0.2">
      <c r="F193" s="48" t="s">
        <v>668</v>
      </c>
      <c r="G193" s="48" t="s">
        <v>669</v>
      </c>
      <c r="H193" s="48"/>
      <c r="I193" s="48">
        <v>54.000000000000007</v>
      </c>
      <c r="J193" s="48"/>
      <c r="K193" s="48">
        <v>8</v>
      </c>
      <c r="L193" s="48" t="s">
        <v>254</v>
      </c>
      <c r="M193" s="48">
        <v>2</v>
      </c>
      <c r="N193" s="48" t="s">
        <v>129</v>
      </c>
      <c r="O193" s="48"/>
      <c r="P193" s="48" t="s">
        <v>2220</v>
      </c>
      <c r="Q193" s="48"/>
      <c r="R193" s="48">
        <v>5</v>
      </c>
      <c r="S193" s="48" t="s">
        <v>286</v>
      </c>
      <c r="T193" s="48">
        <v>6</v>
      </c>
      <c r="U193" s="48" t="s">
        <v>291</v>
      </c>
      <c r="V193" s="48">
        <v>3</v>
      </c>
      <c r="W193" s="48" t="s">
        <v>2278</v>
      </c>
      <c r="X193" s="48">
        <v>3</v>
      </c>
      <c r="Y193" s="48" t="s">
        <v>2278</v>
      </c>
      <c r="Z193" s="48">
        <v>27</v>
      </c>
      <c r="AA193" s="49">
        <v>97</v>
      </c>
      <c r="AB193" s="49">
        <v>54.000000000000007</v>
      </c>
      <c r="AC193" s="49"/>
      <c r="AD193" s="49">
        <v>8</v>
      </c>
      <c r="AE193" s="49" t="s">
        <v>254</v>
      </c>
      <c r="AF193" s="49">
        <v>2</v>
      </c>
      <c r="AG193" s="49" t="s">
        <v>129</v>
      </c>
      <c r="AH193" s="49"/>
      <c r="AI193" s="49" t="s">
        <v>2220</v>
      </c>
      <c r="AJ193" s="49"/>
      <c r="AK193" s="49">
        <v>5</v>
      </c>
      <c r="AL193" s="49" t="s">
        <v>286</v>
      </c>
      <c r="AM193" s="49">
        <v>6</v>
      </c>
      <c r="AN193" s="49" t="s">
        <v>291</v>
      </c>
      <c r="AO193" s="49">
        <v>3</v>
      </c>
      <c r="AP193" s="49" t="s">
        <v>2278</v>
      </c>
      <c r="AQ193" s="49">
        <v>3</v>
      </c>
      <c r="AR193" s="49" t="s">
        <v>2278</v>
      </c>
      <c r="AS193" s="49">
        <v>27</v>
      </c>
    </row>
    <row r="270" spans="29:29" x14ac:dyDescent="0.2">
      <c r="AC270" s="51" t="s">
        <v>2290</v>
      </c>
    </row>
  </sheetData>
  <sortState ref="A3:D24">
    <sortCondition ref="D3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3"/>
  <sheetViews>
    <sheetView topLeftCell="O1" workbookViewId="0">
      <selection activeCell="X17" sqref="X17"/>
    </sheetView>
  </sheetViews>
  <sheetFormatPr defaultRowHeight="14.25" x14ac:dyDescent="0.2"/>
  <cols>
    <col min="1" max="1" width="12.25" customWidth="1"/>
    <col min="2" max="2" width="20.25" customWidth="1"/>
    <col min="3" max="3" width="13.875" customWidth="1"/>
    <col min="4" max="4" width="13.375" customWidth="1"/>
    <col min="6" max="28" width="29.375" style="35" customWidth="1"/>
    <col min="29" max="49" width="29.375" style="51" customWidth="1"/>
    <col min="50" max="50" width="9.125" style="52"/>
  </cols>
  <sheetData>
    <row r="1" spans="1:49" x14ac:dyDescent="0.2">
      <c r="F1" s="11">
        <v>1</v>
      </c>
      <c r="G1" s="11">
        <v>2</v>
      </c>
      <c r="H1" s="11">
        <v>3</v>
      </c>
      <c r="I1" s="11">
        <v>4</v>
      </c>
      <c r="J1" s="11">
        <v>5</v>
      </c>
      <c r="K1" s="11">
        <v>6</v>
      </c>
      <c r="L1" s="11">
        <v>7</v>
      </c>
      <c r="M1" s="11">
        <v>8</v>
      </c>
      <c r="N1" s="11">
        <v>9</v>
      </c>
      <c r="O1" s="11">
        <v>10</v>
      </c>
      <c r="P1" s="11">
        <v>11</v>
      </c>
      <c r="Q1" s="11">
        <v>12</v>
      </c>
      <c r="R1" s="11">
        <v>13</v>
      </c>
      <c r="S1" s="11">
        <v>14</v>
      </c>
      <c r="T1" s="11">
        <v>15</v>
      </c>
      <c r="U1" s="11">
        <v>16</v>
      </c>
      <c r="V1" s="11">
        <v>17</v>
      </c>
      <c r="W1" s="11">
        <v>18</v>
      </c>
      <c r="X1" s="11">
        <v>19</v>
      </c>
      <c r="Y1" s="11">
        <v>20</v>
      </c>
      <c r="Z1" s="11">
        <v>21</v>
      </c>
      <c r="AA1" s="11">
        <v>22</v>
      </c>
      <c r="AB1" s="11">
        <v>23</v>
      </c>
      <c r="AC1" s="50">
        <v>24</v>
      </c>
      <c r="AD1" s="50">
        <v>25</v>
      </c>
      <c r="AE1" s="50">
        <v>26</v>
      </c>
      <c r="AF1" s="50">
        <v>27</v>
      </c>
      <c r="AG1" s="50">
        <v>28</v>
      </c>
      <c r="AH1" s="50">
        <v>29</v>
      </c>
      <c r="AI1" s="50">
        <v>30</v>
      </c>
      <c r="AJ1" s="50">
        <v>31</v>
      </c>
      <c r="AK1" s="50">
        <v>32</v>
      </c>
      <c r="AL1" s="50">
        <v>33</v>
      </c>
      <c r="AM1" s="50">
        <v>34</v>
      </c>
      <c r="AN1" s="50">
        <v>35</v>
      </c>
      <c r="AO1" s="50">
        <v>36</v>
      </c>
      <c r="AP1" s="50">
        <v>37</v>
      </c>
      <c r="AQ1" s="50">
        <v>38</v>
      </c>
      <c r="AR1" s="50">
        <v>39</v>
      </c>
      <c r="AS1" s="50">
        <v>40</v>
      </c>
      <c r="AT1" s="50">
        <v>41</v>
      </c>
      <c r="AU1" s="50">
        <v>42</v>
      </c>
      <c r="AV1" s="50">
        <v>43</v>
      </c>
      <c r="AW1" s="50">
        <v>44</v>
      </c>
    </row>
    <row r="2" spans="1:49" ht="25.5" x14ac:dyDescent="0.2">
      <c r="A2" s="26" t="s">
        <v>53</v>
      </c>
      <c r="B2" s="27" t="s">
        <v>1</v>
      </c>
      <c r="C2" s="28" t="s">
        <v>221</v>
      </c>
      <c r="D2" s="28" t="s">
        <v>222</v>
      </c>
      <c r="F2" s="48" t="s">
        <v>53</v>
      </c>
      <c r="G2" s="48" t="s">
        <v>1</v>
      </c>
      <c r="H2" s="48" t="s">
        <v>2298</v>
      </c>
      <c r="I2" s="48" t="s">
        <v>2299</v>
      </c>
      <c r="J2" s="48" t="s">
        <v>2300</v>
      </c>
      <c r="K2" s="48" t="s">
        <v>2301</v>
      </c>
      <c r="L2" s="48" t="s">
        <v>2302</v>
      </c>
      <c r="M2" s="48" t="s">
        <v>2303</v>
      </c>
      <c r="N2" s="48" t="s">
        <v>2304</v>
      </c>
      <c r="O2" s="48" t="s">
        <v>2305</v>
      </c>
      <c r="P2" s="48" t="s">
        <v>2306</v>
      </c>
      <c r="Q2" s="48" t="s">
        <v>2307</v>
      </c>
      <c r="R2" s="48" t="s">
        <v>2308</v>
      </c>
      <c r="S2" s="48" t="s">
        <v>2309</v>
      </c>
      <c r="T2" s="48" t="s">
        <v>3318</v>
      </c>
      <c r="U2" s="48" t="s">
        <v>2311</v>
      </c>
      <c r="V2" s="48" t="s">
        <v>2312</v>
      </c>
      <c r="W2" s="48" t="s">
        <v>2313</v>
      </c>
      <c r="X2" s="48" t="s">
        <v>2314</v>
      </c>
      <c r="Y2" s="48" t="s">
        <v>2315</v>
      </c>
      <c r="Z2" s="48" t="s">
        <v>2316</v>
      </c>
      <c r="AA2" s="48" t="s">
        <v>2317</v>
      </c>
      <c r="AB2" s="48" t="s">
        <v>2318</v>
      </c>
      <c r="AC2" s="49" t="s">
        <v>2298</v>
      </c>
      <c r="AD2" s="49" t="s">
        <v>2299</v>
      </c>
      <c r="AE2" s="49" t="s">
        <v>2300</v>
      </c>
      <c r="AF2" s="49" t="s">
        <v>2301</v>
      </c>
      <c r="AG2" s="49" t="s">
        <v>2302</v>
      </c>
      <c r="AH2" s="49" t="s">
        <v>2303</v>
      </c>
      <c r="AI2" s="49" t="s">
        <v>2304</v>
      </c>
      <c r="AJ2" s="49" t="s">
        <v>2305</v>
      </c>
      <c r="AK2" s="49" t="s">
        <v>2306</v>
      </c>
      <c r="AL2" s="49" t="s">
        <v>2307</v>
      </c>
      <c r="AM2" s="49" t="s">
        <v>2308</v>
      </c>
      <c r="AN2" s="49" t="s">
        <v>2309</v>
      </c>
      <c r="AO2" s="49" t="s">
        <v>2310</v>
      </c>
      <c r="AP2" s="49" t="s">
        <v>2311</v>
      </c>
      <c r="AQ2" s="49" t="s">
        <v>2312</v>
      </c>
      <c r="AR2" s="49" t="s">
        <v>2313</v>
      </c>
      <c r="AS2" s="49" t="s">
        <v>2314</v>
      </c>
      <c r="AT2" s="49" t="s">
        <v>2315</v>
      </c>
      <c r="AU2" s="49" t="s">
        <v>2316</v>
      </c>
      <c r="AV2" s="49" t="s">
        <v>2317</v>
      </c>
      <c r="AW2" s="49" t="s">
        <v>2318</v>
      </c>
    </row>
    <row r="3" spans="1:49" x14ac:dyDescent="0.2">
      <c r="A3" s="13" t="s">
        <v>89</v>
      </c>
      <c r="B3" s="13" t="s">
        <v>10</v>
      </c>
      <c r="C3" s="12">
        <f>VLOOKUP($A3,'[1]2019-PT'!$A:C,3,0)</f>
        <v>5</v>
      </c>
      <c r="D3" s="12">
        <f>VLOOKUP($A3,'[1]All-data-countries-2020'!$A:$GQ,114,0)</f>
        <v>1</v>
      </c>
      <c r="F3" s="48" t="s">
        <v>332</v>
      </c>
      <c r="G3" s="48" t="s">
        <v>333</v>
      </c>
      <c r="H3" s="48"/>
      <c r="I3" s="48">
        <v>43.27458</v>
      </c>
      <c r="J3" s="48"/>
      <c r="K3" s="48">
        <v>19</v>
      </c>
      <c r="L3" s="48" t="s">
        <v>1678</v>
      </c>
      <c r="M3" s="48">
        <v>270</v>
      </c>
      <c r="N3" s="48" t="s">
        <v>2319</v>
      </c>
      <c r="O3" s="48">
        <v>71.400000000000006</v>
      </c>
      <c r="P3" s="48" t="s">
        <v>2320</v>
      </c>
      <c r="Q3" s="48">
        <v>0</v>
      </c>
      <c r="R3" s="48">
        <v>0</v>
      </c>
      <c r="S3" s="48">
        <v>71.400000000000006</v>
      </c>
      <c r="T3" s="48" t="s">
        <v>2321</v>
      </c>
      <c r="U3" s="48" t="s">
        <v>3319</v>
      </c>
      <c r="V3" s="48" t="s">
        <v>2321</v>
      </c>
      <c r="W3" s="48" t="s">
        <v>2321</v>
      </c>
      <c r="X3" s="48" t="s">
        <v>2322</v>
      </c>
      <c r="Y3" s="48" t="s">
        <v>88</v>
      </c>
      <c r="Z3" s="48" t="s">
        <v>2323</v>
      </c>
      <c r="AA3" s="48" t="s">
        <v>2324</v>
      </c>
      <c r="AB3" s="48" t="s">
        <v>2325</v>
      </c>
      <c r="AC3" s="49">
        <v>178</v>
      </c>
      <c r="AD3" s="49">
        <v>42.158510000000007</v>
      </c>
      <c r="AE3" s="49"/>
      <c r="AF3" s="49">
        <v>19</v>
      </c>
      <c r="AG3" s="49" t="s">
        <v>1678</v>
      </c>
      <c r="AH3" s="49">
        <v>270</v>
      </c>
      <c r="AI3" s="49" t="s">
        <v>2319</v>
      </c>
      <c r="AJ3" s="49">
        <v>71.400000000000006</v>
      </c>
      <c r="AK3" s="49" t="s">
        <v>2320</v>
      </c>
      <c r="AL3" s="49">
        <v>0</v>
      </c>
      <c r="AM3" s="49">
        <v>0</v>
      </c>
      <c r="AN3" s="49">
        <v>71.400000000000006</v>
      </c>
      <c r="AO3" s="49" t="s">
        <v>2321</v>
      </c>
      <c r="AP3" s="49" t="s">
        <v>2321</v>
      </c>
      <c r="AQ3" s="49" t="s">
        <v>2321</v>
      </c>
      <c r="AR3" s="49" t="s">
        <v>2321</v>
      </c>
      <c r="AS3" s="49" t="s">
        <v>2322</v>
      </c>
      <c r="AT3" s="49" t="s">
        <v>88</v>
      </c>
      <c r="AU3" s="49" t="s">
        <v>3170</v>
      </c>
      <c r="AV3" s="49" t="s">
        <v>88</v>
      </c>
      <c r="AW3" s="49" t="s">
        <v>88</v>
      </c>
    </row>
    <row r="4" spans="1:49" x14ac:dyDescent="0.2">
      <c r="A4" s="13" t="s">
        <v>153</v>
      </c>
      <c r="B4" s="13" t="s">
        <v>20</v>
      </c>
      <c r="C4" s="12">
        <f>VLOOKUP($A4,'[1]2019-PT'!$A:C,3,0)</f>
        <v>2</v>
      </c>
      <c r="D4" s="12">
        <f>VLOOKUP($A4,'[1]All-data-countries-2020'!$A:$GQ,114,0)</f>
        <v>3</v>
      </c>
      <c r="F4" s="48" t="s">
        <v>334</v>
      </c>
      <c r="G4" s="48" t="s">
        <v>335</v>
      </c>
      <c r="H4" s="48"/>
      <c r="I4" s="48">
        <v>64.914840000000012</v>
      </c>
      <c r="J4" s="48"/>
      <c r="K4" s="48">
        <v>35</v>
      </c>
      <c r="L4" s="48" t="s">
        <v>1722</v>
      </c>
      <c r="M4" s="48">
        <v>252</v>
      </c>
      <c r="N4" s="48" t="s">
        <v>2326</v>
      </c>
      <c r="O4" s="48">
        <v>37.299999999999997</v>
      </c>
      <c r="P4" s="48" t="s">
        <v>2327</v>
      </c>
      <c r="Q4" s="48">
        <v>14</v>
      </c>
      <c r="R4" s="48">
        <v>18.8</v>
      </c>
      <c r="S4" s="48">
        <v>4.4000000000000004</v>
      </c>
      <c r="T4" s="48" t="s">
        <v>93</v>
      </c>
      <c r="U4" s="48" t="s">
        <v>2328</v>
      </c>
      <c r="V4" s="48" t="s">
        <v>2329</v>
      </c>
      <c r="W4" s="48" t="s">
        <v>2330</v>
      </c>
      <c r="X4" s="48" t="s">
        <v>84</v>
      </c>
      <c r="Y4" s="48" t="s">
        <v>2331</v>
      </c>
      <c r="Z4" s="48" t="s">
        <v>2332</v>
      </c>
      <c r="AA4" s="48" t="s">
        <v>2333</v>
      </c>
      <c r="AB4" s="48" t="s">
        <v>2334</v>
      </c>
      <c r="AC4" s="49">
        <v>123</v>
      </c>
      <c r="AD4" s="49">
        <v>65.152720000000002</v>
      </c>
      <c r="AE4" s="49"/>
      <c r="AF4" s="49">
        <v>35</v>
      </c>
      <c r="AG4" s="49" t="s">
        <v>1722</v>
      </c>
      <c r="AH4" s="49">
        <v>252</v>
      </c>
      <c r="AI4" s="49" t="s">
        <v>2326</v>
      </c>
      <c r="AJ4" s="49">
        <v>36.6</v>
      </c>
      <c r="AK4" s="49" t="s">
        <v>3171</v>
      </c>
      <c r="AL4" s="49">
        <v>14.1</v>
      </c>
      <c r="AM4" s="49">
        <v>18.8</v>
      </c>
      <c r="AN4" s="49">
        <v>3.6</v>
      </c>
      <c r="AO4" s="49" t="s">
        <v>93</v>
      </c>
      <c r="AP4" s="49" t="s">
        <v>2328</v>
      </c>
      <c r="AQ4" s="49" t="s">
        <v>2329</v>
      </c>
      <c r="AR4" s="49" t="s">
        <v>2330</v>
      </c>
      <c r="AS4" s="49" t="s">
        <v>84</v>
      </c>
      <c r="AT4" s="49" t="s">
        <v>2331</v>
      </c>
      <c r="AU4" s="49" t="s">
        <v>2332</v>
      </c>
      <c r="AV4" s="49" t="s">
        <v>2333</v>
      </c>
      <c r="AW4" s="49" t="s">
        <v>2334</v>
      </c>
    </row>
    <row r="5" spans="1:49" x14ac:dyDescent="0.2">
      <c r="A5" s="13" t="s">
        <v>125</v>
      </c>
      <c r="B5" s="13" t="s">
        <v>24</v>
      </c>
      <c r="C5" s="12">
        <f>VLOOKUP($A5,'[1]2019-PT'!$A:C,3,0)</f>
        <v>7</v>
      </c>
      <c r="D5" s="12">
        <f>VLOOKUP($A5,'[1]All-data-countries-2020'!$A:$GQ,114,0)</f>
        <v>6</v>
      </c>
      <c r="F5" s="48" t="s">
        <v>81</v>
      </c>
      <c r="G5" s="48" t="s">
        <v>36</v>
      </c>
      <c r="H5" s="48"/>
      <c r="I5" s="48">
        <v>53.851410000000001</v>
      </c>
      <c r="J5" s="48"/>
      <c r="K5" s="48">
        <v>27</v>
      </c>
      <c r="L5" s="48" t="s">
        <v>257</v>
      </c>
      <c r="M5" s="48">
        <v>265</v>
      </c>
      <c r="N5" s="48" t="s">
        <v>2335</v>
      </c>
      <c r="O5" s="48">
        <v>66.099999999999994</v>
      </c>
      <c r="P5" s="48" t="s">
        <v>2336</v>
      </c>
      <c r="Q5" s="48">
        <v>8.1</v>
      </c>
      <c r="R5" s="48">
        <v>31.1</v>
      </c>
      <c r="S5" s="48">
        <v>26.9</v>
      </c>
      <c r="T5" s="48" t="s">
        <v>2337</v>
      </c>
      <c r="U5" s="48" t="s">
        <v>88</v>
      </c>
      <c r="V5" s="48" t="s">
        <v>2337</v>
      </c>
      <c r="W5" s="48" t="s">
        <v>88</v>
      </c>
      <c r="X5" s="48" t="s">
        <v>130</v>
      </c>
      <c r="Y5" s="48" t="s">
        <v>2338</v>
      </c>
      <c r="Z5" s="48" t="s">
        <v>88</v>
      </c>
      <c r="AA5" s="48" t="s">
        <v>291</v>
      </c>
      <c r="AB5" s="48" t="s">
        <v>2339</v>
      </c>
      <c r="AC5" s="49">
        <v>158</v>
      </c>
      <c r="AD5" s="49">
        <v>53.851410000000001</v>
      </c>
      <c r="AE5" s="49"/>
      <c r="AF5" s="49">
        <v>27</v>
      </c>
      <c r="AG5" s="49" t="s">
        <v>257</v>
      </c>
      <c r="AH5" s="49">
        <v>265</v>
      </c>
      <c r="AI5" s="49" t="s">
        <v>2335</v>
      </c>
      <c r="AJ5" s="49">
        <v>66.099999999999994</v>
      </c>
      <c r="AK5" s="49" t="s">
        <v>2336</v>
      </c>
      <c r="AL5" s="49">
        <v>8.1</v>
      </c>
      <c r="AM5" s="49">
        <v>31.1</v>
      </c>
      <c r="AN5" s="49">
        <v>26.9</v>
      </c>
      <c r="AO5" s="49" t="s">
        <v>2337</v>
      </c>
      <c r="AP5" s="49" t="s">
        <v>88</v>
      </c>
      <c r="AQ5" s="49" t="s">
        <v>2337</v>
      </c>
      <c r="AR5" s="49" t="s">
        <v>88</v>
      </c>
      <c r="AS5" s="49" t="s">
        <v>130</v>
      </c>
      <c r="AT5" s="49" t="s">
        <v>2338</v>
      </c>
      <c r="AU5" s="49" t="s">
        <v>88</v>
      </c>
      <c r="AV5" s="49" t="s">
        <v>291</v>
      </c>
      <c r="AW5" s="49" t="s">
        <v>2339</v>
      </c>
    </row>
    <row r="6" spans="1:49" x14ac:dyDescent="0.2">
      <c r="A6" s="13" t="s">
        <v>151</v>
      </c>
      <c r="B6" s="13" t="s">
        <v>16</v>
      </c>
      <c r="C6" s="12">
        <f>VLOOKUP($A6,'[1]2019-PT'!$A:C,3,0)</f>
        <v>12</v>
      </c>
      <c r="D6" s="12">
        <f>VLOOKUP($A6,'[1]All-data-countries-2020'!$A:$GQ,114,0)</f>
        <v>11</v>
      </c>
      <c r="F6" s="48" t="s">
        <v>336</v>
      </c>
      <c r="G6" s="48" t="s">
        <v>337</v>
      </c>
      <c r="H6" s="48"/>
      <c r="I6" s="48">
        <v>69.536970000000011</v>
      </c>
      <c r="J6" s="48"/>
      <c r="K6" s="48">
        <v>31</v>
      </c>
      <c r="L6" s="48" t="s">
        <v>1820</v>
      </c>
      <c r="M6" s="48">
        <v>287</v>
      </c>
      <c r="N6" s="48" t="s">
        <v>2340</v>
      </c>
      <c r="O6" s="48">
        <v>49.1</v>
      </c>
      <c r="P6" s="48" t="s">
        <v>2341</v>
      </c>
      <c r="Q6" s="48">
        <v>21.5</v>
      </c>
      <c r="R6" s="48">
        <v>9</v>
      </c>
      <c r="S6" s="48">
        <v>18.600000000000001</v>
      </c>
      <c r="T6" s="48" t="s">
        <v>2321</v>
      </c>
      <c r="U6" s="48" t="s">
        <v>2321</v>
      </c>
      <c r="V6" s="48" t="s">
        <v>2321</v>
      </c>
      <c r="W6" s="48" t="s">
        <v>2321</v>
      </c>
      <c r="X6" s="48" t="s">
        <v>91</v>
      </c>
      <c r="Y6" s="48" t="s">
        <v>2342</v>
      </c>
      <c r="Z6" s="48" t="s">
        <v>88</v>
      </c>
      <c r="AA6" s="48" t="s">
        <v>291</v>
      </c>
      <c r="AB6" s="48" t="s">
        <v>2343</v>
      </c>
      <c r="AC6" s="49">
        <v>106</v>
      </c>
      <c r="AD6" s="49">
        <v>69.536970000000011</v>
      </c>
      <c r="AE6" s="49"/>
      <c r="AF6" s="49">
        <v>31</v>
      </c>
      <c r="AG6" s="49" t="s">
        <v>1820</v>
      </c>
      <c r="AH6" s="49">
        <v>287</v>
      </c>
      <c r="AI6" s="49" t="s">
        <v>2340</v>
      </c>
      <c r="AJ6" s="49">
        <v>49.1</v>
      </c>
      <c r="AK6" s="49" t="s">
        <v>2341</v>
      </c>
      <c r="AL6" s="49">
        <v>21.5</v>
      </c>
      <c r="AM6" s="49">
        <v>9</v>
      </c>
      <c r="AN6" s="49">
        <v>18.600000000000001</v>
      </c>
      <c r="AO6" s="49" t="s">
        <v>2321</v>
      </c>
      <c r="AP6" s="49" t="s">
        <v>2321</v>
      </c>
      <c r="AQ6" s="49" t="s">
        <v>2321</v>
      </c>
      <c r="AR6" s="49" t="s">
        <v>2321</v>
      </c>
      <c r="AS6" s="49" t="s">
        <v>91</v>
      </c>
      <c r="AT6" s="49" t="s">
        <v>2342</v>
      </c>
      <c r="AU6" s="49" t="s">
        <v>88</v>
      </c>
      <c r="AV6" s="49" t="s">
        <v>291</v>
      </c>
      <c r="AW6" s="49" t="s">
        <v>2343</v>
      </c>
    </row>
    <row r="7" spans="1:49" x14ac:dyDescent="0.2">
      <c r="A7" s="13" t="s">
        <v>148</v>
      </c>
      <c r="B7" s="13" t="s">
        <v>12</v>
      </c>
      <c r="C7" s="12">
        <f>VLOOKUP($A7,'[1]2019-PT'!$A:C,3,0)</f>
        <v>25</v>
      </c>
      <c r="D7" s="12">
        <f>VLOOKUP($A7,'[1]All-data-countries-2020'!$A:$GQ,114,0)</f>
        <v>24</v>
      </c>
      <c r="F7" s="48" t="s">
        <v>338</v>
      </c>
      <c r="G7" s="48" t="s">
        <v>339</v>
      </c>
      <c r="H7" s="48"/>
      <c r="I7" s="48">
        <v>58.958070000000006</v>
      </c>
      <c r="J7" s="48"/>
      <c r="K7" s="48">
        <v>57</v>
      </c>
      <c r="L7" s="48" t="s">
        <v>139</v>
      </c>
      <c r="M7" s="48">
        <v>177</v>
      </c>
      <c r="N7" s="48" t="s">
        <v>2345</v>
      </c>
      <c r="O7" s="48">
        <v>42.8</v>
      </c>
      <c r="P7" s="48" t="s">
        <v>2346</v>
      </c>
      <c r="Q7" s="48">
        <v>25.6</v>
      </c>
      <c r="R7" s="48">
        <v>11.8</v>
      </c>
      <c r="S7" s="48">
        <v>5.3</v>
      </c>
      <c r="T7" s="48" t="s">
        <v>82</v>
      </c>
      <c r="U7" s="48" t="s">
        <v>2347</v>
      </c>
      <c r="V7" s="48" t="s">
        <v>2348</v>
      </c>
      <c r="W7" s="48" t="s">
        <v>2349</v>
      </c>
      <c r="X7" s="48" t="s">
        <v>159</v>
      </c>
      <c r="Y7" s="48" t="s">
        <v>2350</v>
      </c>
      <c r="Z7" s="48" t="s">
        <v>88</v>
      </c>
      <c r="AA7" s="48" t="s">
        <v>291</v>
      </c>
      <c r="AB7" s="48" t="s">
        <v>2351</v>
      </c>
      <c r="AC7" s="49">
        <v>145</v>
      </c>
      <c r="AD7" s="49">
        <v>58.879840000000002</v>
      </c>
      <c r="AE7" s="49"/>
      <c r="AF7" s="49">
        <v>57</v>
      </c>
      <c r="AG7" s="49" t="s">
        <v>139</v>
      </c>
      <c r="AH7" s="49">
        <v>177</v>
      </c>
      <c r="AI7" s="49" t="s">
        <v>2345</v>
      </c>
      <c r="AJ7" s="49">
        <v>43</v>
      </c>
      <c r="AK7" s="49" t="s">
        <v>3172</v>
      </c>
      <c r="AL7" s="49">
        <v>25.5</v>
      </c>
      <c r="AM7" s="49">
        <v>12.1</v>
      </c>
      <c r="AN7" s="49">
        <v>5.3</v>
      </c>
      <c r="AO7" s="49" t="s">
        <v>82</v>
      </c>
      <c r="AP7" s="49" t="s">
        <v>2347</v>
      </c>
      <c r="AQ7" s="49" t="s">
        <v>2348</v>
      </c>
      <c r="AR7" s="49" t="s">
        <v>2349</v>
      </c>
      <c r="AS7" s="49" t="s">
        <v>159</v>
      </c>
      <c r="AT7" s="49" t="s">
        <v>2350</v>
      </c>
      <c r="AU7" s="49" t="s">
        <v>88</v>
      </c>
      <c r="AV7" s="49" t="s">
        <v>291</v>
      </c>
      <c r="AW7" s="49" t="s">
        <v>2351</v>
      </c>
    </row>
    <row r="8" spans="1:49" x14ac:dyDescent="0.2">
      <c r="A8" s="13" t="s">
        <v>178</v>
      </c>
      <c r="B8" s="13" t="s">
        <v>8</v>
      </c>
      <c r="C8" s="12">
        <f>VLOOKUP($A8,'[1]2019-PT'!$A:C,3,0)</f>
        <v>3</v>
      </c>
      <c r="D8" s="12">
        <f>VLOOKUP($A8,'[1]All-data-countries-2020'!$A:$GQ,114,0)</f>
        <v>30</v>
      </c>
      <c r="F8" s="48" t="s">
        <v>340</v>
      </c>
      <c r="G8" s="48" t="s">
        <v>341</v>
      </c>
      <c r="H8" s="48"/>
      <c r="I8" s="48">
        <v>49.340980000000002</v>
      </c>
      <c r="J8" s="48"/>
      <c r="K8" s="48">
        <v>9</v>
      </c>
      <c r="L8" s="48" t="s">
        <v>298</v>
      </c>
      <c r="M8" s="48">
        <v>311.5</v>
      </c>
      <c r="N8" s="48" t="s">
        <v>2352</v>
      </c>
      <c r="O8" s="48">
        <v>106</v>
      </c>
      <c r="P8" s="48" t="s">
        <v>88</v>
      </c>
      <c r="Q8" s="48">
        <v>3.9</v>
      </c>
      <c r="R8" s="48">
        <v>29.3</v>
      </c>
      <c r="S8" s="48">
        <v>72.8</v>
      </c>
      <c r="T8" s="48" t="s">
        <v>2337</v>
      </c>
      <c r="U8" s="48" t="s">
        <v>88</v>
      </c>
      <c r="V8" s="48" t="s">
        <v>2337</v>
      </c>
      <c r="W8" s="48" t="s">
        <v>88</v>
      </c>
      <c r="X8" s="48" t="s">
        <v>90</v>
      </c>
      <c r="Y8" s="48" t="s">
        <v>2353</v>
      </c>
      <c r="Z8" s="48" t="s">
        <v>88</v>
      </c>
      <c r="AA8" s="48" t="s">
        <v>291</v>
      </c>
      <c r="AB8" s="48" t="s">
        <v>2354</v>
      </c>
      <c r="AC8" s="49">
        <v>170</v>
      </c>
      <c r="AD8" s="49">
        <v>49.340980000000002</v>
      </c>
      <c r="AE8" s="49"/>
      <c r="AF8" s="49">
        <v>9</v>
      </c>
      <c r="AG8" s="49" t="s">
        <v>298</v>
      </c>
      <c r="AH8" s="49">
        <v>311.5</v>
      </c>
      <c r="AI8" s="49" t="s">
        <v>2352</v>
      </c>
      <c r="AJ8" s="49">
        <v>106.3</v>
      </c>
      <c r="AK8" s="49" t="s">
        <v>88</v>
      </c>
      <c r="AL8" s="49">
        <v>3.6</v>
      </c>
      <c r="AM8" s="49">
        <v>29.9</v>
      </c>
      <c r="AN8" s="49">
        <v>72.8</v>
      </c>
      <c r="AO8" s="49" t="s">
        <v>2337</v>
      </c>
      <c r="AP8" s="49" t="s">
        <v>88</v>
      </c>
      <c r="AQ8" s="49" t="s">
        <v>2337</v>
      </c>
      <c r="AR8" s="49" t="s">
        <v>88</v>
      </c>
      <c r="AS8" s="49" t="s">
        <v>90</v>
      </c>
      <c r="AT8" s="49" t="s">
        <v>2353</v>
      </c>
      <c r="AU8" s="49" t="s">
        <v>88</v>
      </c>
      <c r="AV8" s="49" t="s">
        <v>291</v>
      </c>
      <c r="AW8" s="49" t="s">
        <v>2354</v>
      </c>
    </row>
    <row r="9" spans="1:49" x14ac:dyDescent="0.2">
      <c r="A9" s="13" t="s">
        <v>158</v>
      </c>
      <c r="B9" s="13" t="s">
        <v>14</v>
      </c>
      <c r="C9" s="12">
        <f>VLOOKUP($A9,'[1]2019-PT'!$A:C,3,0)</f>
        <v>83</v>
      </c>
      <c r="D9" s="12">
        <f>VLOOKUP($A9,'[1]All-data-countries-2020'!$A:$GQ,114,0)</f>
        <v>57</v>
      </c>
      <c r="F9" s="48" t="s">
        <v>342</v>
      </c>
      <c r="G9" s="48" t="s">
        <v>343</v>
      </c>
      <c r="H9" s="48"/>
      <c r="I9" s="48">
        <v>73.963070000000002</v>
      </c>
      <c r="J9" s="48"/>
      <c r="K9" s="48">
        <v>15</v>
      </c>
      <c r="L9" s="48" t="s">
        <v>254</v>
      </c>
      <c r="M9" s="48">
        <v>264</v>
      </c>
      <c r="N9" s="48" t="s">
        <v>2355</v>
      </c>
      <c r="O9" s="48">
        <v>18.5</v>
      </c>
      <c r="P9" s="48" t="s">
        <v>291</v>
      </c>
      <c r="Q9" s="48">
        <v>17.600000000000001</v>
      </c>
      <c r="R9" s="48">
        <v>0</v>
      </c>
      <c r="S9" s="48">
        <v>0.8</v>
      </c>
      <c r="T9" s="48" t="s">
        <v>2337</v>
      </c>
      <c r="U9" s="48" t="s">
        <v>88</v>
      </c>
      <c r="V9" s="48" t="s">
        <v>2337</v>
      </c>
      <c r="W9" s="48" t="s">
        <v>88</v>
      </c>
      <c r="X9" s="48" t="s">
        <v>179</v>
      </c>
      <c r="Y9" s="48" t="s">
        <v>2356</v>
      </c>
      <c r="Z9" s="48" t="s">
        <v>88</v>
      </c>
      <c r="AA9" s="48" t="s">
        <v>291</v>
      </c>
      <c r="AB9" s="48" t="s">
        <v>2357</v>
      </c>
      <c r="AC9" s="49">
        <v>52</v>
      </c>
      <c r="AD9" s="49">
        <v>81.549480000000003</v>
      </c>
      <c r="AE9" s="49"/>
      <c r="AF9" s="49">
        <v>15</v>
      </c>
      <c r="AG9" s="49" t="s">
        <v>254</v>
      </c>
      <c r="AH9" s="49">
        <v>264</v>
      </c>
      <c r="AI9" s="49" t="s">
        <v>2355</v>
      </c>
      <c r="AJ9" s="49">
        <v>22.6</v>
      </c>
      <c r="AK9" s="49" t="s">
        <v>291</v>
      </c>
      <c r="AL9" s="49">
        <v>21.8</v>
      </c>
      <c r="AM9" s="49">
        <v>0</v>
      </c>
      <c r="AN9" s="49">
        <v>0.8</v>
      </c>
      <c r="AO9" s="49" t="s">
        <v>3173</v>
      </c>
      <c r="AP9" s="49" t="s">
        <v>3174</v>
      </c>
      <c r="AQ9" s="49" t="s">
        <v>3175</v>
      </c>
      <c r="AR9" s="49" t="s">
        <v>3176</v>
      </c>
      <c r="AS9" s="49" t="s">
        <v>179</v>
      </c>
      <c r="AT9" s="49" t="s">
        <v>2356</v>
      </c>
      <c r="AU9" s="49" t="s">
        <v>88</v>
      </c>
      <c r="AV9" s="49" t="s">
        <v>291</v>
      </c>
      <c r="AW9" s="49" t="s">
        <v>3177</v>
      </c>
    </row>
    <row r="10" spans="1:49" x14ac:dyDescent="0.2">
      <c r="A10" s="13" t="s">
        <v>122</v>
      </c>
      <c r="B10" s="13" t="s">
        <v>18</v>
      </c>
      <c r="C10" s="12">
        <f>VLOOKUP($A10,'[1]2019-PT'!$A:C,3,0)</f>
        <v>96</v>
      </c>
      <c r="D10" s="12">
        <f>VLOOKUP($A10,'[1]All-data-countries-2020'!$A:$GQ,114,0)</f>
        <v>62</v>
      </c>
      <c r="F10" s="48" t="s">
        <v>344</v>
      </c>
      <c r="G10" s="48" t="s">
        <v>345</v>
      </c>
      <c r="H10" s="48"/>
      <c r="I10" s="48">
        <v>85.641470000000012</v>
      </c>
      <c r="J10" s="48"/>
      <c r="K10" s="48">
        <v>11</v>
      </c>
      <c r="L10" s="48" t="s">
        <v>1807</v>
      </c>
      <c r="M10" s="48">
        <v>105</v>
      </c>
      <c r="N10" s="48" t="s">
        <v>2358</v>
      </c>
      <c r="O10" s="48">
        <v>47.4</v>
      </c>
      <c r="P10" s="48" t="s">
        <v>2359</v>
      </c>
      <c r="Q10" s="48">
        <v>26</v>
      </c>
      <c r="R10" s="48">
        <v>21.1</v>
      </c>
      <c r="S10" s="48">
        <v>0.3</v>
      </c>
      <c r="T10" s="48" t="s">
        <v>180</v>
      </c>
      <c r="U10" s="48" t="s">
        <v>2360</v>
      </c>
      <c r="V10" s="48" t="s">
        <v>2361</v>
      </c>
      <c r="W10" s="48" t="s">
        <v>2362</v>
      </c>
      <c r="X10" s="48" t="s">
        <v>2363</v>
      </c>
      <c r="Y10" s="48" t="s">
        <v>2364</v>
      </c>
      <c r="Z10" s="48" t="s">
        <v>88</v>
      </c>
      <c r="AA10" s="48" t="s">
        <v>291</v>
      </c>
      <c r="AB10" s="48" t="s">
        <v>2365</v>
      </c>
      <c r="AC10" s="49">
        <v>28</v>
      </c>
      <c r="AD10" s="49">
        <v>85.673680000000004</v>
      </c>
      <c r="AE10" s="49"/>
      <c r="AF10" s="49">
        <v>11</v>
      </c>
      <c r="AG10" s="49" t="s">
        <v>1807</v>
      </c>
      <c r="AH10" s="49">
        <v>105</v>
      </c>
      <c r="AI10" s="49" t="s">
        <v>2358</v>
      </c>
      <c r="AJ10" s="49">
        <v>47.4</v>
      </c>
      <c r="AK10" s="49" t="s">
        <v>3178</v>
      </c>
      <c r="AL10" s="49">
        <v>26.1</v>
      </c>
      <c r="AM10" s="49">
        <v>21</v>
      </c>
      <c r="AN10" s="49">
        <v>0.3</v>
      </c>
      <c r="AO10" s="49" t="s">
        <v>180</v>
      </c>
      <c r="AP10" s="49" t="s">
        <v>2360</v>
      </c>
      <c r="AQ10" s="49" t="s">
        <v>2361</v>
      </c>
      <c r="AR10" s="49" t="s">
        <v>2362</v>
      </c>
      <c r="AS10" s="49" t="s">
        <v>2363</v>
      </c>
      <c r="AT10" s="49" t="s">
        <v>2364</v>
      </c>
      <c r="AU10" s="49" t="s">
        <v>88</v>
      </c>
      <c r="AV10" s="49" t="s">
        <v>291</v>
      </c>
      <c r="AW10" s="49" t="s">
        <v>2365</v>
      </c>
    </row>
    <row r="11" spans="1:49" x14ac:dyDescent="0.2">
      <c r="A11" s="13" t="s">
        <v>187</v>
      </c>
      <c r="B11" s="13" t="s">
        <v>201</v>
      </c>
      <c r="C11" s="12">
        <f>VLOOKUP($A11,'[1]2019-PT'!$A:C,3,0)</f>
        <v>87</v>
      </c>
      <c r="D11" s="12">
        <f>VLOOKUP($A11,'[1]All-data-countries-2020'!$A:$GQ,114,0)</f>
        <v>89</v>
      </c>
      <c r="F11" s="48" t="s">
        <v>346</v>
      </c>
      <c r="G11" s="48" t="s">
        <v>347</v>
      </c>
      <c r="H11" s="48"/>
      <c r="I11" s="48">
        <v>83.453490000000002</v>
      </c>
      <c r="J11" s="48"/>
      <c r="K11" s="48">
        <v>12</v>
      </c>
      <c r="L11" s="48" t="s">
        <v>1832</v>
      </c>
      <c r="M11" s="48">
        <v>131</v>
      </c>
      <c r="N11" s="48" t="s">
        <v>2366</v>
      </c>
      <c r="O11" s="48">
        <v>51.5</v>
      </c>
      <c r="P11" s="48" t="s">
        <v>2367</v>
      </c>
      <c r="Q11" s="48">
        <v>17.100000000000001</v>
      </c>
      <c r="R11" s="48">
        <v>33.799999999999997</v>
      </c>
      <c r="S11" s="48">
        <v>0.6</v>
      </c>
      <c r="T11" s="48" t="s">
        <v>130</v>
      </c>
      <c r="U11" s="48" t="s">
        <v>2368</v>
      </c>
      <c r="V11" s="48" t="s">
        <v>2369</v>
      </c>
      <c r="W11" s="48" t="s">
        <v>291</v>
      </c>
      <c r="X11" s="48" t="s">
        <v>1640</v>
      </c>
      <c r="Y11" s="48" t="s">
        <v>2370</v>
      </c>
      <c r="Z11" s="48" t="s">
        <v>88</v>
      </c>
      <c r="AA11" s="48" t="s">
        <v>291</v>
      </c>
      <c r="AB11" s="48" t="s">
        <v>2371</v>
      </c>
      <c r="AC11" s="49">
        <v>44</v>
      </c>
      <c r="AD11" s="49">
        <v>83.49503</v>
      </c>
      <c r="AE11" s="49"/>
      <c r="AF11" s="49">
        <v>12</v>
      </c>
      <c r="AG11" s="49" t="s">
        <v>1832</v>
      </c>
      <c r="AH11" s="49">
        <v>131</v>
      </c>
      <c r="AI11" s="49" t="s">
        <v>2366</v>
      </c>
      <c r="AJ11" s="49">
        <v>51.4</v>
      </c>
      <c r="AK11" s="49" t="s">
        <v>3179</v>
      </c>
      <c r="AL11" s="49">
        <v>17.100000000000001</v>
      </c>
      <c r="AM11" s="49">
        <v>33.700000000000003</v>
      </c>
      <c r="AN11" s="49">
        <v>0.6</v>
      </c>
      <c r="AO11" s="49" t="s">
        <v>130</v>
      </c>
      <c r="AP11" s="49" t="s">
        <v>2368</v>
      </c>
      <c r="AQ11" s="49" t="s">
        <v>2369</v>
      </c>
      <c r="AR11" s="49" t="s">
        <v>291</v>
      </c>
      <c r="AS11" s="49" t="s">
        <v>1640</v>
      </c>
      <c r="AT11" s="49" t="s">
        <v>2370</v>
      </c>
      <c r="AU11" s="49" t="s">
        <v>88</v>
      </c>
      <c r="AV11" s="49" t="s">
        <v>291</v>
      </c>
      <c r="AW11" s="49" t="s">
        <v>2371</v>
      </c>
    </row>
    <row r="12" spans="1:49" x14ac:dyDescent="0.2">
      <c r="A12" s="13" t="s">
        <v>171</v>
      </c>
      <c r="B12" s="13" t="s">
        <v>199</v>
      </c>
      <c r="C12" s="12">
        <f>VLOOKUP($A12,'[1]2019-PT'!$A:C,3,0)</f>
        <v>89</v>
      </c>
      <c r="D12" s="12">
        <f>VLOOKUP($A12,'[1]All-data-countries-2020'!$A:$GQ,114,0)</f>
        <v>91</v>
      </c>
      <c r="F12" s="48" t="s">
        <v>348</v>
      </c>
      <c r="G12" s="48" t="s">
        <v>349</v>
      </c>
      <c r="H12" s="48"/>
      <c r="I12" s="48">
        <v>84.6477</v>
      </c>
      <c r="J12" s="48"/>
      <c r="K12" s="48">
        <v>7</v>
      </c>
      <c r="L12" s="48" t="s">
        <v>2177</v>
      </c>
      <c r="M12" s="48">
        <v>159</v>
      </c>
      <c r="N12" s="48" t="s">
        <v>2372</v>
      </c>
      <c r="O12" s="48">
        <v>41.2</v>
      </c>
      <c r="P12" s="48" t="s">
        <v>2373</v>
      </c>
      <c r="Q12" s="48">
        <v>13.8</v>
      </c>
      <c r="R12" s="48">
        <v>24.8</v>
      </c>
      <c r="S12" s="48">
        <v>2.6</v>
      </c>
      <c r="T12" s="48" t="s">
        <v>285</v>
      </c>
      <c r="U12" s="48" t="s">
        <v>1832</v>
      </c>
      <c r="V12" s="48" t="s">
        <v>2374</v>
      </c>
      <c r="W12" s="48" t="s">
        <v>2375</v>
      </c>
      <c r="X12" s="48" t="s">
        <v>159</v>
      </c>
      <c r="Y12" s="48" t="s">
        <v>2350</v>
      </c>
      <c r="Z12" s="48" t="s">
        <v>88</v>
      </c>
      <c r="AA12" s="48" t="s">
        <v>291</v>
      </c>
      <c r="AB12" s="48" t="s">
        <v>2376</v>
      </c>
      <c r="AC12" s="49">
        <v>40</v>
      </c>
      <c r="AD12" s="49">
        <v>84.019230000000007</v>
      </c>
      <c r="AE12" s="49"/>
      <c r="AF12" s="49">
        <v>9</v>
      </c>
      <c r="AG12" s="49" t="s">
        <v>298</v>
      </c>
      <c r="AH12" s="49">
        <v>159</v>
      </c>
      <c r="AI12" s="49" t="s">
        <v>2372</v>
      </c>
      <c r="AJ12" s="49">
        <v>40.700000000000003</v>
      </c>
      <c r="AK12" s="49" t="s">
        <v>3180</v>
      </c>
      <c r="AL12" s="49">
        <v>12.7</v>
      </c>
      <c r="AM12" s="49">
        <v>25.4</v>
      </c>
      <c r="AN12" s="49">
        <v>2.6</v>
      </c>
      <c r="AO12" s="49" t="s">
        <v>285</v>
      </c>
      <c r="AP12" s="49" t="s">
        <v>1832</v>
      </c>
      <c r="AQ12" s="49" t="s">
        <v>2374</v>
      </c>
      <c r="AR12" s="49" t="s">
        <v>2375</v>
      </c>
      <c r="AS12" s="49" t="s">
        <v>159</v>
      </c>
      <c r="AT12" s="49" t="s">
        <v>2350</v>
      </c>
      <c r="AU12" s="49" t="s">
        <v>88</v>
      </c>
      <c r="AV12" s="49" t="s">
        <v>291</v>
      </c>
      <c r="AW12" s="49" t="s">
        <v>2376</v>
      </c>
    </row>
    <row r="13" spans="1:49" x14ac:dyDescent="0.2">
      <c r="A13" s="13" t="s">
        <v>176</v>
      </c>
      <c r="B13" s="13" t="s">
        <v>22</v>
      </c>
      <c r="C13" s="12">
        <f>VLOOKUP($A13,'[1]2019-PT'!$A:C,3,0)</f>
        <v>135</v>
      </c>
      <c r="D13" s="12">
        <f>VLOOKUP($A13,'[1]All-data-countries-2020'!$A:$GQ,114,0)</f>
        <v>108</v>
      </c>
      <c r="F13" s="48" t="s">
        <v>350</v>
      </c>
      <c r="G13" s="48" t="s">
        <v>351</v>
      </c>
      <c r="H13" s="48"/>
      <c r="I13" s="48">
        <v>80.12621</v>
      </c>
      <c r="J13" s="48"/>
      <c r="K13" s="48">
        <v>20</v>
      </c>
      <c r="L13" s="48" t="s">
        <v>1713</v>
      </c>
      <c r="M13" s="48">
        <v>197</v>
      </c>
      <c r="N13" s="48" t="s">
        <v>2377</v>
      </c>
      <c r="O13" s="48">
        <v>31.5</v>
      </c>
      <c r="P13" s="48" t="s">
        <v>2378</v>
      </c>
      <c r="Q13" s="48">
        <v>0</v>
      </c>
      <c r="R13" s="48">
        <v>6.3</v>
      </c>
      <c r="S13" s="48">
        <v>25.2</v>
      </c>
      <c r="T13" s="48" t="s">
        <v>109</v>
      </c>
      <c r="U13" s="48" t="s">
        <v>298</v>
      </c>
      <c r="V13" s="48" t="s">
        <v>881</v>
      </c>
      <c r="W13" s="48" t="s">
        <v>2379</v>
      </c>
      <c r="X13" s="48" t="s">
        <v>2380</v>
      </c>
      <c r="Y13" s="48" t="s">
        <v>2380</v>
      </c>
      <c r="Z13" s="48" t="s">
        <v>2380</v>
      </c>
      <c r="AA13" s="48" t="s">
        <v>2380</v>
      </c>
      <c r="AB13" s="48" t="s">
        <v>2381</v>
      </c>
      <c r="AC13" s="49">
        <v>50</v>
      </c>
      <c r="AD13" s="49">
        <v>81.691720000000004</v>
      </c>
      <c r="AE13" s="49"/>
      <c r="AF13" s="49">
        <v>20</v>
      </c>
      <c r="AG13" s="49" t="s">
        <v>1713</v>
      </c>
      <c r="AH13" s="49">
        <v>155</v>
      </c>
      <c r="AI13" s="49" t="s">
        <v>2865</v>
      </c>
      <c r="AJ13" s="49">
        <v>33.799999999999997</v>
      </c>
      <c r="AK13" s="49" t="s">
        <v>3181</v>
      </c>
      <c r="AL13" s="49">
        <v>0</v>
      </c>
      <c r="AM13" s="49">
        <v>6.4</v>
      </c>
      <c r="AN13" s="49">
        <v>27.4</v>
      </c>
      <c r="AO13" s="49" t="s">
        <v>130</v>
      </c>
      <c r="AP13" s="49" t="s">
        <v>2368</v>
      </c>
      <c r="AQ13" s="49" t="s">
        <v>881</v>
      </c>
      <c r="AR13" s="49" t="s">
        <v>2379</v>
      </c>
      <c r="AS13" s="49" t="s">
        <v>2380</v>
      </c>
      <c r="AT13" s="49" t="s">
        <v>2380</v>
      </c>
      <c r="AU13" s="49" t="s">
        <v>2380</v>
      </c>
      <c r="AV13" s="49" t="s">
        <v>2380</v>
      </c>
      <c r="AW13" s="49" t="s">
        <v>3182</v>
      </c>
    </row>
    <row r="14" spans="1:49" x14ac:dyDescent="0.2">
      <c r="A14" s="13" t="s">
        <v>182</v>
      </c>
      <c r="B14" s="13" t="s">
        <v>200</v>
      </c>
      <c r="C14" s="12">
        <f>VLOOKUP($A14,'[1]2019-PT'!$A:C,3,0)</f>
        <v>107</v>
      </c>
      <c r="D14" s="12">
        <f>VLOOKUP($A14,'[1]All-data-countries-2020'!$A:$GQ,114,0)</f>
        <v>112</v>
      </c>
      <c r="F14" s="48" t="s">
        <v>89</v>
      </c>
      <c r="G14" s="48" t="s">
        <v>10</v>
      </c>
      <c r="H14" s="48"/>
      <c r="I14" s="48">
        <v>93.888890000000004</v>
      </c>
      <c r="J14" s="48"/>
      <c r="K14" s="48">
        <v>14</v>
      </c>
      <c r="L14" s="48" t="s">
        <v>1749</v>
      </c>
      <c r="M14" s="48">
        <v>28.5</v>
      </c>
      <c r="N14" s="48" t="s">
        <v>291</v>
      </c>
      <c r="O14" s="48">
        <v>13.8</v>
      </c>
      <c r="P14" s="48" t="s">
        <v>291</v>
      </c>
      <c r="Q14" s="48">
        <v>0</v>
      </c>
      <c r="R14" s="48">
        <v>13.5</v>
      </c>
      <c r="S14" s="48">
        <v>0.3</v>
      </c>
      <c r="T14" s="48" t="s">
        <v>2321</v>
      </c>
      <c r="U14" s="48" t="s">
        <v>2321</v>
      </c>
      <c r="V14" s="48" t="s">
        <v>2321</v>
      </c>
      <c r="W14" s="48" t="s">
        <v>2321</v>
      </c>
      <c r="X14" s="48" t="s">
        <v>2380</v>
      </c>
      <c r="Y14" s="48" t="s">
        <v>2380</v>
      </c>
      <c r="Z14" s="48" t="s">
        <v>2380</v>
      </c>
      <c r="AA14" s="48" t="s">
        <v>2380</v>
      </c>
      <c r="AB14" s="48" t="s">
        <v>2290</v>
      </c>
      <c r="AC14" s="49">
        <v>1</v>
      </c>
      <c r="AD14" s="49">
        <v>100.00000000000001</v>
      </c>
      <c r="AE14" s="49"/>
      <c r="AF14" s="49">
        <v>3</v>
      </c>
      <c r="AG14" s="49" t="s">
        <v>291</v>
      </c>
      <c r="AH14" s="49">
        <v>22.5</v>
      </c>
      <c r="AI14" s="49" t="s">
        <v>291</v>
      </c>
      <c r="AJ14" s="49">
        <v>13.8</v>
      </c>
      <c r="AK14" s="49" t="s">
        <v>291</v>
      </c>
      <c r="AL14" s="49">
        <v>0</v>
      </c>
      <c r="AM14" s="49">
        <v>13.5</v>
      </c>
      <c r="AN14" s="49">
        <v>0.3</v>
      </c>
      <c r="AO14" s="49" t="s">
        <v>2321</v>
      </c>
      <c r="AP14" s="49" t="s">
        <v>2321</v>
      </c>
      <c r="AQ14" s="49" t="s">
        <v>2321</v>
      </c>
      <c r="AR14" s="49" t="s">
        <v>2321</v>
      </c>
      <c r="AS14" s="49" t="s">
        <v>2380</v>
      </c>
      <c r="AT14" s="49" t="s">
        <v>2380</v>
      </c>
      <c r="AU14" s="49" t="s">
        <v>2380</v>
      </c>
      <c r="AV14" s="49" t="s">
        <v>2380</v>
      </c>
      <c r="AW14" s="49" t="s">
        <v>2290</v>
      </c>
    </row>
    <row r="15" spans="1:49" x14ac:dyDescent="0.2">
      <c r="A15" s="13" t="s">
        <v>132</v>
      </c>
      <c r="B15" s="13" t="s">
        <v>32</v>
      </c>
      <c r="C15" s="12">
        <f>VLOOKUP($A15,'[1]2019-PT'!$A:C,3,0)</f>
        <v>113</v>
      </c>
      <c r="D15" s="12">
        <f>VLOOKUP($A15,'[1]All-data-countries-2020'!$A:$GQ,114,0)</f>
        <v>116</v>
      </c>
      <c r="F15" s="48" t="s">
        <v>352</v>
      </c>
      <c r="G15" s="48" t="s">
        <v>353</v>
      </c>
      <c r="H15" s="48"/>
      <c r="I15" s="48">
        <v>56.126760000000004</v>
      </c>
      <c r="J15" s="48"/>
      <c r="K15" s="48">
        <v>33</v>
      </c>
      <c r="L15" s="48" t="s">
        <v>286</v>
      </c>
      <c r="M15" s="48">
        <v>435</v>
      </c>
      <c r="N15" s="48" t="s">
        <v>2382</v>
      </c>
      <c r="O15" s="48">
        <v>33.4</v>
      </c>
      <c r="P15" s="48" t="s">
        <v>2383</v>
      </c>
      <c r="Q15" s="48">
        <v>31.1</v>
      </c>
      <c r="R15" s="48">
        <v>0</v>
      </c>
      <c r="S15" s="48">
        <v>2.2999999999999998</v>
      </c>
      <c r="T15" s="48" t="s">
        <v>2384</v>
      </c>
      <c r="U15" s="48" t="s">
        <v>88</v>
      </c>
      <c r="V15" s="48" t="s">
        <v>2385</v>
      </c>
      <c r="W15" s="48" t="s">
        <v>2386</v>
      </c>
      <c r="X15" s="48" t="s">
        <v>2282</v>
      </c>
      <c r="Y15" s="48" t="s">
        <v>2387</v>
      </c>
      <c r="Z15" s="48" t="s">
        <v>2388</v>
      </c>
      <c r="AA15" s="48" t="s">
        <v>2389</v>
      </c>
      <c r="AB15" s="48" t="s">
        <v>2390</v>
      </c>
      <c r="AC15" s="49">
        <v>151</v>
      </c>
      <c r="AD15" s="49">
        <v>56.126760000000004</v>
      </c>
      <c r="AE15" s="49"/>
      <c r="AF15" s="49">
        <v>33</v>
      </c>
      <c r="AG15" s="49" t="s">
        <v>286</v>
      </c>
      <c r="AH15" s="49">
        <v>435</v>
      </c>
      <c r="AI15" s="49" t="s">
        <v>2382</v>
      </c>
      <c r="AJ15" s="49">
        <v>33.4</v>
      </c>
      <c r="AK15" s="49" t="s">
        <v>2383</v>
      </c>
      <c r="AL15" s="49">
        <v>31.1</v>
      </c>
      <c r="AM15" s="49">
        <v>0</v>
      </c>
      <c r="AN15" s="49">
        <v>2.2999999999999998</v>
      </c>
      <c r="AO15" s="49" t="s">
        <v>2384</v>
      </c>
      <c r="AP15" s="49" t="s">
        <v>88</v>
      </c>
      <c r="AQ15" s="49" t="s">
        <v>2385</v>
      </c>
      <c r="AR15" s="49" t="s">
        <v>2386</v>
      </c>
      <c r="AS15" s="49" t="s">
        <v>2282</v>
      </c>
      <c r="AT15" s="49" t="s">
        <v>2387</v>
      </c>
      <c r="AU15" s="49" t="s">
        <v>2388</v>
      </c>
      <c r="AV15" s="49" t="s">
        <v>2389</v>
      </c>
      <c r="AW15" s="49" t="s">
        <v>2390</v>
      </c>
    </row>
    <row r="16" spans="1:49" x14ac:dyDescent="0.2">
      <c r="A16" s="13" t="s">
        <v>138</v>
      </c>
      <c r="B16" s="13" t="s">
        <v>45</v>
      </c>
      <c r="C16" s="12">
        <f>VLOOKUP($A16,'[1]2019-PT'!$A:C,3,0)</f>
        <v>129</v>
      </c>
      <c r="D16" s="12">
        <f>VLOOKUP($A16,'[1]All-data-countries-2020'!$A:$GQ,114,0)</f>
        <v>130</v>
      </c>
      <c r="F16" s="48" t="s">
        <v>354</v>
      </c>
      <c r="G16" s="48" t="s">
        <v>355</v>
      </c>
      <c r="H16" s="48"/>
      <c r="I16" s="48">
        <v>71.877210000000005</v>
      </c>
      <c r="J16" s="48"/>
      <c r="K16" s="48">
        <v>29</v>
      </c>
      <c r="L16" s="48" t="s">
        <v>1700</v>
      </c>
      <c r="M16" s="48">
        <v>245</v>
      </c>
      <c r="N16" s="48" t="s">
        <v>2391</v>
      </c>
      <c r="O16" s="48">
        <v>35.299999999999997</v>
      </c>
      <c r="P16" s="48" t="s">
        <v>2392</v>
      </c>
      <c r="Q16" s="48">
        <v>19.899999999999999</v>
      </c>
      <c r="R16" s="48">
        <v>12.3</v>
      </c>
      <c r="S16" s="48">
        <v>3.1</v>
      </c>
      <c r="T16" s="48" t="s">
        <v>88</v>
      </c>
      <c r="U16" s="48" t="s">
        <v>291</v>
      </c>
      <c r="V16" s="48" t="s">
        <v>2393</v>
      </c>
      <c r="W16" s="48" t="s">
        <v>88</v>
      </c>
      <c r="X16" s="48" t="s">
        <v>179</v>
      </c>
      <c r="Y16" s="48" t="s">
        <v>2356</v>
      </c>
      <c r="Z16" s="48" t="s">
        <v>88</v>
      </c>
      <c r="AA16" s="48" t="s">
        <v>291</v>
      </c>
      <c r="AB16" s="48" t="s">
        <v>2394</v>
      </c>
      <c r="AC16" s="49">
        <v>96</v>
      </c>
      <c r="AD16" s="49">
        <v>72.347200000000001</v>
      </c>
      <c r="AE16" s="49"/>
      <c r="AF16" s="49">
        <v>28</v>
      </c>
      <c r="AG16" s="49" t="s">
        <v>1643</v>
      </c>
      <c r="AH16" s="49">
        <v>241</v>
      </c>
      <c r="AI16" s="49" t="s">
        <v>3183</v>
      </c>
      <c r="AJ16" s="49">
        <v>35.6</v>
      </c>
      <c r="AK16" s="49" t="s">
        <v>3184</v>
      </c>
      <c r="AL16" s="49">
        <v>19.8</v>
      </c>
      <c r="AM16" s="49">
        <v>12.7</v>
      </c>
      <c r="AN16" s="49">
        <v>3.1</v>
      </c>
      <c r="AO16" s="49" t="s">
        <v>88</v>
      </c>
      <c r="AP16" s="49" t="s">
        <v>291</v>
      </c>
      <c r="AQ16" s="49" t="s">
        <v>2393</v>
      </c>
      <c r="AR16" s="49" t="s">
        <v>88</v>
      </c>
      <c r="AS16" s="49" t="s">
        <v>179</v>
      </c>
      <c r="AT16" s="49" t="s">
        <v>2356</v>
      </c>
      <c r="AU16" s="49" t="s">
        <v>88</v>
      </c>
      <c r="AV16" s="49" t="s">
        <v>291</v>
      </c>
      <c r="AW16" s="49" t="s">
        <v>2394</v>
      </c>
    </row>
    <row r="17" spans="1:49" x14ac:dyDescent="0.2">
      <c r="A17" s="13" t="s">
        <v>115</v>
      </c>
      <c r="B17" s="13" t="s">
        <v>42</v>
      </c>
      <c r="C17" s="12">
        <f>VLOOKUP($A17,'[1]2019-PT'!$A:C,3,0)</f>
        <v>130</v>
      </c>
      <c r="D17" s="12">
        <f>VLOOKUP($A17,'[1]All-data-countries-2020'!$A:$GQ,114,0)</f>
        <v>131</v>
      </c>
      <c r="F17" s="48" t="s">
        <v>356</v>
      </c>
      <c r="G17" s="48" t="s">
        <v>357</v>
      </c>
      <c r="H17" s="48"/>
      <c r="I17" s="48">
        <v>70.675840000000008</v>
      </c>
      <c r="J17" s="48"/>
      <c r="K17" s="48">
        <v>7</v>
      </c>
      <c r="L17" s="48" t="s">
        <v>2177</v>
      </c>
      <c r="M17" s="48">
        <v>184</v>
      </c>
      <c r="N17" s="48" t="s">
        <v>2395</v>
      </c>
      <c r="O17" s="48">
        <v>53.3</v>
      </c>
      <c r="P17" s="48" t="s">
        <v>2396</v>
      </c>
      <c r="Q17" s="48">
        <v>11.1</v>
      </c>
      <c r="R17" s="48">
        <v>39</v>
      </c>
      <c r="S17" s="48">
        <v>3.1</v>
      </c>
      <c r="T17" s="48" t="s">
        <v>2337</v>
      </c>
      <c r="U17" s="48" t="s">
        <v>88</v>
      </c>
      <c r="V17" s="48" t="s">
        <v>2337</v>
      </c>
      <c r="W17" s="48" t="s">
        <v>88</v>
      </c>
      <c r="X17" s="48" t="s">
        <v>95</v>
      </c>
      <c r="Y17" s="48" t="s">
        <v>291</v>
      </c>
      <c r="Z17" s="48" t="s">
        <v>88</v>
      </c>
      <c r="AA17" s="48" t="s">
        <v>291</v>
      </c>
      <c r="AB17" s="48" t="s">
        <v>286</v>
      </c>
      <c r="AC17" s="49">
        <v>99</v>
      </c>
      <c r="AD17" s="49">
        <v>71.189220000000006</v>
      </c>
      <c r="AE17" s="49"/>
      <c r="AF17" s="49">
        <v>7</v>
      </c>
      <c r="AG17" s="49" t="s">
        <v>2177</v>
      </c>
      <c r="AH17" s="49">
        <v>170</v>
      </c>
      <c r="AI17" s="49" t="s">
        <v>3122</v>
      </c>
      <c r="AJ17" s="49">
        <v>53.3</v>
      </c>
      <c r="AK17" s="49" t="s">
        <v>3185</v>
      </c>
      <c r="AL17" s="49">
        <v>11.1</v>
      </c>
      <c r="AM17" s="49">
        <v>39</v>
      </c>
      <c r="AN17" s="49">
        <v>3.2</v>
      </c>
      <c r="AO17" s="49" t="s">
        <v>2337</v>
      </c>
      <c r="AP17" s="49" t="s">
        <v>88</v>
      </c>
      <c r="AQ17" s="49" t="s">
        <v>2337</v>
      </c>
      <c r="AR17" s="49" t="s">
        <v>88</v>
      </c>
      <c r="AS17" s="49" t="s">
        <v>95</v>
      </c>
      <c r="AT17" s="49" t="s">
        <v>291</v>
      </c>
      <c r="AU17" s="49" t="s">
        <v>88</v>
      </c>
      <c r="AV17" s="49" t="s">
        <v>291</v>
      </c>
      <c r="AW17" s="49" t="s">
        <v>286</v>
      </c>
    </row>
    <row r="18" spans="1:49" x14ac:dyDescent="0.2">
      <c r="A18" s="13" t="s">
        <v>104</v>
      </c>
      <c r="B18" s="13" t="s">
        <v>26</v>
      </c>
      <c r="C18" s="12">
        <f>VLOOKUP($A18,'[1]2019-PT'!$A:C,3,0)</f>
        <v>133</v>
      </c>
      <c r="D18" s="12">
        <f>VLOOKUP($A18,'[1]All-data-countries-2020'!$A:$GQ,114,0)</f>
        <v>133</v>
      </c>
      <c r="F18" s="48" t="s">
        <v>358</v>
      </c>
      <c r="G18" s="48" t="s">
        <v>359</v>
      </c>
      <c r="H18" s="48"/>
      <c r="I18" s="48">
        <v>77.48163000000001</v>
      </c>
      <c r="J18" s="48"/>
      <c r="K18" s="48">
        <v>11</v>
      </c>
      <c r="L18" s="48" t="s">
        <v>1807</v>
      </c>
      <c r="M18" s="48">
        <v>136</v>
      </c>
      <c r="N18" s="48" t="s">
        <v>2397</v>
      </c>
      <c r="O18" s="48">
        <v>57.7</v>
      </c>
      <c r="P18" s="48" t="s">
        <v>2398</v>
      </c>
      <c r="Q18" s="48">
        <v>10.9</v>
      </c>
      <c r="R18" s="48">
        <v>46.2</v>
      </c>
      <c r="S18" s="48">
        <v>0.6</v>
      </c>
      <c r="T18" s="48" t="s">
        <v>109</v>
      </c>
      <c r="U18" s="48" t="s">
        <v>298</v>
      </c>
      <c r="V18" s="48" t="s">
        <v>102</v>
      </c>
      <c r="W18" s="48" t="s">
        <v>2399</v>
      </c>
      <c r="X18" s="48" t="s">
        <v>299</v>
      </c>
      <c r="Y18" s="48" t="s">
        <v>2400</v>
      </c>
      <c r="Z18" s="48" t="s">
        <v>88</v>
      </c>
      <c r="AA18" s="48" t="s">
        <v>291</v>
      </c>
      <c r="AB18" s="48" t="s">
        <v>2401</v>
      </c>
      <c r="AC18" s="49">
        <v>63</v>
      </c>
      <c r="AD18" s="49">
        <v>78.38112000000001</v>
      </c>
      <c r="AE18" s="49"/>
      <c r="AF18" s="49">
        <v>11</v>
      </c>
      <c r="AG18" s="49" t="s">
        <v>1807</v>
      </c>
      <c r="AH18" s="49">
        <v>136</v>
      </c>
      <c r="AI18" s="49" t="s">
        <v>2397</v>
      </c>
      <c r="AJ18" s="49">
        <v>55.4</v>
      </c>
      <c r="AK18" s="49" t="s">
        <v>3186</v>
      </c>
      <c r="AL18" s="49">
        <v>10.3</v>
      </c>
      <c r="AM18" s="49">
        <v>44.5</v>
      </c>
      <c r="AN18" s="49">
        <v>0.6</v>
      </c>
      <c r="AO18" s="49" t="s">
        <v>109</v>
      </c>
      <c r="AP18" s="49" t="s">
        <v>298</v>
      </c>
      <c r="AQ18" s="49" t="s">
        <v>102</v>
      </c>
      <c r="AR18" s="49" t="s">
        <v>2399</v>
      </c>
      <c r="AS18" s="49" t="s">
        <v>299</v>
      </c>
      <c r="AT18" s="49" t="s">
        <v>2400</v>
      </c>
      <c r="AU18" s="49" t="s">
        <v>88</v>
      </c>
      <c r="AV18" s="49" t="s">
        <v>291</v>
      </c>
      <c r="AW18" s="49" t="s">
        <v>2401</v>
      </c>
    </row>
    <row r="19" spans="1:49" x14ac:dyDescent="0.2">
      <c r="A19" s="13" t="s">
        <v>108</v>
      </c>
      <c r="B19" s="13" t="s">
        <v>198</v>
      </c>
      <c r="C19" s="12">
        <f>VLOOKUP($A19,'[1]2019-PT'!$A:C,3,0)</f>
        <v>160</v>
      </c>
      <c r="D19" s="12">
        <f>VLOOKUP($A19,'[1]All-data-countries-2020'!$A:$GQ,114,0)</f>
        <v>156</v>
      </c>
      <c r="F19" s="48" t="s">
        <v>360</v>
      </c>
      <c r="G19" s="48" t="s">
        <v>361</v>
      </c>
      <c r="H19" s="48"/>
      <c r="I19" s="48">
        <v>79.898500000000013</v>
      </c>
      <c r="J19" s="48"/>
      <c r="K19" s="48">
        <v>29</v>
      </c>
      <c r="L19" s="48" t="s">
        <v>1700</v>
      </c>
      <c r="M19" s="48">
        <v>147</v>
      </c>
      <c r="N19" s="48" t="s">
        <v>2402</v>
      </c>
      <c r="O19" s="48">
        <v>31.1</v>
      </c>
      <c r="P19" s="48" t="s">
        <v>2403</v>
      </c>
      <c r="Q19" s="48">
        <v>24.7</v>
      </c>
      <c r="R19" s="48">
        <v>5</v>
      </c>
      <c r="S19" s="48">
        <v>1.3</v>
      </c>
      <c r="T19" s="48" t="s">
        <v>109</v>
      </c>
      <c r="U19" s="48" t="s">
        <v>298</v>
      </c>
      <c r="V19" s="48" t="s">
        <v>2404</v>
      </c>
      <c r="W19" s="48" t="s">
        <v>2405</v>
      </c>
      <c r="X19" s="48" t="s">
        <v>145</v>
      </c>
      <c r="Y19" s="48" t="s">
        <v>2406</v>
      </c>
      <c r="Z19" s="48" t="s">
        <v>109</v>
      </c>
      <c r="AA19" s="48" t="s">
        <v>2407</v>
      </c>
      <c r="AB19" s="48" t="s">
        <v>2408</v>
      </c>
      <c r="AC19" s="49">
        <v>60</v>
      </c>
      <c r="AD19" s="49">
        <v>79.898500000000013</v>
      </c>
      <c r="AE19" s="49"/>
      <c r="AF19" s="49">
        <v>29</v>
      </c>
      <c r="AG19" s="49" t="s">
        <v>1700</v>
      </c>
      <c r="AH19" s="49">
        <v>147</v>
      </c>
      <c r="AI19" s="49" t="s">
        <v>2402</v>
      </c>
      <c r="AJ19" s="49">
        <v>31.1</v>
      </c>
      <c r="AK19" s="49" t="s">
        <v>2403</v>
      </c>
      <c r="AL19" s="49">
        <v>24.7</v>
      </c>
      <c r="AM19" s="49">
        <v>5</v>
      </c>
      <c r="AN19" s="49">
        <v>1.3</v>
      </c>
      <c r="AO19" s="49" t="s">
        <v>109</v>
      </c>
      <c r="AP19" s="49" t="s">
        <v>298</v>
      </c>
      <c r="AQ19" s="49" t="s">
        <v>2404</v>
      </c>
      <c r="AR19" s="49" t="s">
        <v>2405</v>
      </c>
      <c r="AS19" s="49" t="s">
        <v>145</v>
      </c>
      <c r="AT19" s="49" t="s">
        <v>2406</v>
      </c>
      <c r="AU19" s="49" t="s">
        <v>109</v>
      </c>
      <c r="AV19" s="49" t="s">
        <v>2407</v>
      </c>
      <c r="AW19" s="49" t="s">
        <v>2408</v>
      </c>
    </row>
    <row r="20" spans="1:49" x14ac:dyDescent="0.2">
      <c r="A20" s="13" t="s">
        <v>81</v>
      </c>
      <c r="B20" s="13" t="s">
        <v>36</v>
      </c>
      <c r="C20" s="12">
        <f>VLOOKUP($A20,'[1]2019-PT'!$A:C,3,0)</f>
        <v>156</v>
      </c>
      <c r="D20" s="12">
        <f>VLOOKUP($A20,'[1]All-data-countries-2020'!$A:$GQ,114,0)</f>
        <v>158</v>
      </c>
      <c r="F20" s="48" t="s">
        <v>362</v>
      </c>
      <c r="G20" s="48" t="s">
        <v>363</v>
      </c>
      <c r="H20" s="48"/>
      <c r="I20" s="48">
        <v>49.275140000000007</v>
      </c>
      <c r="J20" s="48"/>
      <c r="K20" s="48">
        <v>54</v>
      </c>
      <c r="L20" s="48" t="s">
        <v>133</v>
      </c>
      <c r="M20" s="48">
        <v>270</v>
      </c>
      <c r="N20" s="48" t="s">
        <v>2319</v>
      </c>
      <c r="O20" s="48">
        <v>48.9</v>
      </c>
      <c r="P20" s="48" t="s">
        <v>2410</v>
      </c>
      <c r="Q20" s="48">
        <v>11.9</v>
      </c>
      <c r="R20" s="48">
        <v>26.4</v>
      </c>
      <c r="S20" s="48">
        <v>10.6</v>
      </c>
      <c r="T20" s="48" t="s">
        <v>2337</v>
      </c>
      <c r="U20" s="48" t="s">
        <v>88</v>
      </c>
      <c r="V20" s="48" t="s">
        <v>2337</v>
      </c>
      <c r="W20" s="48" t="s">
        <v>88</v>
      </c>
      <c r="X20" s="48" t="s">
        <v>159</v>
      </c>
      <c r="Y20" s="48" t="s">
        <v>2350</v>
      </c>
      <c r="Z20" s="48" t="s">
        <v>88</v>
      </c>
      <c r="AA20" s="48" t="s">
        <v>291</v>
      </c>
      <c r="AB20" s="48" t="s">
        <v>2411</v>
      </c>
      <c r="AC20" s="49">
        <v>171</v>
      </c>
      <c r="AD20" s="49">
        <v>49.275140000000007</v>
      </c>
      <c r="AE20" s="49"/>
      <c r="AF20" s="49">
        <v>54</v>
      </c>
      <c r="AG20" s="49" t="s">
        <v>133</v>
      </c>
      <c r="AH20" s="49">
        <v>270</v>
      </c>
      <c r="AI20" s="49" t="s">
        <v>2319</v>
      </c>
      <c r="AJ20" s="49">
        <v>48.9</v>
      </c>
      <c r="AK20" s="49" t="s">
        <v>2410</v>
      </c>
      <c r="AL20" s="49">
        <v>11.9</v>
      </c>
      <c r="AM20" s="49">
        <v>26.4</v>
      </c>
      <c r="AN20" s="49">
        <v>10.6</v>
      </c>
      <c r="AO20" s="49" t="s">
        <v>2337</v>
      </c>
      <c r="AP20" s="49" t="s">
        <v>88</v>
      </c>
      <c r="AQ20" s="49" t="s">
        <v>2337</v>
      </c>
      <c r="AR20" s="49" t="s">
        <v>88</v>
      </c>
      <c r="AS20" s="49" t="s">
        <v>159</v>
      </c>
      <c r="AT20" s="49" t="s">
        <v>2350</v>
      </c>
      <c r="AU20" s="49" t="s">
        <v>88</v>
      </c>
      <c r="AV20" s="49" t="s">
        <v>291</v>
      </c>
      <c r="AW20" s="49" t="s">
        <v>2411</v>
      </c>
    </row>
    <row r="21" spans="1:49" x14ac:dyDescent="0.2">
      <c r="A21" s="13" t="s">
        <v>167</v>
      </c>
      <c r="B21" s="13" t="s">
        <v>40</v>
      </c>
      <c r="C21" s="12">
        <f>VLOOKUP($A21,'[1]2019-PT'!$A:C,3,0)</f>
        <v>162</v>
      </c>
      <c r="D21" s="12">
        <f>VLOOKUP($A21,'[1]All-data-countries-2020'!$A:$GQ,114,0)</f>
        <v>164</v>
      </c>
      <c r="F21" s="48" t="s">
        <v>364</v>
      </c>
      <c r="G21" s="48" t="s">
        <v>365</v>
      </c>
      <c r="H21" s="48"/>
      <c r="I21" s="48">
        <v>89.278500000000008</v>
      </c>
      <c r="J21" s="48"/>
      <c r="K21" s="48">
        <v>18</v>
      </c>
      <c r="L21" s="48" t="s">
        <v>734</v>
      </c>
      <c r="M21" s="48">
        <v>52</v>
      </c>
      <c r="N21" s="48" t="s">
        <v>2412</v>
      </c>
      <c r="O21" s="48">
        <v>35.299999999999997</v>
      </c>
      <c r="P21" s="48" t="s">
        <v>2413</v>
      </c>
      <c r="Q21" s="48">
        <v>33.9</v>
      </c>
      <c r="R21" s="48">
        <v>0</v>
      </c>
      <c r="S21" s="48">
        <v>1.4</v>
      </c>
      <c r="T21" s="48" t="s">
        <v>2321</v>
      </c>
      <c r="U21" s="48" t="s">
        <v>2321</v>
      </c>
      <c r="V21" s="48" t="s">
        <v>2321</v>
      </c>
      <c r="W21" s="48" t="s">
        <v>2321</v>
      </c>
      <c r="X21" s="48" t="s">
        <v>159</v>
      </c>
      <c r="Y21" s="48" t="s">
        <v>2350</v>
      </c>
      <c r="Z21" s="48" t="s">
        <v>130</v>
      </c>
      <c r="AA21" s="48" t="s">
        <v>2414</v>
      </c>
      <c r="AB21" s="48" t="s">
        <v>2415</v>
      </c>
      <c r="AC21" s="49">
        <v>15</v>
      </c>
      <c r="AD21" s="49">
        <v>89.163820000000001</v>
      </c>
      <c r="AE21" s="49"/>
      <c r="AF21" s="49">
        <v>18</v>
      </c>
      <c r="AG21" s="49" t="s">
        <v>734</v>
      </c>
      <c r="AH21" s="49">
        <v>52</v>
      </c>
      <c r="AI21" s="49" t="s">
        <v>2412</v>
      </c>
      <c r="AJ21" s="49">
        <v>35.299999999999997</v>
      </c>
      <c r="AK21" s="49" t="s">
        <v>2413</v>
      </c>
      <c r="AL21" s="49">
        <v>33.9</v>
      </c>
      <c r="AM21" s="49">
        <v>0</v>
      </c>
      <c r="AN21" s="49">
        <v>1.4</v>
      </c>
      <c r="AO21" s="49" t="s">
        <v>2321</v>
      </c>
      <c r="AP21" s="49" t="s">
        <v>2321</v>
      </c>
      <c r="AQ21" s="49" t="s">
        <v>2321</v>
      </c>
      <c r="AR21" s="49" t="s">
        <v>2321</v>
      </c>
      <c r="AS21" s="49" t="s">
        <v>179</v>
      </c>
      <c r="AT21" s="49" t="s">
        <v>2356</v>
      </c>
      <c r="AU21" s="49" t="s">
        <v>130</v>
      </c>
      <c r="AV21" s="49" t="s">
        <v>2414</v>
      </c>
      <c r="AW21" s="49" t="s">
        <v>3187</v>
      </c>
    </row>
    <row r="22" spans="1:49" x14ac:dyDescent="0.2">
      <c r="A22" s="13" t="s">
        <v>98</v>
      </c>
      <c r="B22" s="13" t="s">
        <v>38</v>
      </c>
      <c r="C22" s="12">
        <f>VLOOKUP($A22,'[1]2019-PT'!$A:C,3,0)</f>
        <v>167</v>
      </c>
      <c r="D22" s="12">
        <f>VLOOKUP($A22,'[1]All-data-countries-2020'!$A:$GQ,114,0)</f>
        <v>168</v>
      </c>
      <c r="F22" s="48" t="s">
        <v>366</v>
      </c>
      <c r="G22" s="48" t="s">
        <v>367</v>
      </c>
      <c r="H22" s="48"/>
      <c r="I22" s="48">
        <v>21.62143</v>
      </c>
      <c r="J22" s="48"/>
      <c r="K22" s="48">
        <v>42</v>
      </c>
      <c r="L22" s="48" t="s">
        <v>126</v>
      </c>
      <c r="M22" s="48">
        <v>1025</v>
      </c>
      <c r="N22" s="48" t="s">
        <v>88</v>
      </c>
      <c r="O22" s="48">
        <v>83.7</v>
      </c>
      <c r="P22" s="48" t="s">
        <v>2416</v>
      </c>
      <c r="Q22" s="48">
        <v>0</v>
      </c>
      <c r="R22" s="48">
        <v>18.8</v>
      </c>
      <c r="S22" s="48">
        <v>64.900000000000006</v>
      </c>
      <c r="T22" s="48" t="s">
        <v>2337</v>
      </c>
      <c r="U22" s="48" t="s">
        <v>88</v>
      </c>
      <c r="V22" s="48" t="s">
        <v>2337</v>
      </c>
      <c r="W22" s="48" t="s">
        <v>88</v>
      </c>
      <c r="X22" s="48" t="s">
        <v>256</v>
      </c>
      <c r="Y22" s="48" t="s">
        <v>291</v>
      </c>
      <c r="Z22" s="48" t="s">
        <v>88</v>
      </c>
      <c r="AA22" s="48" t="s">
        <v>291</v>
      </c>
      <c r="AB22" s="48" t="s">
        <v>286</v>
      </c>
      <c r="AC22" s="49">
        <v>186</v>
      </c>
      <c r="AD22" s="49">
        <v>21.618110000000001</v>
      </c>
      <c r="AE22" s="49"/>
      <c r="AF22" s="49">
        <v>42</v>
      </c>
      <c r="AG22" s="49" t="s">
        <v>126</v>
      </c>
      <c r="AH22" s="49">
        <v>1025</v>
      </c>
      <c r="AI22" s="49" t="s">
        <v>88</v>
      </c>
      <c r="AJ22" s="49">
        <v>83.7</v>
      </c>
      <c r="AK22" s="49" t="s">
        <v>3188</v>
      </c>
      <c r="AL22" s="49">
        <v>0</v>
      </c>
      <c r="AM22" s="49">
        <v>18.8</v>
      </c>
      <c r="AN22" s="49">
        <v>64.900000000000006</v>
      </c>
      <c r="AO22" s="49" t="s">
        <v>2337</v>
      </c>
      <c r="AP22" s="49" t="s">
        <v>88</v>
      </c>
      <c r="AQ22" s="49" t="s">
        <v>2337</v>
      </c>
      <c r="AR22" s="49" t="s">
        <v>88</v>
      </c>
      <c r="AS22" s="49" t="s">
        <v>256</v>
      </c>
      <c r="AT22" s="49" t="s">
        <v>291</v>
      </c>
      <c r="AU22" s="49" t="s">
        <v>88</v>
      </c>
      <c r="AV22" s="49" t="s">
        <v>291</v>
      </c>
      <c r="AW22" s="49" t="s">
        <v>286</v>
      </c>
    </row>
    <row r="23" spans="1:49" x14ac:dyDescent="0.2">
      <c r="A23" s="13" t="s">
        <v>144</v>
      </c>
      <c r="B23" s="13" t="s">
        <v>34</v>
      </c>
      <c r="C23" s="12">
        <f>VLOOKUP($A23,'[1]2019-PT'!$A:C,3,0)</f>
        <v>179</v>
      </c>
      <c r="D23" s="12">
        <f>VLOOKUP($A23,'[1]All-data-countries-2020'!$A:$GQ,114,0)</f>
        <v>177</v>
      </c>
      <c r="F23" s="48" t="s">
        <v>368</v>
      </c>
      <c r="G23" s="48" t="s">
        <v>369</v>
      </c>
      <c r="H23" s="48"/>
      <c r="I23" s="48">
        <v>60.432990000000004</v>
      </c>
      <c r="J23" s="48"/>
      <c r="K23" s="48">
        <v>33</v>
      </c>
      <c r="L23" s="48" t="s">
        <v>286</v>
      </c>
      <c r="M23" s="48">
        <v>411</v>
      </c>
      <c r="N23" s="48" t="s">
        <v>2417</v>
      </c>
      <c r="O23" s="48">
        <v>23.7</v>
      </c>
      <c r="P23" s="48" t="s">
        <v>291</v>
      </c>
      <c r="Q23" s="48">
        <v>8.4</v>
      </c>
      <c r="R23" s="48">
        <v>13.6</v>
      </c>
      <c r="S23" s="48">
        <v>1.7</v>
      </c>
      <c r="T23" s="48" t="s">
        <v>134</v>
      </c>
      <c r="U23" s="48" t="s">
        <v>129</v>
      </c>
      <c r="V23" s="48" t="s">
        <v>2418</v>
      </c>
      <c r="W23" s="48" t="s">
        <v>2419</v>
      </c>
      <c r="X23" s="48" t="s">
        <v>143</v>
      </c>
      <c r="Y23" s="48" t="s">
        <v>2420</v>
      </c>
      <c r="Z23" s="48" t="s">
        <v>2421</v>
      </c>
      <c r="AA23" s="48" t="s">
        <v>2422</v>
      </c>
      <c r="AB23" s="48" t="s">
        <v>2423</v>
      </c>
      <c r="AC23" s="49">
        <v>141</v>
      </c>
      <c r="AD23" s="49">
        <v>60.432990000000004</v>
      </c>
      <c r="AE23" s="49"/>
      <c r="AF23" s="49">
        <v>33</v>
      </c>
      <c r="AG23" s="49" t="s">
        <v>286</v>
      </c>
      <c r="AH23" s="49">
        <v>411</v>
      </c>
      <c r="AI23" s="49" t="s">
        <v>2417</v>
      </c>
      <c r="AJ23" s="49">
        <v>23.7</v>
      </c>
      <c r="AK23" s="49" t="s">
        <v>291</v>
      </c>
      <c r="AL23" s="49">
        <v>8.4</v>
      </c>
      <c r="AM23" s="49">
        <v>13.6</v>
      </c>
      <c r="AN23" s="49">
        <v>1.7</v>
      </c>
      <c r="AO23" s="49" t="s">
        <v>134</v>
      </c>
      <c r="AP23" s="49" t="s">
        <v>129</v>
      </c>
      <c r="AQ23" s="49" t="s">
        <v>2418</v>
      </c>
      <c r="AR23" s="49" t="s">
        <v>2419</v>
      </c>
      <c r="AS23" s="49" t="s">
        <v>143</v>
      </c>
      <c r="AT23" s="49" t="s">
        <v>2420</v>
      </c>
      <c r="AU23" s="49" t="s">
        <v>2421</v>
      </c>
      <c r="AV23" s="49" t="s">
        <v>2422</v>
      </c>
      <c r="AW23" s="49" t="s">
        <v>2423</v>
      </c>
    </row>
    <row r="24" spans="1:49" x14ac:dyDescent="0.2">
      <c r="A24" s="13" t="s">
        <v>163</v>
      </c>
      <c r="B24" s="13" t="s">
        <v>49</v>
      </c>
      <c r="C24" s="12">
        <f>VLOOKUP($A24,'[1]2019-PT'!$A:C,3,0)</f>
        <v>191</v>
      </c>
      <c r="D24" s="12">
        <f>VLOOKUP($A24,'[1]All-data-countries-2020'!$A:$GQ,114,0)</f>
        <v>190</v>
      </c>
      <c r="F24" s="48" t="s">
        <v>370</v>
      </c>
      <c r="G24" s="48" t="s">
        <v>371</v>
      </c>
      <c r="H24" s="48"/>
      <c r="I24" s="48">
        <v>80.014890000000008</v>
      </c>
      <c r="J24" s="48"/>
      <c r="K24" s="48">
        <v>34</v>
      </c>
      <c r="L24" s="48" t="s">
        <v>1757</v>
      </c>
      <c r="M24" s="48">
        <v>120</v>
      </c>
      <c r="N24" s="48" t="s">
        <v>2424</v>
      </c>
      <c r="O24" s="48">
        <v>25.1</v>
      </c>
      <c r="P24" s="48" t="s">
        <v>291</v>
      </c>
      <c r="Q24" s="48">
        <v>21.5</v>
      </c>
      <c r="R24" s="48">
        <v>0</v>
      </c>
      <c r="S24" s="48">
        <v>3.6</v>
      </c>
      <c r="T24" s="48" t="s">
        <v>139</v>
      </c>
      <c r="U24" s="48" t="s">
        <v>254</v>
      </c>
      <c r="V24" s="48" t="s">
        <v>2425</v>
      </c>
      <c r="W24" s="48" t="s">
        <v>2426</v>
      </c>
      <c r="X24" s="48" t="s">
        <v>145</v>
      </c>
      <c r="Y24" s="48" t="s">
        <v>2406</v>
      </c>
      <c r="Z24" s="48" t="s">
        <v>88</v>
      </c>
      <c r="AA24" s="48" t="s">
        <v>291</v>
      </c>
      <c r="AB24" s="48" t="s">
        <v>2427</v>
      </c>
      <c r="AC24" s="49">
        <v>59</v>
      </c>
      <c r="AD24" s="49">
        <v>80.014890000000008</v>
      </c>
      <c r="AE24" s="49"/>
      <c r="AF24" s="49">
        <v>34</v>
      </c>
      <c r="AG24" s="49" t="s">
        <v>1757</v>
      </c>
      <c r="AH24" s="49">
        <v>120</v>
      </c>
      <c r="AI24" s="49" t="s">
        <v>2424</v>
      </c>
      <c r="AJ24" s="49">
        <v>25.1</v>
      </c>
      <c r="AK24" s="49" t="s">
        <v>291</v>
      </c>
      <c r="AL24" s="49">
        <v>21.5</v>
      </c>
      <c r="AM24" s="49">
        <v>0</v>
      </c>
      <c r="AN24" s="49">
        <v>3.6</v>
      </c>
      <c r="AO24" s="49" t="s">
        <v>139</v>
      </c>
      <c r="AP24" s="49" t="s">
        <v>254</v>
      </c>
      <c r="AQ24" s="49" t="s">
        <v>2425</v>
      </c>
      <c r="AR24" s="49" t="s">
        <v>2426</v>
      </c>
      <c r="AS24" s="49" t="s">
        <v>145</v>
      </c>
      <c r="AT24" s="49" t="s">
        <v>2406</v>
      </c>
      <c r="AU24" s="49" t="s">
        <v>88</v>
      </c>
      <c r="AV24" s="49" t="s">
        <v>291</v>
      </c>
      <c r="AW24" s="49" t="s">
        <v>2427</v>
      </c>
    </row>
    <row r="25" spans="1:49" x14ac:dyDescent="0.2">
      <c r="F25" s="48" t="s">
        <v>372</v>
      </c>
      <c r="G25" s="48" t="s">
        <v>373</v>
      </c>
      <c r="H25" s="48"/>
      <c r="I25" s="48">
        <v>34.401290000000003</v>
      </c>
      <c r="J25" s="48"/>
      <c r="K25" s="48">
        <v>9.61</v>
      </c>
      <c r="L25" s="48" t="s">
        <v>2428</v>
      </c>
      <c r="M25" s="48">
        <v>1958</v>
      </c>
      <c r="N25" s="48" t="s">
        <v>88</v>
      </c>
      <c r="O25" s="48">
        <v>65.099999999999994</v>
      </c>
      <c r="P25" s="48" t="s">
        <v>2429</v>
      </c>
      <c r="Q25" s="48">
        <v>22.4</v>
      </c>
      <c r="R25" s="48">
        <v>39.4</v>
      </c>
      <c r="S25" s="48">
        <v>3.3</v>
      </c>
      <c r="T25" s="48" t="s">
        <v>2337</v>
      </c>
      <c r="U25" s="48" t="s">
        <v>88</v>
      </c>
      <c r="V25" s="48" t="s">
        <v>2337</v>
      </c>
      <c r="W25" s="48" t="s">
        <v>88</v>
      </c>
      <c r="X25" s="48" t="s">
        <v>840</v>
      </c>
      <c r="Y25" s="48" t="s">
        <v>2430</v>
      </c>
      <c r="Z25" s="48" t="s">
        <v>2431</v>
      </c>
      <c r="AA25" s="48" t="s">
        <v>88</v>
      </c>
      <c r="AB25" s="48" t="s">
        <v>2432</v>
      </c>
      <c r="AC25" s="49">
        <v>184</v>
      </c>
      <c r="AD25" s="49">
        <v>34.400930000000002</v>
      </c>
      <c r="AE25" s="49"/>
      <c r="AF25" s="49">
        <v>9.61</v>
      </c>
      <c r="AG25" s="49" t="s">
        <v>2428</v>
      </c>
      <c r="AH25" s="49">
        <v>1501</v>
      </c>
      <c r="AI25" s="49" t="s">
        <v>88</v>
      </c>
      <c r="AJ25" s="49">
        <v>65.099999999999994</v>
      </c>
      <c r="AK25" s="49" t="s">
        <v>3189</v>
      </c>
      <c r="AL25" s="49">
        <v>22.4</v>
      </c>
      <c r="AM25" s="49">
        <v>39.4</v>
      </c>
      <c r="AN25" s="49">
        <v>3.3</v>
      </c>
      <c r="AO25" s="49" t="s">
        <v>2337</v>
      </c>
      <c r="AP25" s="49" t="s">
        <v>88</v>
      </c>
      <c r="AQ25" s="49" t="s">
        <v>2337</v>
      </c>
      <c r="AR25" s="49" t="s">
        <v>88</v>
      </c>
      <c r="AS25" s="49" t="s">
        <v>840</v>
      </c>
      <c r="AT25" s="49" t="s">
        <v>2430</v>
      </c>
      <c r="AU25" s="49" t="s">
        <v>2431</v>
      </c>
      <c r="AV25" s="49" t="s">
        <v>88</v>
      </c>
      <c r="AW25" s="49" t="s">
        <v>2432</v>
      </c>
    </row>
    <row r="26" spans="1:49" x14ac:dyDescent="0.2">
      <c r="F26" s="48" t="s">
        <v>374</v>
      </c>
      <c r="G26" s="48" t="s">
        <v>375</v>
      </c>
      <c r="H26" s="48"/>
      <c r="I26" s="48">
        <v>74.03143</v>
      </c>
      <c r="J26" s="48"/>
      <c r="K26" s="48">
        <v>5</v>
      </c>
      <c r="L26" s="48" t="s">
        <v>2433</v>
      </c>
      <c r="M26" s="48">
        <v>52.5</v>
      </c>
      <c r="N26" s="48" t="s">
        <v>2435</v>
      </c>
      <c r="O26" s="48">
        <v>8</v>
      </c>
      <c r="P26" s="48" t="s">
        <v>291</v>
      </c>
      <c r="Q26" s="48">
        <v>0.1</v>
      </c>
      <c r="R26" s="48">
        <v>7.9</v>
      </c>
      <c r="S26" s="48">
        <v>0</v>
      </c>
      <c r="T26" s="48" t="s">
        <v>2321</v>
      </c>
      <c r="U26" s="48" t="s">
        <v>2321</v>
      </c>
      <c r="V26" s="48" t="s">
        <v>2321</v>
      </c>
      <c r="W26" s="48" t="s">
        <v>2321</v>
      </c>
      <c r="X26" s="48" t="s">
        <v>2436</v>
      </c>
      <c r="Y26" s="48" t="s">
        <v>88</v>
      </c>
      <c r="Z26" s="48" t="s">
        <v>2437</v>
      </c>
      <c r="AA26" s="48" t="s">
        <v>88</v>
      </c>
      <c r="AB26" s="48" t="s">
        <v>88</v>
      </c>
      <c r="AC26" s="49">
        <v>90</v>
      </c>
      <c r="AD26" s="49">
        <v>74.03143</v>
      </c>
      <c r="AE26" s="49"/>
      <c r="AF26" s="49">
        <v>5</v>
      </c>
      <c r="AG26" s="49" t="s">
        <v>2433</v>
      </c>
      <c r="AH26" s="49">
        <v>52.5</v>
      </c>
      <c r="AI26" s="49" t="s">
        <v>2435</v>
      </c>
      <c r="AJ26" s="49">
        <v>8</v>
      </c>
      <c r="AK26" s="49" t="s">
        <v>291</v>
      </c>
      <c r="AL26" s="49">
        <v>0.1</v>
      </c>
      <c r="AM26" s="49">
        <v>7.9</v>
      </c>
      <c r="AN26" s="49">
        <v>0</v>
      </c>
      <c r="AO26" s="49" t="s">
        <v>2321</v>
      </c>
      <c r="AP26" s="49" t="s">
        <v>2321</v>
      </c>
      <c r="AQ26" s="49" t="s">
        <v>2321</v>
      </c>
      <c r="AR26" s="49" t="s">
        <v>2321</v>
      </c>
      <c r="AS26" s="49" t="s">
        <v>2436</v>
      </c>
      <c r="AT26" s="49" t="s">
        <v>88</v>
      </c>
      <c r="AU26" s="49" t="s">
        <v>2437</v>
      </c>
      <c r="AV26" s="49" t="s">
        <v>88</v>
      </c>
      <c r="AW26" s="49" t="s">
        <v>88</v>
      </c>
    </row>
    <row r="27" spans="1:49" x14ac:dyDescent="0.2">
      <c r="F27" s="48" t="s">
        <v>376</v>
      </c>
      <c r="G27" s="48" t="s">
        <v>377</v>
      </c>
      <c r="H27" s="48"/>
      <c r="I27" s="48">
        <v>72.000100000000003</v>
      </c>
      <c r="J27" s="48"/>
      <c r="K27" s="48">
        <v>14</v>
      </c>
      <c r="L27" s="48" t="s">
        <v>1749</v>
      </c>
      <c r="M27" s="48">
        <v>453</v>
      </c>
      <c r="N27" s="48" t="s">
        <v>2438</v>
      </c>
      <c r="O27" s="48">
        <v>27.7</v>
      </c>
      <c r="P27" s="48" t="s">
        <v>2439</v>
      </c>
      <c r="Q27" s="48">
        <v>4.9000000000000004</v>
      </c>
      <c r="R27" s="48">
        <v>20.8</v>
      </c>
      <c r="S27" s="48">
        <v>2</v>
      </c>
      <c r="T27" s="48" t="s">
        <v>1756</v>
      </c>
      <c r="U27" s="48" t="s">
        <v>2440</v>
      </c>
      <c r="V27" s="48" t="s">
        <v>2441</v>
      </c>
      <c r="W27" s="48" t="s">
        <v>2442</v>
      </c>
      <c r="X27" s="48" t="s">
        <v>82</v>
      </c>
      <c r="Y27" s="48" t="s">
        <v>2443</v>
      </c>
      <c r="Z27" s="48" t="s">
        <v>2444</v>
      </c>
      <c r="AA27" s="48" t="s">
        <v>2445</v>
      </c>
      <c r="AB27" s="48" t="s">
        <v>2446</v>
      </c>
      <c r="AC27" s="49">
        <v>97</v>
      </c>
      <c r="AD27" s="49">
        <v>72.323430000000002</v>
      </c>
      <c r="AE27" s="49"/>
      <c r="AF27" s="49">
        <v>14</v>
      </c>
      <c r="AG27" s="49" t="s">
        <v>1749</v>
      </c>
      <c r="AH27" s="49">
        <v>441</v>
      </c>
      <c r="AI27" s="49" t="s">
        <v>2994</v>
      </c>
      <c r="AJ27" s="49">
        <v>28.3</v>
      </c>
      <c r="AK27" s="49" t="s">
        <v>3190</v>
      </c>
      <c r="AL27" s="49">
        <v>4.9000000000000004</v>
      </c>
      <c r="AM27" s="49">
        <v>21.5</v>
      </c>
      <c r="AN27" s="49">
        <v>2</v>
      </c>
      <c r="AO27" s="49" t="s">
        <v>1756</v>
      </c>
      <c r="AP27" s="49" t="s">
        <v>2440</v>
      </c>
      <c r="AQ27" s="49" t="s">
        <v>2441</v>
      </c>
      <c r="AR27" s="49" t="s">
        <v>2442</v>
      </c>
      <c r="AS27" s="49" t="s">
        <v>274</v>
      </c>
      <c r="AT27" s="49" t="s">
        <v>2790</v>
      </c>
      <c r="AU27" s="49" t="s">
        <v>2444</v>
      </c>
      <c r="AV27" s="49" t="s">
        <v>2445</v>
      </c>
      <c r="AW27" s="49" t="s">
        <v>3191</v>
      </c>
    </row>
    <row r="28" spans="1:49" x14ac:dyDescent="0.2">
      <c r="F28" s="48" t="s">
        <v>378</v>
      </c>
      <c r="G28" s="48" t="s">
        <v>379</v>
      </c>
      <c r="H28" s="48"/>
      <c r="I28" s="48">
        <v>55.888210000000008</v>
      </c>
      <c r="J28" s="48"/>
      <c r="K28" s="48">
        <v>45</v>
      </c>
      <c r="L28" s="48" t="s">
        <v>143</v>
      </c>
      <c r="M28" s="48">
        <v>270</v>
      </c>
      <c r="N28" s="48" t="s">
        <v>2319</v>
      </c>
      <c r="O28" s="48">
        <v>41.3</v>
      </c>
      <c r="P28" s="48" t="s">
        <v>2447</v>
      </c>
      <c r="Q28" s="48">
        <v>16.2</v>
      </c>
      <c r="R28" s="48">
        <v>21.4</v>
      </c>
      <c r="S28" s="48">
        <v>3.6</v>
      </c>
      <c r="T28" s="48" t="s">
        <v>2337</v>
      </c>
      <c r="U28" s="48" t="s">
        <v>88</v>
      </c>
      <c r="V28" s="48" t="s">
        <v>2337</v>
      </c>
      <c r="W28" s="48" t="s">
        <v>88</v>
      </c>
      <c r="X28" s="48" t="s">
        <v>159</v>
      </c>
      <c r="Y28" s="48" t="s">
        <v>2350</v>
      </c>
      <c r="Z28" s="48" t="s">
        <v>88</v>
      </c>
      <c r="AA28" s="48" t="s">
        <v>291</v>
      </c>
      <c r="AB28" s="48" t="s">
        <v>2411</v>
      </c>
      <c r="AC28" s="49">
        <v>154</v>
      </c>
      <c r="AD28" s="49">
        <v>55.888210000000008</v>
      </c>
      <c r="AE28" s="49"/>
      <c r="AF28" s="49">
        <v>45</v>
      </c>
      <c r="AG28" s="49" t="s">
        <v>143</v>
      </c>
      <c r="AH28" s="49">
        <v>270</v>
      </c>
      <c r="AI28" s="49" t="s">
        <v>2319</v>
      </c>
      <c r="AJ28" s="49">
        <v>41.3</v>
      </c>
      <c r="AK28" s="49" t="s">
        <v>2447</v>
      </c>
      <c r="AL28" s="49">
        <v>16.2</v>
      </c>
      <c r="AM28" s="49">
        <v>21.4</v>
      </c>
      <c r="AN28" s="49">
        <v>3.6</v>
      </c>
      <c r="AO28" s="49" t="s">
        <v>2337</v>
      </c>
      <c r="AP28" s="49" t="s">
        <v>88</v>
      </c>
      <c r="AQ28" s="49" t="s">
        <v>2337</v>
      </c>
      <c r="AR28" s="49" t="s">
        <v>88</v>
      </c>
      <c r="AS28" s="49" t="s">
        <v>159</v>
      </c>
      <c r="AT28" s="49" t="s">
        <v>2350</v>
      </c>
      <c r="AU28" s="49" t="s">
        <v>88</v>
      </c>
      <c r="AV28" s="49" t="s">
        <v>291</v>
      </c>
      <c r="AW28" s="49" t="s">
        <v>2411</v>
      </c>
    </row>
    <row r="29" spans="1:49" x14ac:dyDescent="0.2">
      <c r="F29" s="48" t="s">
        <v>380</v>
      </c>
      <c r="G29" s="48" t="s">
        <v>381</v>
      </c>
      <c r="H29" s="48"/>
      <c r="I29" s="48">
        <v>60.873830000000005</v>
      </c>
      <c r="J29" s="48"/>
      <c r="K29" s="48">
        <v>24</v>
      </c>
      <c r="L29" s="48" t="s">
        <v>1657</v>
      </c>
      <c r="M29" s="48">
        <v>232</v>
      </c>
      <c r="N29" s="48" t="s">
        <v>2448</v>
      </c>
      <c r="O29" s="48">
        <v>41.2</v>
      </c>
      <c r="P29" s="48" t="s">
        <v>2449</v>
      </c>
      <c r="Q29" s="48">
        <v>28.5</v>
      </c>
      <c r="R29" s="48">
        <v>10.199999999999999</v>
      </c>
      <c r="S29" s="48">
        <v>2.5</v>
      </c>
      <c r="T29" s="48" t="s">
        <v>2337</v>
      </c>
      <c r="U29" s="48" t="s">
        <v>88</v>
      </c>
      <c r="V29" s="48" t="s">
        <v>2337</v>
      </c>
      <c r="W29" s="48" t="s">
        <v>88</v>
      </c>
      <c r="X29" s="48" t="s">
        <v>111</v>
      </c>
      <c r="Y29" s="48" t="s">
        <v>2450</v>
      </c>
      <c r="Z29" s="48" t="s">
        <v>2451</v>
      </c>
      <c r="AA29" s="48" t="s">
        <v>2452</v>
      </c>
      <c r="AB29" s="48" t="s">
        <v>2453</v>
      </c>
      <c r="AC29" s="49">
        <v>140</v>
      </c>
      <c r="AD29" s="49">
        <v>60.873830000000005</v>
      </c>
      <c r="AE29" s="49"/>
      <c r="AF29" s="49">
        <v>24</v>
      </c>
      <c r="AG29" s="49" t="s">
        <v>1657</v>
      </c>
      <c r="AH29" s="49">
        <v>232</v>
      </c>
      <c r="AI29" s="49" t="s">
        <v>2448</v>
      </c>
      <c r="AJ29" s="49">
        <v>41.2</v>
      </c>
      <c r="AK29" s="49" t="s">
        <v>2449</v>
      </c>
      <c r="AL29" s="49">
        <v>28.5</v>
      </c>
      <c r="AM29" s="49">
        <v>10.199999999999999</v>
      </c>
      <c r="AN29" s="49">
        <v>2.5</v>
      </c>
      <c r="AO29" s="49" t="s">
        <v>2337</v>
      </c>
      <c r="AP29" s="49" t="s">
        <v>88</v>
      </c>
      <c r="AQ29" s="49" t="s">
        <v>2337</v>
      </c>
      <c r="AR29" s="49" t="s">
        <v>88</v>
      </c>
      <c r="AS29" s="49" t="s">
        <v>111</v>
      </c>
      <c r="AT29" s="49" t="s">
        <v>2450</v>
      </c>
      <c r="AU29" s="49" t="s">
        <v>2451</v>
      </c>
      <c r="AV29" s="49" t="s">
        <v>2452</v>
      </c>
      <c r="AW29" s="49" t="s">
        <v>2453</v>
      </c>
    </row>
    <row r="30" spans="1:49" x14ac:dyDescent="0.2">
      <c r="F30" s="48" t="s">
        <v>382</v>
      </c>
      <c r="G30" s="48" t="s">
        <v>383</v>
      </c>
      <c r="H30" s="48"/>
      <c r="I30" s="48">
        <v>75.02197000000001</v>
      </c>
      <c r="J30" s="48"/>
      <c r="K30" s="48">
        <v>30</v>
      </c>
      <c r="L30" s="48" t="s">
        <v>1639</v>
      </c>
      <c r="M30" s="48">
        <v>180</v>
      </c>
      <c r="N30" s="48" t="s">
        <v>2454</v>
      </c>
      <c r="O30" s="48">
        <v>37</v>
      </c>
      <c r="P30" s="48" t="s">
        <v>2455</v>
      </c>
      <c r="Q30" s="48">
        <v>18.5</v>
      </c>
      <c r="R30" s="48">
        <v>18.100000000000001</v>
      </c>
      <c r="S30" s="48">
        <v>0.4</v>
      </c>
      <c r="T30" s="48" t="s">
        <v>90</v>
      </c>
      <c r="U30" s="48" t="s">
        <v>2456</v>
      </c>
      <c r="V30" s="48" t="s">
        <v>2457</v>
      </c>
      <c r="W30" s="48" t="s">
        <v>2458</v>
      </c>
      <c r="X30" s="48" t="s">
        <v>179</v>
      </c>
      <c r="Y30" s="48" t="s">
        <v>2356</v>
      </c>
      <c r="Z30" s="48" t="s">
        <v>88</v>
      </c>
      <c r="AA30" s="48" t="s">
        <v>291</v>
      </c>
      <c r="AB30" s="48" t="s">
        <v>2459</v>
      </c>
      <c r="AC30" s="49">
        <v>87</v>
      </c>
      <c r="AD30" s="49">
        <v>74.845269999999999</v>
      </c>
      <c r="AE30" s="49"/>
      <c r="AF30" s="49">
        <v>30</v>
      </c>
      <c r="AG30" s="49" t="s">
        <v>1639</v>
      </c>
      <c r="AH30" s="49">
        <v>180</v>
      </c>
      <c r="AI30" s="49" t="s">
        <v>2454</v>
      </c>
      <c r="AJ30" s="49">
        <v>37.5</v>
      </c>
      <c r="AK30" s="49" t="s">
        <v>3192</v>
      </c>
      <c r="AL30" s="49">
        <v>18.3</v>
      </c>
      <c r="AM30" s="49">
        <v>18.7</v>
      </c>
      <c r="AN30" s="49">
        <v>0.4</v>
      </c>
      <c r="AO30" s="49" t="s">
        <v>90</v>
      </c>
      <c r="AP30" s="49" t="s">
        <v>2456</v>
      </c>
      <c r="AQ30" s="49" t="s">
        <v>2457</v>
      </c>
      <c r="AR30" s="49" t="s">
        <v>2458</v>
      </c>
      <c r="AS30" s="49" t="s">
        <v>179</v>
      </c>
      <c r="AT30" s="49" t="s">
        <v>2356</v>
      </c>
      <c r="AU30" s="49" t="s">
        <v>88</v>
      </c>
      <c r="AV30" s="49" t="s">
        <v>291</v>
      </c>
      <c r="AW30" s="49" t="s">
        <v>2459</v>
      </c>
    </row>
    <row r="31" spans="1:49" x14ac:dyDescent="0.2">
      <c r="F31" s="48" t="s">
        <v>384</v>
      </c>
      <c r="G31" s="48" t="s">
        <v>385</v>
      </c>
      <c r="H31" s="48"/>
      <c r="I31" s="48">
        <v>61.283960000000008</v>
      </c>
      <c r="J31" s="48"/>
      <c r="K31" s="48">
        <v>40</v>
      </c>
      <c r="L31" s="48" t="s">
        <v>2025</v>
      </c>
      <c r="M31" s="48">
        <v>173</v>
      </c>
      <c r="N31" s="48" t="s">
        <v>2460</v>
      </c>
      <c r="O31" s="48">
        <v>21.7</v>
      </c>
      <c r="P31" s="48" t="s">
        <v>291</v>
      </c>
      <c r="Q31" s="48">
        <v>19.399999999999999</v>
      </c>
      <c r="R31" s="48">
        <v>0.5</v>
      </c>
      <c r="S31" s="48">
        <v>1.8</v>
      </c>
      <c r="T31" s="48" t="s">
        <v>1770</v>
      </c>
      <c r="U31" s="48" t="s">
        <v>2384</v>
      </c>
      <c r="V31" s="48" t="s">
        <v>2461</v>
      </c>
      <c r="W31" s="48" t="s">
        <v>88</v>
      </c>
      <c r="X31" s="48" t="s">
        <v>2277</v>
      </c>
      <c r="Y31" s="48" t="s">
        <v>2462</v>
      </c>
      <c r="Z31" s="48" t="s">
        <v>2463</v>
      </c>
      <c r="AA31" s="48" t="s">
        <v>88</v>
      </c>
      <c r="AB31" s="48" t="s">
        <v>2464</v>
      </c>
      <c r="AC31" s="49">
        <v>138</v>
      </c>
      <c r="AD31" s="49">
        <v>61.283960000000008</v>
      </c>
      <c r="AE31" s="49"/>
      <c r="AF31" s="49">
        <v>40</v>
      </c>
      <c r="AG31" s="49" t="s">
        <v>2025</v>
      </c>
      <c r="AH31" s="49">
        <v>173</v>
      </c>
      <c r="AI31" s="49" t="s">
        <v>2460</v>
      </c>
      <c r="AJ31" s="49">
        <v>23.1</v>
      </c>
      <c r="AK31" s="49" t="s">
        <v>291</v>
      </c>
      <c r="AL31" s="49">
        <v>19</v>
      </c>
      <c r="AM31" s="49">
        <v>2.2999999999999998</v>
      </c>
      <c r="AN31" s="49">
        <v>1.8</v>
      </c>
      <c r="AO31" s="49" t="s">
        <v>1770</v>
      </c>
      <c r="AP31" s="49" t="s">
        <v>2384</v>
      </c>
      <c r="AQ31" s="49" t="s">
        <v>2461</v>
      </c>
      <c r="AR31" s="49" t="s">
        <v>88</v>
      </c>
      <c r="AS31" s="49" t="s">
        <v>2277</v>
      </c>
      <c r="AT31" s="49" t="s">
        <v>2462</v>
      </c>
      <c r="AU31" s="49" t="s">
        <v>2463</v>
      </c>
      <c r="AV31" s="49" t="s">
        <v>88</v>
      </c>
      <c r="AW31" s="49" t="s">
        <v>2464</v>
      </c>
    </row>
    <row r="32" spans="1:49" x14ac:dyDescent="0.2">
      <c r="F32" s="48" t="s">
        <v>386</v>
      </c>
      <c r="G32" s="48" t="s">
        <v>387</v>
      </c>
      <c r="H32" s="48"/>
      <c r="I32" s="48">
        <v>36.336120000000001</v>
      </c>
      <c r="J32" s="48"/>
      <c r="K32" s="48">
        <v>44</v>
      </c>
      <c r="L32" s="48" t="s">
        <v>1788</v>
      </c>
      <c r="M32" s="48">
        <v>624</v>
      </c>
      <c r="N32" s="48" t="s">
        <v>2465</v>
      </c>
      <c r="O32" s="48">
        <v>57.7</v>
      </c>
      <c r="P32" s="48" t="s">
        <v>2466</v>
      </c>
      <c r="Q32" s="48">
        <v>38.9</v>
      </c>
      <c r="R32" s="48">
        <v>18.3</v>
      </c>
      <c r="S32" s="48">
        <v>0.5</v>
      </c>
      <c r="T32" s="48" t="s">
        <v>2337</v>
      </c>
      <c r="U32" s="48" t="s">
        <v>88</v>
      </c>
      <c r="V32" s="48" t="s">
        <v>2337</v>
      </c>
      <c r="W32" s="48" t="s">
        <v>88</v>
      </c>
      <c r="X32" s="48" t="s">
        <v>159</v>
      </c>
      <c r="Y32" s="48" t="s">
        <v>2350</v>
      </c>
      <c r="Z32" s="48" t="s">
        <v>88</v>
      </c>
      <c r="AA32" s="48" t="s">
        <v>291</v>
      </c>
      <c r="AB32" s="48" t="s">
        <v>2411</v>
      </c>
      <c r="AC32" s="49">
        <v>181</v>
      </c>
      <c r="AD32" s="49">
        <v>36.336120000000001</v>
      </c>
      <c r="AE32" s="49"/>
      <c r="AF32" s="49">
        <v>44</v>
      </c>
      <c r="AG32" s="49" t="s">
        <v>1788</v>
      </c>
      <c r="AH32" s="49">
        <v>624</v>
      </c>
      <c r="AI32" s="49" t="s">
        <v>2465</v>
      </c>
      <c r="AJ32" s="49">
        <v>57.7</v>
      </c>
      <c r="AK32" s="49" t="s">
        <v>2466</v>
      </c>
      <c r="AL32" s="49">
        <v>38.9</v>
      </c>
      <c r="AM32" s="49">
        <v>18.3</v>
      </c>
      <c r="AN32" s="49">
        <v>0.5</v>
      </c>
      <c r="AO32" s="49" t="s">
        <v>2337</v>
      </c>
      <c r="AP32" s="49" t="s">
        <v>88</v>
      </c>
      <c r="AQ32" s="49" t="s">
        <v>2337</v>
      </c>
      <c r="AR32" s="49" t="s">
        <v>88</v>
      </c>
      <c r="AS32" s="49" t="s">
        <v>159</v>
      </c>
      <c r="AT32" s="49" t="s">
        <v>2350</v>
      </c>
      <c r="AU32" s="49" t="s">
        <v>88</v>
      </c>
      <c r="AV32" s="49" t="s">
        <v>291</v>
      </c>
      <c r="AW32" s="49" t="s">
        <v>2411</v>
      </c>
    </row>
    <row r="33" spans="6:49" x14ac:dyDescent="0.2">
      <c r="F33" s="48" t="s">
        <v>388</v>
      </c>
      <c r="G33" s="48" t="s">
        <v>389</v>
      </c>
      <c r="H33" s="48"/>
      <c r="I33" s="48">
        <v>88.054780000000008</v>
      </c>
      <c r="J33" s="48"/>
      <c r="K33" s="48">
        <v>8</v>
      </c>
      <c r="L33" s="48" t="s">
        <v>1664</v>
      </c>
      <c r="M33" s="48">
        <v>131</v>
      </c>
      <c r="N33" s="48" t="s">
        <v>2366</v>
      </c>
      <c r="O33" s="48">
        <v>20.5</v>
      </c>
      <c r="P33" s="48" t="s">
        <v>291</v>
      </c>
      <c r="Q33" s="48">
        <v>3.9</v>
      </c>
      <c r="R33" s="48">
        <v>12.6</v>
      </c>
      <c r="S33" s="48">
        <v>4</v>
      </c>
      <c r="T33" s="48" t="s">
        <v>285</v>
      </c>
      <c r="U33" s="48" t="s">
        <v>1832</v>
      </c>
      <c r="V33" s="48" t="s">
        <v>2467</v>
      </c>
      <c r="W33" s="48" t="s">
        <v>2468</v>
      </c>
      <c r="X33" s="48" t="s">
        <v>133</v>
      </c>
      <c r="Y33" s="48" t="s">
        <v>2469</v>
      </c>
      <c r="Z33" s="48" t="s">
        <v>2421</v>
      </c>
      <c r="AA33" s="48" t="s">
        <v>2422</v>
      </c>
      <c r="AB33" s="48" t="s">
        <v>2470</v>
      </c>
      <c r="AC33" s="49">
        <v>19</v>
      </c>
      <c r="AD33" s="49">
        <v>88.054780000000008</v>
      </c>
      <c r="AE33" s="49"/>
      <c r="AF33" s="49">
        <v>8</v>
      </c>
      <c r="AG33" s="49" t="s">
        <v>1664</v>
      </c>
      <c r="AH33" s="49">
        <v>131</v>
      </c>
      <c r="AI33" s="49" t="s">
        <v>2366</v>
      </c>
      <c r="AJ33" s="49">
        <v>24.5</v>
      </c>
      <c r="AK33" s="49" t="s">
        <v>291</v>
      </c>
      <c r="AL33" s="49">
        <v>8</v>
      </c>
      <c r="AM33" s="49">
        <v>12.7</v>
      </c>
      <c r="AN33" s="49">
        <v>3.8</v>
      </c>
      <c r="AO33" s="49" t="s">
        <v>285</v>
      </c>
      <c r="AP33" s="49" t="s">
        <v>1832</v>
      </c>
      <c r="AQ33" s="49" t="s">
        <v>2467</v>
      </c>
      <c r="AR33" s="49" t="s">
        <v>2468</v>
      </c>
      <c r="AS33" s="49" t="s">
        <v>133</v>
      </c>
      <c r="AT33" s="49" t="s">
        <v>2469</v>
      </c>
      <c r="AU33" s="49" t="s">
        <v>2421</v>
      </c>
      <c r="AV33" s="49" t="s">
        <v>2422</v>
      </c>
      <c r="AW33" s="49" t="s">
        <v>2470</v>
      </c>
    </row>
    <row r="34" spans="6:49" x14ac:dyDescent="0.2">
      <c r="F34" s="48" t="s">
        <v>390</v>
      </c>
      <c r="G34" s="48" t="s">
        <v>391</v>
      </c>
      <c r="H34" s="48"/>
      <c r="I34" s="48">
        <v>18.888170000000002</v>
      </c>
      <c r="J34" s="48"/>
      <c r="K34" s="48">
        <v>56</v>
      </c>
      <c r="L34" s="48" t="s">
        <v>1737</v>
      </c>
      <c r="M34" s="48">
        <v>483</v>
      </c>
      <c r="N34" s="48" t="s">
        <v>2472</v>
      </c>
      <c r="O34" s="48">
        <v>73.3</v>
      </c>
      <c r="P34" s="48" t="s">
        <v>2473</v>
      </c>
      <c r="Q34" s="48">
        <v>0</v>
      </c>
      <c r="R34" s="48">
        <v>19.8</v>
      </c>
      <c r="S34" s="48">
        <v>53.6</v>
      </c>
      <c r="T34" s="48" t="s">
        <v>2337</v>
      </c>
      <c r="U34" s="48" t="s">
        <v>88</v>
      </c>
      <c r="V34" s="48" t="s">
        <v>2337</v>
      </c>
      <c r="W34" s="48" t="s">
        <v>88</v>
      </c>
      <c r="X34" s="48" t="s">
        <v>2474</v>
      </c>
      <c r="Y34" s="48" t="s">
        <v>88</v>
      </c>
      <c r="Z34" s="48" t="s">
        <v>2475</v>
      </c>
      <c r="AA34" s="48" t="s">
        <v>2476</v>
      </c>
      <c r="AB34" s="48" t="s">
        <v>2477</v>
      </c>
      <c r="AC34" s="49">
        <v>187</v>
      </c>
      <c r="AD34" s="49">
        <v>18.888170000000002</v>
      </c>
      <c r="AE34" s="49"/>
      <c r="AF34" s="49">
        <v>56</v>
      </c>
      <c r="AG34" s="49" t="s">
        <v>1737</v>
      </c>
      <c r="AH34" s="49">
        <v>483</v>
      </c>
      <c r="AI34" s="49" t="s">
        <v>2472</v>
      </c>
      <c r="AJ34" s="49">
        <v>73.3</v>
      </c>
      <c r="AK34" s="49" t="s">
        <v>2473</v>
      </c>
      <c r="AL34" s="49">
        <v>0</v>
      </c>
      <c r="AM34" s="49">
        <v>19.8</v>
      </c>
      <c r="AN34" s="49">
        <v>53.6</v>
      </c>
      <c r="AO34" s="49" t="s">
        <v>2337</v>
      </c>
      <c r="AP34" s="49" t="s">
        <v>88</v>
      </c>
      <c r="AQ34" s="49" t="s">
        <v>2337</v>
      </c>
      <c r="AR34" s="49" t="s">
        <v>88</v>
      </c>
      <c r="AS34" s="49" t="s">
        <v>2474</v>
      </c>
      <c r="AT34" s="49" t="s">
        <v>88</v>
      </c>
      <c r="AU34" s="49" t="s">
        <v>2475</v>
      </c>
      <c r="AV34" s="49" t="s">
        <v>2476</v>
      </c>
      <c r="AW34" s="49" t="s">
        <v>2477</v>
      </c>
    </row>
    <row r="35" spans="6:49" x14ac:dyDescent="0.2">
      <c r="F35" s="48" t="s">
        <v>392</v>
      </c>
      <c r="G35" s="48" t="s">
        <v>393</v>
      </c>
      <c r="H35" s="48"/>
      <c r="I35" s="48">
        <v>17.92042</v>
      </c>
      <c r="J35" s="48"/>
      <c r="K35" s="48">
        <v>54</v>
      </c>
      <c r="L35" s="48" t="s">
        <v>133</v>
      </c>
      <c r="M35" s="48">
        <v>766</v>
      </c>
      <c r="N35" s="48" t="s">
        <v>88</v>
      </c>
      <c r="O35" s="48">
        <v>63.5</v>
      </c>
      <c r="P35" s="48" t="s">
        <v>2478</v>
      </c>
      <c r="Q35" s="48">
        <v>31.3</v>
      </c>
      <c r="R35" s="48">
        <v>28.4</v>
      </c>
      <c r="S35" s="48">
        <v>3.8</v>
      </c>
      <c r="T35" s="48" t="s">
        <v>2337</v>
      </c>
      <c r="U35" s="48" t="s">
        <v>88</v>
      </c>
      <c r="V35" s="48" t="s">
        <v>2337</v>
      </c>
      <c r="W35" s="48" t="s">
        <v>88</v>
      </c>
      <c r="X35" s="48" t="s">
        <v>2289</v>
      </c>
      <c r="Y35" s="48" t="s">
        <v>2479</v>
      </c>
      <c r="Z35" s="48" t="s">
        <v>2451</v>
      </c>
      <c r="AA35" s="48" t="s">
        <v>2452</v>
      </c>
      <c r="AB35" s="48" t="s">
        <v>2480</v>
      </c>
      <c r="AC35" s="49">
        <v>188</v>
      </c>
      <c r="AD35" s="49">
        <v>17.92042</v>
      </c>
      <c r="AE35" s="49"/>
      <c r="AF35" s="49">
        <v>54</v>
      </c>
      <c r="AG35" s="49" t="s">
        <v>133</v>
      </c>
      <c r="AH35" s="49">
        <v>834</v>
      </c>
      <c r="AI35" s="49" t="s">
        <v>88</v>
      </c>
      <c r="AJ35" s="49">
        <v>63.5</v>
      </c>
      <c r="AK35" s="49" t="s">
        <v>2478</v>
      </c>
      <c r="AL35" s="49">
        <v>31.3</v>
      </c>
      <c r="AM35" s="49">
        <v>28.4</v>
      </c>
      <c r="AN35" s="49">
        <v>3.8</v>
      </c>
      <c r="AO35" s="49" t="s">
        <v>2337</v>
      </c>
      <c r="AP35" s="49" t="s">
        <v>88</v>
      </c>
      <c r="AQ35" s="49" t="s">
        <v>2337</v>
      </c>
      <c r="AR35" s="49" t="s">
        <v>88</v>
      </c>
      <c r="AS35" s="49" t="s">
        <v>2289</v>
      </c>
      <c r="AT35" s="49" t="s">
        <v>2479</v>
      </c>
      <c r="AU35" s="49" t="s">
        <v>2451</v>
      </c>
      <c r="AV35" s="49" t="s">
        <v>2452</v>
      </c>
      <c r="AW35" s="49" t="s">
        <v>2480</v>
      </c>
    </row>
    <row r="36" spans="6:49" x14ac:dyDescent="0.2">
      <c r="F36" s="48" t="s">
        <v>394</v>
      </c>
      <c r="G36" s="48" t="s">
        <v>395</v>
      </c>
      <c r="H36" s="48"/>
      <c r="I36" s="48">
        <v>75.276890000000009</v>
      </c>
      <c r="J36" s="48"/>
      <c r="K36" s="48">
        <v>7</v>
      </c>
      <c r="L36" s="48" t="s">
        <v>2177</v>
      </c>
      <c r="M36" s="48">
        <v>296</v>
      </c>
      <c r="N36" s="48" t="s">
        <v>2481</v>
      </c>
      <c r="O36" s="48">
        <v>34</v>
      </c>
      <c r="P36" s="48" t="s">
        <v>2482</v>
      </c>
      <c r="Q36" s="48">
        <v>26.2</v>
      </c>
      <c r="R36" s="48">
        <v>5.0999999999999996</v>
      </c>
      <c r="S36" s="48">
        <v>2.6</v>
      </c>
      <c r="T36" s="48" t="s">
        <v>116</v>
      </c>
      <c r="U36" s="48" t="s">
        <v>2483</v>
      </c>
      <c r="V36" s="48" t="s">
        <v>2484</v>
      </c>
      <c r="W36" s="48" t="s">
        <v>2485</v>
      </c>
      <c r="X36" s="48" t="s">
        <v>2235</v>
      </c>
      <c r="Y36" s="48" t="s">
        <v>2486</v>
      </c>
      <c r="Z36" s="48" t="s">
        <v>88</v>
      </c>
      <c r="AA36" s="48" t="s">
        <v>291</v>
      </c>
      <c r="AB36" s="48" t="s">
        <v>2487</v>
      </c>
      <c r="AC36" s="49">
        <v>86</v>
      </c>
      <c r="AD36" s="49">
        <v>75.276890000000009</v>
      </c>
      <c r="AE36" s="49"/>
      <c r="AF36" s="49">
        <v>7</v>
      </c>
      <c r="AG36" s="49" t="s">
        <v>2177</v>
      </c>
      <c r="AH36" s="49">
        <v>296</v>
      </c>
      <c r="AI36" s="49" t="s">
        <v>2481</v>
      </c>
      <c r="AJ36" s="49">
        <v>34</v>
      </c>
      <c r="AK36" s="49" t="s">
        <v>2482</v>
      </c>
      <c r="AL36" s="49">
        <v>26.2</v>
      </c>
      <c r="AM36" s="49">
        <v>5.0999999999999996</v>
      </c>
      <c r="AN36" s="49">
        <v>2.6</v>
      </c>
      <c r="AO36" s="49" t="s">
        <v>116</v>
      </c>
      <c r="AP36" s="49" t="s">
        <v>2483</v>
      </c>
      <c r="AQ36" s="49" t="s">
        <v>2484</v>
      </c>
      <c r="AR36" s="49" t="s">
        <v>2485</v>
      </c>
      <c r="AS36" s="49" t="s">
        <v>2235</v>
      </c>
      <c r="AT36" s="49" t="s">
        <v>2486</v>
      </c>
      <c r="AU36" s="49" t="s">
        <v>88</v>
      </c>
      <c r="AV36" s="49" t="s">
        <v>291</v>
      </c>
      <c r="AW36" s="49" t="s">
        <v>2487</v>
      </c>
    </row>
    <row r="37" spans="6:49" x14ac:dyDescent="0.2">
      <c r="F37" s="48" t="s">
        <v>396</v>
      </c>
      <c r="G37" s="48" t="s">
        <v>397</v>
      </c>
      <c r="H37" s="48"/>
      <c r="I37" s="48">
        <v>67.893360000000001</v>
      </c>
      <c r="J37" s="48"/>
      <c r="K37" s="48">
        <v>7</v>
      </c>
      <c r="L37" s="48" t="s">
        <v>2177</v>
      </c>
      <c r="M37" s="48">
        <v>142</v>
      </c>
      <c r="N37" s="48" t="s">
        <v>2488</v>
      </c>
      <c r="O37" s="48">
        <v>64</v>
      </c>
      <c r="P37" s="48" t="s">
        <v>2490</v>
      </c>
      <c r="Q37" s="48">
        <v>11.8</v>
      </c>
      <c r="R37" s="48">
        <v>45.4</v>
      </c>
      <c r="S37" s="48">
        <v>6.8</v>
      </c>
      <c r="T37" s="48" t="s">
        <v>2337</v>
      </c>
      <c r="U37" s="48" t="s">
        <v>88</v>
      </c>
      <c r="V37" s="48" t="s">
        <v>2337</v>
      </c>
      <c r="W37" s="48" t="s">
        <v>88</v>
      </c>
      <c r="X37" s="48" t="s">
        <v>95</v>
      </c>
      <c r="Y37" s="48" t="s">
        <v>291</v>
      </c>
      <c r="Z37" s="48" t="s">
        <v>88</v>
      </c>
      <c r="AA37" s="48" t="s">
        <v>291</v>
      </c>
      <c r="AB37" s="48" t="s">
        <v>286</v>
      </c>
      <c r="AC37" s="49">
        <v>105</v>
      </c>
      <c r="AD37" s="49">
        <v>70.056950000000001</v>
      </c>
      <c r="AE37" s="49"/>
      <c r="AF37" s="49">
        <v>7</v>
      </c>
      <c r="AG37" s="49" t="s">
        <v>2177</v>
      </c>
      <c r="AH37" s="49">
        <v>138</v>
      </c>
      <c r="AI37" s="49" t="s">
        <v>3193</v>
      </c>
      <c r="AJ37" s="49">
        <v>59.2</v>
      </c>
      <c r="AK37" s="49" t="s">
        <v>3194</v>
      </c>
      <c r="AL37" s="49">
        <v>6.3</v>
      </c>
      <c r="AM37" s="49">
        <v>46.2</v>
      </c>
      <c r="AN37" s="49">
        <v>6.8</v>
      </c>
      <c r="AO37" s="49" t="s">
        <v>2337</v>
      </c>
      <c r="AP37" s="49" t="s">
        <v>88</v>
      </c>
      <c r="AQ37" s="49" t="s">
        <v>2337</v>
      </c>
      <c r="AR37" s="49" t="s">
        <v>88</v>
      </c>
      <c r="AS37" s="49" t="s">
        <v>95</v>
      </c>
      <c r="AT37" s="49" t="s">
        <v>291</v>
      </c>
      <c r="AU37" s="49" t="s">
        <v>88</v>
      </c>
      <c r="AV37" s="49" t="s">
        <v>291</v>
      </c>
      <c r="AW37" s="49" t="s">
        <v>286</v>
      </c>
    </row>
    <row r="38" spans="6:49" x14ac:dyDescent="0.2">
      <c r="F38" s="48" t="s">
        <v>398</v>
      </c>
      <c r="G38" s="48" t="s">
        <v>399</v>
      </c>
      <c r="H38" s="48"/>
      <c r="I38" s="48">
        <v>57.854730000000004</v>
      </c>
      <c r="J38" s="48"/>
      <c r="K38" s="48">
        <v>11</v>
      </c>
      <c r="L38" s="48" t="s">
        <v>1807</v>
      </c>
      <c r="M38" s="48">
        <v>255.5</v>
      </c>
      <c r="N38" s="48" t="s">
        <v>2491</v>
      </c>
      <c r="O38" s="48">
        <v>71.900000000000006</v>
      </c>
      <c r="P38" s="48" t="s">
        <v>2492</v>
      </c>
      <c r="Q38" s="48">
        <v>21.7</v>
      </c>
      <c r="R38" s="48">
        <v>18.600000000000001</v>
      </c>
      <c r="S38" s="48">
        <v>31.6</v>
      </c>
      <c r="T38" s="48" t="s">
        <v>2337</v>
      </c>
      <c r="U38" s="48" t="s">
        <v>88</v>
      </c>
      <c r="V38" s="48" t="s">
        <v>2337</v>
      </c>
      <c r="W38" s="48" t="s">
        <v>88</v>
      </c>
      <c r="X38" s="48" t="s">
        <v>299</v>
      </c>
      <c r="Y38" s="48" t="s">
        <v>2400</v>
      </c>
      <c r="Z38" s="48" t="s">
        <v>88</v>
      </c>
      <c r="AA38" s="48" t="s">
        <v>291</v>
      </c>
      <c r="AB38" s="48" t="s">
        <v>2493</v>
      </c>
      <c r="AC38" s="49">
        <v>148</v>
      </c>
      <c r="AD38" s="49">
        <v>58.616640000000004</v>
      </c>
      <c r="AE38" s="49"/>
      <c r="AF38" s="49">
        <v>10</v>
      </c>
      <c r="AG38" s="49" t="s">
        <v>1782</v>
      </c>
      <c r="AH38" s="49">
        <v>255.5</v>
      </c>
      <c r="AI38" s="49" t="s">
        <v>2491</v>
      </c>
      <c r="AJ38" s="49">
        <v>71.2</v>
      </c>
      <c r="AK38" s="49" t="s">
        <v>3195</v>
      </c>
      <c r="AL38" s="49">
        <v>21.1</v>
      </c>
      <c r="AM38" s="49">
        <v>23.6</v>
      </c>
      <c r="AN38" s="49">
        <v>26.6</v>
      </c>
      <c r="AO38" s="49" t="s">
        <v>2337</v>
      </c>
      <c r="AP38" s="49" t="s">
        <v>88</v>
      </c>
      <c r="AQ38" s="49" t="s">
        <v>2337</v>
      </c>
      <c r="AR38" s="49" t="s">
        <v>88</v>
      </c>
      <c r="AS38" s="49" t="s">
        <v>299</v>
      </c>
      <c r="AT38" s="49" t="s">
        <v>2400</v>
      </c>
      <c r="AU38" s="49" t="s">
        <v>88</v>
      </c>
      <c r="AV38" s="49" t="s">
        <v>291</v>
      </c>
      <c r="AW38" s="49" t="s">
        <v>2493</v>
      </c>
    </row>
    <row r="39" spans="6:49" x14ac:dyDescent="0.2">
      <c r="F39" s="48" t="s">
        <v>98</v>
      </c>
      <c r="G39" s="48" t="s">
        <v>38</v>
      </c>
      <c r="H39" s="48"/>
      <c r="I39" s="48">
        <v>49.862180000000002</v>
      </c>
      <c r="J39" s="48"/>
      <c r="K39" s="48">
        <v>33</v>
      </c>
      <c r="L39" s="48" t="s">
        <v>286</v>
      </c>
      <c r="M39" s="48">
        <v>100</v>
      </c>
      <c r="N39" s="48" t="s">
        <v>2494</v>
      </c>
      <c r="O39" s="48">
        <v>219.6</v>
      </c>
      <c r="P39" s="48" t="s">
        <v>88</v>
      </c>
      <c r="Q39" s="48">
        <v>30.4</v>
      </c>
      <c r="R39" s="48">
        <v>0</v>
      </c>
      <c r="S39" s="48">
        <v>189.2</v>
      </c>
      <c r="T39" s="48" t="s">
        <v>2321</v>
      </c>
      <c r="U39" s="48" t="s">
        <v>2321</v>
      </c>
      <c r="V39" s="48" t="s">
        <v>2321</v>
      </c>
      <c r="W39" s="48" t="s">
        <v>2321</v>
      </c>
      <c r="X39" s="48" t="s">
        <v>82</v>
      </c>
      <c r="Y39" s="48" t="s">
        <v>2443</v>
      </c>
      <c r="Z39" s="48" t="s">
        <v>2451</v>
      </c>
      <c r="AA39" s="48" t="s">
        <v>2452</v>
      </c>
      <c r="AB39" s="48" t="s">
        <v>2495</v>
      </c>
      <c r="AC39" s="49">
        <v>168</v>
      </c>
      <c r="AD39" s="49">
        <v>49.862180000000002</v>
      </c>
      <c r="AE39" s="49"/>
      <c r="AF39" s="49">
        <v>33</v>
      </c>
      <c r="AG39" s="49" t="s">
        <v>286</v>
      </c>
      <c r="AH39" s="49">
        <v>100</v>
      </c>
      <c r="AI39" s="49" t="s">
        <v>2494</v>
      </c>
      <c r="AJ39" s="49">
        <v>219.6</v>
      </c>
      <c r="AK39" s="49" t="s">
        <v>88</v>
      </c>
      <c r="AL39" s="49">
        <v>30.4</v>
      </c>
      <c r="AM39" s="49">
        <v>0</v>
      </c>
      <c r="AN39" s="49">
        <v>189.2</v>
      </c>
      <c r="AO39" s="49" t="s">
        <v>2321</v>
      </c>
      <c r="AP39" s="49" t="s">
        <v>2321</v>
      </c>
      <c r="AQ39" s="49" t="s">
        <v>2321</v>
      </c>
      <c r="AR39" s="49" t="s">
        <v>2321</v>
      </c>
      <c r="AS39" s="49" t="s">
        <v>82</v>
      </c>
      <c r="AT39" s="49" t="s">
        <v>2443</v>
      </c>
      <c r="AU39" s="49" t="s">
        <v>2451</v>
      </c>
      <c r="AV39" s="49" t="s">
        <v>2452</v>
      </c>
      <c r="AW39" s="49" t="s">
        <v>2495</v>
      </c>
    </row>
    <row r="40" spans="6:49" x14ac:dyDescent="0.2">
      <c r="F40" s="48" t="s">
        <v>400</v>
      </c>
      <c r="G40" s="48" t="s">
        <v>401</v>
      </c>
      <c r="H40" s="48"/>
      <c r="I40" s="48">
        <v>39.39611</v>
      </c>
      <c r="J40" s="48"/>
      <c r="K40" s="48">
        <v>52</v>
      </c>
      <c r="L40" s="48" t="s">
        <v>1776</v>
      </c>
      <c r="M40" s="48">
        <v>346</v>
      </c>
      <c r="N40" s="48" t="s">
        <v>2496</v>
      </c>
      <c r="O40" s="48">
        <v>54.6</v>
      </c>
      <c r="P40" s="48" t="s">
        <v>2497</v>
      </c>
      <c r="Q40" s="48">
        <v>27.5</v>
      </c>
      <c r="R40" s="48">
        <v>12.6</v>
      </c>
      <c r="S40" s="48">
        <v>14.5</v>
      </c>
      <c r="T40" s="48" t="s">
        <v>2337</v>
      </c>
      <c r="U40" s="48" t="s">
        <v>88</v>
      </c>
      <c r="V40" s="48" t="s">
        <v>2337</v>
      </c>
      <c r="W40" s="48" t="s">
        <v>88</v>
      </c>
      <c r="X40" s="48" t="s">
        <v>140</v>
      </c>
      <c r="Y40" s="48" t="s">
        <v>2498</v>
      </c>
      <c r="Z40" s="48" t="s">
        <v>2499</v>
      </c>
      <c r="AA40" s="48" t="s">
        <v>2500</v>
      </c>
      <c r="AB40" s="48" t="s">
        <v>2501</v>
      </c>
      <c r="AC40" s="49">
        <v>180</v>
      </c>
      <c r="AD40" s="49">
        <v>40.933570000000003</v>
      </c>
      <c r="AE40" s="49"/>
      <c r="AF40" s="49">
        <v>52</v>
      </c>
      <c r="AG40" s="49" t="s">
        <v>1776</v>
      </c>
      <c r="AH40" s="49">
        <v>346</v>
      </c>
      <c r="AI40" s="49" t="s">
        <v>2496</v>
      </c>
      <c r="AJ40" s="49">
        <v>50.7</v>
      </c>
      <c r="AK40" s="49" t="s">
        <v>3196</v>
      </c>
      <c r="AL40" s="49">
        <v>23.6</v>
      </c>
      <c r="AM40" s="49">
        <v>12.6</v>
      </c>
      <c r="AN40" s="49">
        <v>14.5</v>
      </c>
      <c r="AO40" s="49" t="s">
        <v>2337</v>
      </c>
      <c r="AP40" s="49" t="s">
        <v>88</v>
      </c>
      <c r="AQ40" s="49" t="s">
        <v>2337</v>
      </c>
      <c r="AR40" s="49" t="s">
        <v>88</v>
      </c>
      <c r="AS40" s="49" t="s">
        <v>140</v>
      </c>
      <c r="AT40" s="49" t="s">
        <v>2498</v>
      </c>
      <c r="AU40" s="49" t="s">
        <v>2499</v>
      </c>
      <c r="AV40" s="49" t="s">
        <v>2500</v>
      </c>
      <c r="AW40" s="49" t="s">
        <v>2501</v>
      </c>
    </row>
    <row r="41" spans="6:49" x14ac:dyDescent="0.2">
      <c r="F41" s="48" t="s">
        <v>402</v>
      </c>
      <c r="G41" s="48" t="s">
        <v>403</v>
      </c>
      <c r="H41" s="48"/>
      <c r="I41" s="48">
        <v>26.785370000000004</v>
      </c>
      <c r="J41" s="48"/>
      <c r="K41" s="48">
        <v>50</v>
      </c>
      <c r="L41" s="48" t="s">
        <v>1669</v>
      </c>
      <c r="M41" s="48">
        <v>602</v>
      </c>
      <c r="N41" s="48" t="s">
        <v>2502</v>
      </c>
      <c r="O41" s="48">
        <v>54.3</v>
      </c>
      <c r="P41" s="48" t="s">
        <v>2503</v>
      </c>
      <c r="Q41" s="48">
        <v>0</v>
      </c>
      <c r="R41" s="48">
        <v>31.3</v>
      </c>
      <c r="S41" s="48">
        <v>22.9</v>
      </c>
      <c r="T41" s="48" t="s">
        <v>2337</v>
      </c>
      <c r="U41" s="48" t="s">
        <v>88</v>
      </c>
      <c r="V41" s="48" t="s">
        <v>2337</v>
      </c>
      <c r="W41" s="48" t="s">
        <v>88</v>
      </c>
      <c r="X41" s="48" t="s">
        <v>2504</v>
      </c>
      <c r="Y41" s="48" t="s">
        <v>2505</v>
      </c>
      <c r="Z41" s="48" t="s">
        <v>2506</v>
      </c>
      <c r="AA41" s="48" t="s">
        <v>2507</v>
      </c>
      <c r="AB41" s="48" t="s">
        <v>2508</v>
      </c>
      <c r="AC41" s="49">
        <v>185</v>
      </c>
      <c r="AD41" s="49">
        <v>26.785370000000004</v>
      </c>
      <c r="AE41" s="49"/>
      <c r="AF41" s="49">
        <v>50</v>
      </c>
      <c r="AG41" s="49" t="s">
        <v>1669</v>
      </c>
      <c r="AH41" s="49">
        <v>602</v>
      </c>
      <c r="AI41" s="49" t="s">
        <v>2502</v>
      </c>
      <c r="AJ41" s="49">
        <v>54.3</v>
      </c>
      <c r="AK41" s="49" t="s">
        <v>2503</v>
      </c>
      <c r="AL41" s="49">
        <v>0</v>
      </c>
      <c r="AM41" s="49">
        <v>31.3</v>
      </c>
      <c r="AN41" s="49">
        <v>22.9</v>
      </c>
      <c r="AO41" s="49" t="s">
        <v>2337</v>
      </c>
      <c r="AP41" s="49" t="s">
        <v>88</v>
      </c>
      <c r="AQ41" s="49" t="s">
        <v>2337</v>
      </c>
      <c r="AR41" s="49" t="s">
        <v>88</v>
      </c>
      <c r="AS41" s="49" t="s">
        <v>2504</v>
      </c>
      <c r="AT41" s="49" t="s">
        <v>2505</v>
      </c>
      <c r="AU41" s="49" t="s">
        <v>2506</v>
      </c>
      <c r="AV41" s="49" t="s">
        <v>2507</v>
      </c>
      <c r="AW41" s="49" t="s">
        <v>2508</v>
      </c>
    </row>
    <row r="42" spans="6:49" x14ac:dyDescent="0.2">
      <c r="F42" s="48" t="s">
        <v>404</v>
      </c>
      <c r="G42" s="48" t="s">
        <v>405</v>
      </c>
      <c r="H42" s="48"/>
      <c r="I42" s="48">
        <v>77.987700000000004</v>
      </c>
      <c r="J42" s="48"/>
      <c r="K42" s="48">
        <v>10</v>
      </c>
      <c r="L42" s="48" t="s">
        <v>1782</v>
      </c>
      <c r="M42" s="48">
        <v>151</v>
      </c>
      <c r="N42" s="48" t="s">
        <v>2509</v>
      </c>
      <c r="O42" s="48">
        <v>58.3</v>
      </c>
      <c r="P42" s="48" t="s">
        <v>2510</v>
      </c>
      <c r="Q42" s="48">
        <v>19.2</v>
      </c>
      <c r="R42" s="48">
        <v>32.700000000000003</v>
      </c>
      <c r="S42" s="48">
        <v>6.4</v>
      </c>
      <c r="T42" s="48" t="s">
        <v>299</v>
      </c>
      <c r="U42" s="48" t="s">
        <v>1007</v>
      </c>
      <c r="V42" s="48" t="s">
        <v>2511</v>
      </c>
      <c r="W42" s="48" t="s">
        <v>2512</v>
      </c>
      <c r="X42" s="48" t="s">
        <v>1640</v>
      </c>
      <c r="Y42" s="48" t="s">
        <v>2370</v>
      </c>
      <c r="Z42" s="48" t="s">
        <v>88</v>
      </c>
      <c r="AA42" s="48" t="s">
        <v>291</v>
      </c>
      <c r="AB42" s="48" t="s">
        <v>2513</v>
      </c>
      <c r="AC42" s="49">
        <v>66</v>
      </c>
      <c r="AD42" s="49">
        <v>77.987700000000004</v>
      </c>
      <c r="AE42" s="49"/>
      <c r="AF42" s="49">
        <v>10</v>
      </c>
      <c r="AG42" s="49" t="s">
        <v>1782</v>
      </c>
      <c r="AH42" s="49">
        <v>151</v>
      </c>
      <c r="AI42" s="49" t="s">
        <v>2509</v>
      </c>
      <c r="AJ42" s="49">
        <v>58.3</v>
      </c>
      <c r="AK42" s="49" t="s">
        <v>2510</v>
      </c>
      <c r="AL42" s="49">
        <v>19.2</v>
      </c>
      <c r="AM42" s="49">
        <v>32.700000000000003</v>
      </c>
      <c r="AN42" s="49">
        <v>6.4</v>
      </c>
      <c r="AO42" s="49" t="s">
        <v>299</v>
      </c>
      <c r="AP42" s="49" t="s">
        <v>1007</v>
      </c>
      <c r="AQ42" s="49" t="s">
        <v>2511</v>
      </c>
      <c r="AR42" s="49" t="s">
        <v>2512</v>
      </c>
      <c r="AS42" s="49" t="s">
        <v>1640</v>
      </c>
      <c r="AT42" s="49" t="s">
        <v>2370</v>
      </c>
      <c r="AU42" s="49" t="s">
        <v>88</v>
      </c>
      <c r="AV42" s="49" t="s">
        <v>291</v>
      </c>
      <c r="AW42" s="49" t="s">
        <v>2513</v>
      </c>
    </row>
    <row r="43" spans="6:49" x14ac:dyDescent="0.2">
      <c r="F43" s="48" t="s">
        <v>406</v>
      </c>
      <c r="G43" s="48" t="s">
        <v>407</v>
      </c>
      <c r="H43" s="48"/>
      <c r="I43" s="48">
        <v>46.488700000000001</v>
      </c>
      <c r="J43" s="48"/>
      <c r="K43" s="48">
        <v>63</v>
      </c>
      <c r="L43" s="48" t="s">
        <v>88</v>
      </c>
      <c r="M43" s="48">
        <v>205</v>
      </c>
      <c r="N43" s="48" t="s">
        <v>2514</v>
      </c>
      <c r="O43" s="48">
        <v>50.1</v>
      </c>
      <c r="P43" s="48" t="s">
        <v>2515</v>
      </c>
      <c r="Q43" s="48">
        <v>8.8000000000000007</v>
      </c>
      <c r="R43" s="48">
        <v>23.3</v>
      </c>
      <c r="S43" s="48">
        <v>17.899999999999999</v>
      </c>
      <c r="T43" s="48" t="s">
        <v>2489</v>
      </c>
      <c r="U43" s="48" t="s">
        <v>88</v>
      </c>
      <c r="V43" s="48" t="s">
        <v>2516</v>
      </c>
      <c r="W43" s="48" t="s">
        <v>2517</v>
      </c>
      <c r="X43" s="48" t="s">
        <v>297</v>
      </c>
      <c r="Y43" s="48" t="s">
        <v>2518</v>
      </c>
      <c r="Z43" s="48" t="s">
        <v>88</v>
      </c>
      <c r="AA43" s="48" t="s">
        <v>291</v>
      </c>
      <c r="AB43" s="48" t="s">
        <v>2519</v>
      </c>
      <c r="AC43" s="49">
        <v>114</v>
      </c>
      <c r="AD43" s="49">
        <v>67.998930000000001</v>
      </c>
      <c r="AE43" s="49"/>
      <c r="AF43" s="49">
        <v>25</v>
      </c>
      <c r="AG43" s="49" t="s">
        <v>1649</v>
      </c>
      <c r="AH43" s="49">
        <v>187</v>
      </c>
      <c r="AI43" s="49" t="s">
        <v>3197</v>
      </c>
      <c r="AJ43" s="49">
        <v>50.1</v>
      </c>
      <c r="AK43" s="49" t="s">
        <v>2515</v>
      </c>
      <c r="AL43" s="49">
        <v>8.8000000000000007</v>
      </c>
      <c r="AM43" s="49">
        <v>23.3</v>
      </c>
      <c r="AN43" s="49">
        <v>17.899999999999999</v>
      </c>
      <c r="AO43" s="49" t="s">
        <v>2489</v>
      </c>
      <c r="AP43" s="49" t="s">
        <v>88</v>
      </c>
      <c r="AQ43" s="49" t="s">
        <v>3198</v>
      </c>
      <c r="AR43" s="49" t="s">
        <v>3199</v>
      </c>
      <c r="AS43" s="49" t="s">
        <v>297</v>
      </c>
      <c r="AT43" s="49" t="s">
        <v>2518</v>
      </c>
      <c r="AU43" s="49" t="s">
        <v>88</v>
      </c>
      <c r="AV43" s="49" t="s">
        <v>291</v>
      </c>
      <c r="AW43" s="49" t="s">
        <v>3200</v>
      </c>
    </row>
    <row r="44" spans="6:49" x14ac:dyDescent="0.2">
      <c r="F44" s="48" t="s">
        <v>408</v>
      </c>
      <c r="G44" s="48" t="s">
        <v>409</v>
      </c>
      <c r="H44" s="48"/>
      <c r="I44" s="48">
        <v>81.84978000000001</v>
      </c>
      <c r="J44" s="48"/>
      <c r="K44" s="48">
        <v>12</v>
      </c>
      <c r="L44" s="48" t="s">
        <v>1832</v>
      </c>
      <c r="M44" s="48">
        <v>206</v>
      </c>
      <c r="N44" s="48" t="s">
        <v>2520</v>
      </c>
      <c r="O44" s="48">
        <v>20.5</v>
      </c>
      <c r="P44" s="48" t="s">
        <v>291</v>
      </c>
      <c r="Q44" s="48">
        <v>0</v>
      </c>
      <c r="R44" s="48">
        <v>19.399999999999999</v>
      </c>
      <c r="S44" s="48">
        <v>1.1000000000000001</v>
      </c>
      <c r="T44" s="48" t="s">
        <v>88</v>
      </c>
      <c r="U44" s="48" t="s">
        <v>291</v>
      </c>
      <c r="V44" s="48" t="s">
        <v>2521</v>
      </c>
      <c r="W44" s="48" t="s">
        <v>2522</v>
      </c>
      <c r="X44" s="48" t="s">
        <v>2504</v>
      </c>
      <c r="Y44" s="48" t="s">
        <v>2505</v>
      </c>
      <c r="Z44" s="48" t="s">
        <v>2523</v>
      </c>
      <c r="AA44" s="48" t="s">
        <v>2524</v>
      </c>
      <c r="AB44" s="48" t="s">
        <v>2525</v>
      </c>
      <c r="AC44" s="49">
        <v>49</v>
      </c>
      <c r="AD44" s="49">
        <v>81.84978000000001</v>
      </c>
      <c r="AE44" s="49"/>
      <c r="AF44" s="49">
        <v>12</v>
      </c>
      <c r="AG44" s="49" t="s">
        <v>1832</v>
      </c>
      <c r="AH44" s="49">
        <v>206</v>
      </c>
      <c r="AI44" s="49" t="s">
        <v>2520</v>
      </c>
      <c r="AJ44" s="49">
        <v>20.5</v>
      </c>
      <c r="AK44" s="49" t="s">
        <v>291</v>
      </c>
      <c r="AL44" s="49">
        <v>0</v>
      </c>
      <c r="AM44" s="49">
        <v>19.399999999999999</v>
      </c>
      <c r="AN44" s="49">
        <v>1.1000000000000001</v>
      </c>
      <c r="AO44" s="49" t="s">
        <v>88</v>
      </c>
      <c r="AP44" s="49" t="s">
        <v>291</v>
      </c>
      <c r="AQ44" s="49" t="s">
        <v>2521</v>
      </c>
      <c r="AR44" s="49" t="s">
        <v>2522</v>
      </c>
      <c r="AS44" s="49" t="s">
        <v>2504</v>
      </c>
      <c r="AT44" s="49" t="s">
        <v>2505</v>
      </c>
      <c r="AU44" s="49" t="s">
        <v>2523</v>
      </c>
      <c r="AV44" s="49" t="s">
        <v>2524</v>
      </c>
      <c r="AW44" s="49" t="s">
        <v>2525</v>
      </c>
    </row>
    <row r="45" spans="6:49" x14ac:dyDescent="0.2">
      <c r="F45" s="48" t="s">
        <v>410</v>
      </c>
      <c r="G45" s="48" t="s">
        <v>411</v>
      </c>
      <c r="H45" s="48"/>
      <c r="I45" s="48">
        <v>80.778530000000003</v>
      </c>
      <c r="J45" s="48"/>
      <c r="K45" s="48">
        <v>27</v>
      </c>
      <c r="L45" s="48" t="s">
        <v>257</v>
      </c>
      <c r="M45" s="48">
        <v>122.5</v>
      </c>
      <c r="N45" s="48" t="s">
        <v>2526</v>
      </c>
      <c r="O45" s="48">
        <v>22.2</v>
      </c>
      <c r="P45" s="48" t="s">
        <v>291</v>
      </c>
      <c r="Q45" s="48">
        <v>8.1</v>
      </c>
      <c r="R45" s="48">
        <v>13</v>
      </c>
      <c r="S45" s="48">
        <v>1.1000000000000001</v>
      </c>
      <c r="T45" s="48" t="s">
        <v>269</v>
      </c>
      <c r="U45" s="48" t="s">
        <v>2527</v>
      </c>
      <c r="V45" s="48" t="s">
        <v>2528</v>
      </c>
      <c r="W45" s="48" t="s">
        <v>2529</v>
      </c>
      <c r="X45" s="48" t="s">
        <v>159</v>
      </c>
      <c r="Y45" s="48" t="s">
        <v>2350</v>
      </c>
      <c r="Z45" s="48" t="s">
        <v>88</v>
      </c>
      <c r="AA45" s="48" t="s">
        <v>291</v>
      </c>
      <c r="AB45" s="48" t="s">
        <v>2530</v>
      </c>
      <c r="AC45" s="49">
        <v>29</v>
      </c>
      <c r="AD45" s="49">
        <v>85.47778000000001</v>
      </c>
      <c r="AE45" s="49"/>
      <c r="AF45" s="49">
        <v>16</v>
      </c>
      <c r="AG45" s="49" t="s">
        <v>1675</v>
      </c>
      <c r="AH45" s="49">
        <v>119.5</v>
      </c>
      <c r="AI45" s="49" t="s">
        <v>3201</v>
      </c>
      <c r="AJ45" s="49">
        <v>22.4</v>
      </c>
      <c r="AK45" s="49" t="s">
        <v>291</v>
      </c>
      <c r="AL45" s="49">
        <v>8.3000000000000007</v>
      </c>
      <c r="AM45" s="49">
        <v>13</v>
      </c>
      <c r="AN45" s="49">
        <v>1.1000000000000001</v>
      </c>
      <c r="AO45" s="49" t="s">
        <v>269</v>
      </c>
      <c r="AP45" s="49" t="s">
        <v>2527</v>
      </c>
      <c r="AQ45" s="49" t="s">
        <v>2528</v>
      </c>
      <c r="AR45" s="49" t="s">
        <v>2529</v>
      </c>
      <c r="AS45" s="49" t="s">
        <v>159</v>
      </c>
      <c r="AT45" s="49" t="s">
        <v>2350</v>
      </c>
      <c r="AU45" s="49" t="s">
        <v>88</v>
      </c>
      <c r="AV45" s="49" t="s">
        <v>291</v>
      </c>
      <c r="AW45" s="49" t="s">
        <v>2530</v>
      </c>
    </row>
    <row r="46" spans="6:49" x14ac:dyDescent="0.2">
      <c r="F46" s="48" t="s">
        <v>412</v>
      </c>
      <c r="G46" s="48" t="s">
        <v>413</v>
      </c>
      <c r="H46" s="48"/>
      <c r="I46" s="48">
        <v>81.415670000000006</v>
      </c>
      <c r="J46" s="48"/>
      <c r="K46" s="48">
        <v>8</v>
      </c>
      <c r="L46" s="48" t="s">
        <v>1664</v>
      </c>
      <c r="M46" s="48">
        <v>230</v>
      </c>
      <c r="N46" s="48" t="s">
        <v>2531</v>
      </c>
      <c r="O46" s="48">
        <v>46.1</v>
      </c>
      <c r="P46" s="48" t="s">
        <v>2532</v>
      </c>
      <c r="Q46" s="48">
        <v>5.2</v>
      </c>
      <c r="R46" s="48">
        <v>38.4</v>
      </c>
      <c r="S46" s="48">
        <v>2.6</v>
      </c>
      <c r="T46" s="48" t="s">
        <v>145</v>
      </c>
      <c r="U46" s="48" t="s">
        <v>2533</v>
      </c>
      <c r="V46" s="48" t="s">
        <v>2534</v>
      </c>
      <c r="W46" s="48" t="s">
        <v>2535</v>
      </c>
      <c r="X46" s="48" t="s">
        <v>130</v>
      </c>
      <c r="Y46" s="48" t="s">
        <v>2338</v>
      </c>
      <c r="Z46" s="48" t="s">
        <v>88</v>
      </c>
      <c r="AA46" s="48" t="s">
        <v>291</v>
      </c>
      <c r="AB46" s="48" t="s">
        <v>2536</v>
      </c>
      <c r="AC46" s="49">
        <v>53</v>
      </c>
      <c r="AD46" s="49">
        <v>81.353170000000006</v>
      </c>
      <c r="AE46" s="49"/>
      <c r="AF46" s="49">
        <v>8</v>
      </c>
      <c r="AG46" s="49" t="s">
        <v>1664</v>
      </c>
      <c r="AH46" s="49">
        <v>230</v>
      </c>
      <c r="AI46" s="49" t="s">
        <v>2531</v>
      </c>
      <c r="AJ46" s="49">
        <v>46.1</v>
      </c>
      <c r="AK46" s="49" t="s">
        <v>2532</v>
      </c>
      <c r="AL46" s="49">
        <v>5.2</v>
      </c>
      <c r="AM46" s="49">
        <v>38.4</v>
      </c>
      <c r="AN46" s="49">
        <v>2.6</v>
      </c>
      <c r="AO46" s="49" t="s">
        <v>180</v>
      </c>
      <c r="AP46" s="49" t="s">
        <v>2360</v>
      </c>
      <c r="AQ46" s="49" t="s">
        <v>2534</v>
      </c>
      <c r="AR46" s="49" t="s">
        <v>2535</v>
      </c>
      <c r="AS46" s="49" t="s">
        <v>130</v>
      </c>
      <c r="AT46" s="49" t="s">
        <v>2338</v>
      </c>
      <c r="AU46" s="49" t="s">
        <v>88</v>
      </c>
      <c r="AV46" s="49" t="s">
        <v>291</v>
      </c>
      <c r="AW46" s="49" t="s">
        <v>3202</v>
      </c>
    </row>
    <row r="47" spans="6:49" x14ac:dyDescent="0.2">
      <c r="F47" s="48" t="s">
        <v>414</v>
      </c>
      <c r="G47" s="48" t="s">
        <v>415</v>
      </c>
      <c r="H47" s="48"/>
      <c r="I47" s="48">
        <v>91.142200000000003</v>
      </c>
      <c r="J47" s="48"/>
      <c r="K47" s="48">
        <v>10</v>
      </c>
      <c r="L47" s="48" t="s">
        <v>1782</v>
      </c>
      <c r="M47" s="48">
        <v>132</v>
      </c>
      <c r="N47" s="48" t="s">
        <v>2537</v>
      </c>
      <c r="O47" s="48">
        <v>23.8</v>
      </c>
      <c r="P47" s="48" t="s">
        <v>291</v>
      </c>
      <c r="Q47" s="48">
        <v>17.100000000000001</v>
      </c>
      <c r="R47" s="48">
        <v>4</v>
      </c>
      <c r="S47" s="48">
        <v>2.8</v>
      </c>
      <c r="T47" s="48" t="s">
        <v>92</v>
      </c>
      <c r="U47" s="48" t="s">
        <v>2538</v>
      </c>
      <c r="V47" s="48" t="s">
        <v>2539</v>
      </c>
      <c r="W47" s="48" t="s">
        <v>2540</v>
      </c>
      <c r="X47" s="48" t="s">
        <v>180</v>
      </c>
      <c r="Y47" s="48" t="s">
        <v>2541</v>
      </c>
      <c r="Z47" s="48" t="s">
        <v>2542</v>
      </c>
      <c r="AA47" s="48" t="s">
        <v>2543</v>
      </c>
      <c r="AB47" s="48" t="s">
        <v>2544</v>
      </c>
      <c r="AC47" s="49">
        <v>8</v>
      </c>
      <c r="AD47" s="49">
        <v>91.142200000000003</v>
      </c>
      <c r="AE47" s="49"/>
      <c r="AF47" s="49">
        <v>10</v>
      </c>
      <c r="AG47" s="49" t="s">
        <v>1782</v>
      </c>
      <c r="AH47" s="49">
        <v>132</v>
      </c>
      <c r="AI47" s="49" t="s">
        <v>2537</v>
      </c>
      <c r="AJ47" s="49">
        <v>23.8</v>
      </c>
      <c r="AK47" s="49" t="s">
        <v>291</v>
      </c>
      <c r="AL47" s="49">
        <v>17.100000000000001</v>
      </c>
      <c r="AM47" s="49">
        <v>4</v>
      </c>
      <c r="AN47" s="49">
        <v>2.8</v>
      </c>
      <c r="AO47" s="49" t="s">
        <v>92</v>
      </c>
      <c r="AP47" s="49" t="s">
        <v>2538</v>
      </c>
      <c r="AQ47" s="49" t="s">
        <v>2539</v>
      </c>
      <c r="AR47" s="49" t="s">
        <v>2540</v>
      </c>
      <c r="AS47" s="49" t="s">
        <v>180</v>
      </c>
      <c r="AT47" s="49" t="s">
        <v>2541</v>
      </c>
      <c r="AU47" s="49" t="s">
        <v>2542</v>
      </c>
      <c r="AV47" s="49" t="s">
        <v>2543</v>
      </c>
      <c r="AW47" s="49" t="s">
        <v>2544</v>
      </c>
    </row>
    <row r="48" spans="6:49" x14ac:dyDescent="0.2">
      <c r="F48" s="48" t="s">
        <v>104</v>
      </c>
      <c r="G48" s="48" t="s">
        <v>26</v>
      </c>
      <c r="H48" s="48"/>
      <c r="I48" s="48">
        <v>62.731530000000006</v>
      </c>
      <c r="J48" s="48"/>
      <c r="K48" s="48">
        <v>35</v>
      </c>
      <c r="L48" s="48" t="s">
        <v>1722</v>
      </c>
      <c r="M48" s="48">
        <v>76</v>
      </c>
      <c r="N48" s="48" t="s">
        <v>2545</v>
      </c>
      <c r="O48" s="48">
        <v>37.9</v>
      </c>
      <c r="P48" s="48" t="s">
        <v>2546</v>
      </c>
      <c r="Q48" s="48">
        <v>17.7</v>
      </c>
      <c r="R48" s="48">
        <v>17.7</v>
      </c>
      <c r="S48" s="48">
        <v>2.6</v>
      </c>
      <c r="T48" s="48" t="s">
        <v>2337</v>
      </c>
      <c r="U48" s="48" t="s">
        <v>88</v>
      </c>
      <c r="V48" s="48" t="s">
        <v>2337</v>
      </c>
      <c r="W48" s="48" t="s">
        <v>88</v>
      </c>
      <c r="X48" s="48" t="s">
        <v>133</v>
      </c>
      <c r="Y48" s="48" t="s">
        <v>2469</v>
      </c>
      <c r="Z48" s="48" t="s">
        <v>2547</v>
      </c>
      <c r="AA48" s="48" t="s">
        <v>2548</v>
      </c>
      <c r="AB48" s="48" t="s">
        <v>2549</v>
      </c>
      <c r="AC48" s="49">
        <v>133</v>
      </c>
      <c r="AD48" s="49">
        <v>62.731530000000006</v>
      </c>
      <c r="AE48" s="49"/>
      <c r="AF48" s="49">
        <v>35</v>
      </c>
      <c r="AG48" s="49" t="s">
        <v>1722</v>
      </c>
      <c r="AH48" s="49">
        <v>76</v>
      </c>
      <c r="AI48" s="49" t="s">
        <v>2545</v>
      </c>
      <c r="AJ48" s="49">
        <v>37.9</v>
      </c>
      <c r="AK48" s="49" t="s">
        <v>2546</v>
      </c>
      <c r="AL48" s="49">
        <v>17.7</v>
      </c>
      <c r="AM48" s="49">
        <v>17.7</v>
      </c>
      <c r="AN48" s="49">
        <v>2.6</v>
      </c>
      <c r="AO48" s="49" t="s">
        <v>2337</v>
      </c>
      <c r="AP48" s="49" t="s">
        <v>88</v>
      </c>
      <c r="AQ48" s="49" t="s">
        <v>2337</v>
      </c>
      <c r="AR48" s="49" t="s">
        <v>88</v>
      </c>
      <c r="AS48" s="49" t="s">
        <v>133</v>
      </c>
      <c r="AT48" s="49" t="s">
        <v>2469</v>
      </c>
      <c r="AU48" s="49" t="s">
        <v>2547</v>
      </c>
      <c r="AV48" s="49" t="s">
        <v>2548</v>
      </c>
      <c r="AW48" s="49" t="s">
        <v>2549</v>
      </c>
    </row>
    <row r="49" spans="6:49" x14ac:dyDescent="0.2">
      <c r="F49" s="48" t="s">
        <v>416</v>
      </c>
      <c r="G49" s="48" t="s">
        <v>417</v>
      </c>
      <c r="H49" s="48"/>
      <c r="I49" s="48">
        <v>75.647980000000004</v>
      </c>
      <c r="J49" s="48"/>
      <c r="K49" s="48">
        <v>37</v>
      </c>
      <c r="L49" s="48" t="s">
        <v>2188</v>
      </c>
      <c r="M49" s="48">
        <v>117</v>
      </c>
      <c r="N49" s="48" t="s">
        <v>2550</v>
      </c>
      <c r="O49" s="48">
        <v>32.6</v>
      </c>
      <c r="P49" s="48" t="s">
        <v>2551</v>
      </c>
      <c r="Q49" s="48">
        <v>21.8</v>
      </c>
      <c r="R49" s="48">
        <v>7.9</v>
      </c>
      <c r="S49" s="48">
        <v>3</v>
      </c>
      <c r="T49" s="48" t="s">
        <v>1756</v>
      </c>
      <c r="U49" s="48" t="s">
        <v>2440</v>
      </c>
      <c r="V49" s="48" t="s">
        <v>2552</v>
      </c>
      <c r="W49" s="48" t="s">
        <v>2553</v>
      </c>
      <c r="X49" s="48" t="s">
        <v>256</v>
      </c>
      <c r="Y49" s="48" t="s">
        <v>291</v>
      </c>
      <c r="Z49" s="48" t="s">
        <v>88</v>
      </c>
      <c r="AA49" s="48" t="s">
        <v>291</v>
      </c>
      <c r="AB49" s="48" t="s">
        <v>2554</v>
      </c>
      <c r="AC49" s="49">
        <v>83</v>
      </c>
      <c r="AD49" s="49">
        <v>75.647980000000004</v>
      </c>
      <c r="AE49" s="49"/>
      <c r="AF49" s="49">
        <v>37</v>
      </c>
      <c r="AG49" s="49" t="s">
        <v>2188</v>
      </c>
      <c r="AH49" s="49">
        <v>117</v>
      </c>
      <c r="AI49" s="49" t="s">
        <v>2550</v>
      </c>
      <c r="AJ49" s="49">
        <v>32.6</v>
      </c>
      <c r="AK49" s="49" t="s">
        <v>2551</v>
      </c>
      <c r="AL49" s="49">
        <v>21.8</v>
      </c>
      <c r="AM49" s="49">
        <v>7.9</v>
      </c>
      <c r="AN49" s="49">
        <v>3</v>
      </c>
      <c r="AO49" s="49" t="s">
        <v>1756</v>
      </c>
      <c r="AP49" s="49" t="s">
        <v>2440</v>
      </c>
      <c r="AQ49" s="49" t="s">
        <v>2552</v>
      </c>
      <c r="AR49" s="49" t="s">
        <v>2553</v>
      </c>
      <c r="AS49" s="49" t="s">
        <v>256</v>
      </c>
      <c r="AT49" s="49" t="s">
        <v>291</v>
      </c>
      <c r="AU49" s="49" t="s">
        <v>88</v>
      </c>
      <c r="AV49" s="49" t="s">
        <v>291</v>
      </c>
      <c r="AW49" s="49" t="s">
        <v>2554</v>
      </c>
    </row>
    <row r="50" spans="6:49" x14ac:dyDescent="0.2">
      <c r="F50" s="48" t="s">
        <v>418</v>
      </c>
      <c r="G50" s="48" t="s">
        <v>419</v>
      </c>
      <c r="H50" s="48"/>
      <c r="I50" s="48">
        <v>57.440840000000001</v>
      </c>
      <c r="J50" s="48"/>
      <c r="K50" s="48">
        <v>7</v>
      </c>
      <c r="L50" s="48" t="s">
        <v>2177</v>
      </c>
      <c r="M50" s="48">
        <v>317</v>
      </c>
      <c r="N50" s="48" t="s">
        <v>2555</v>
      </c>
      <c r="O50" s="48">
        <v>48.8</v>
      </c>
      <c r="P50" s="48" t="s">
        <v>2556</v>
      </c>
      <c r="Q50" s="48">
        <v>29.1</v>
      </c>
      <c r="R50" s="48">
        <v>18.600000000000001</v>
      </c>
      <c r="S50" s="48">
        <v>1.1000000000000001</v>
      </c>
      <c r="T50" s="48" t="s">
        <v>2337</v>
      </c>
      <c r="U50" s="48" t="s">
        <v>88</v>
      </c>
      <c r="V50" s="48" t="s">
        <v>2337</v>
      </c>
      <c r="W50" s="48" t="s">
        <v>88</v>
      </c>
      <c r="X50" s="48" t="s">
        <v>2557</v>
      </c>
      <c r="Y50" s="48" t="s">
        <v>88</v>
      </c>
      <c r="Z50" s="48" t="s">
        <v>2558</v>
      </c>
      <c r="AA50" s="48" t="s">
        <v>2278</v>
      </c>
      <c r="AB50" s="48" t="s">
        <v>2559</v>
      </c>
      <c r="AC50" s="49">
        <v>150</v>
      </c>
      <c r="AD50" s="49">
        <v>57.440840000000001</v>
      </c>
      <c r="AE50" s="49"/>
      <c r="AF50" s="49">
        <v>7</v>
      </c>
      <c r="AG50" s="49" t="s">
        <v>2177</v>
      </c>
      <c r="AH50" s="49">
        <v>317</v>
      </c>
      <c r="AI50" s="49" t="s">
        <v>2555</v>
      </c>
      <c r="AJ50" s="49">
        <v>48.8</v>
      </c>
      <c r="AK50" s="49" t="s">
        <v>2556</v>
      </c>
      <c r="AL50" s="49">
        <v>29.1</v>
      </c>
      <c r="AM50" s="49">
        <v>18.600000000000001</v>
      </c>
      <c r="AN50" s="49">
        <v>1.1000000000000001</v>
      </c>
      <c r="AO50" s="49" t="s">
        <v>2337</v>
      </c>
      <c r="AP50" s="49" t="s">
        <v>88</v>
      </c>
      <c r="AQ50" s="49" t="s">
        <v>2337</v>
      </c>
      <c r="AR50" s="49" t="s">
        <v>88</v>
      </c>
      <c r="AS50" s="49" t="s">
        <v>2557</v>
      </c>
      <c r="AT50" s="49" t="s">
        <v>88</v>
      </c>
      <c r="AU50" s="49" t="s">
        <v>2558</v>
      </c>
      <c r="AV50" s="49" t="s">
        <v>2278</v>
      </c>
      <c r="AW50" s="49" t="s">
        <v>2559</v>
      </c>
    </row>
    <row r="51" spans="6:49" x14ac:dyDescent="0.2">
      <c r="F51" s="48" t="s">
        <v>420</v>
      </c>
      <c r="G51" s="48" t="s">
        <v>421</v>
      </c>
      <c r="H51" s="48"/>
      <c r="I51" s="48">
        <v>59.378530000000005</v>
      </c>
      <c r="J51" s="48"/>
      <c r="K51" s="48">
        <v>8</v>
      </c>
      <c r="L51" s="48" t="s">
        <v>1664</v>
      </c>
      <c r="M51" s="48">
        <v>664</v>
      </c>
      <c r="N51" s="48" t="s">
        <v>2560</v>
      </c>
      <c r="O51" s="48">
        <v>32.299999999999997</v>
      </c>
      <c r="P51" s="48" t="s">
        <v>2561</v>
      </c>
      <c r="Q51" s="48">
        <v>16.100000000000001</v>
      </c>
      <c r="R51" s="48">
        <v>13.7</v>
      </c>
      <c r="S51" s="48">
        <v>2.5</v>
      </c>
      <c r="T51" s="48" t="s">
        <v>2337</v>
      </c>
      <c r="U51" s="48" t="s">
        <v>88</v>
      </c>
      <c r="V51" s="48" t="s">
        <v>2337</v>
      </c>
      <c r="W51" s="48" t="s">
        <v>88</v>
      </c>
      <c r="X51" s="48" t="s">
        <v>1640</v>
      </c>
      <c r="Y51" s="48" t="s">
        <v>2370</v>
      </c>
      <c r="Z51" s="48" t="s">
        <v>88</v>
      </c>
      <c r="AA51" s="48" t="s">
        <v>291</v>
      </c>
      <c r="AB51" s="48" t="s">
        <v>2562</v>
      </c>
      <c r="AC51" s="49">
        <v>147</v>
      </c>
      <c r="AD51" s="49">
        <v>58.626250000000006</v>
      </c>
      <c r="AE51" s="49"/>
      <c r="AF51" s="49">
        <v>8</v>
      </c>
      <c r="AG51" s="49" t="s">
        <v>1664</v>
      </c>
      <c r="AH51" s="49">
        <v>664</v>
      </c>
      <c r="AI51" s="49" t="s">
        <v>2560</v>
      </c>
      <c r="AJ51" s="49">
        <v>34.4</v>
      </c>
      <c r="AK51" s="49" t="s">
        <v>3203</v>
      </c>
      <c r="AL51" s="49">
        <v>18.2</v>
      </c>
      <c r="AM51" s="49">
        <v>13.7</v>
      </c>
      <c r="AN51" s="49">
        <v>2.5</v>
      </c>
      <c r="AO51" s="49" t="s">
        <v>2337</v>
      </c>
      <c r="AP51" s="49" t="s">
        <v>88</v>
      </c>
      <c r="AQ51" s="49" t="s">
        <v>2337</v>
      </c>
      <c r="AR51" s="49" t="s">
        <v>88</v>
      </c>
      <c r="AS51" s="49" t="s">
        <v>1640</v>
      </c>
      <c r="AT51" s="49" t="s">
        <v>2370</v>
      </c>
      <c r="AU51" s="49" t="s">
        <v>88</v>
      </c>
      <c r="AV51" s="49" t="s">
        <v>291</v>
      </c>
      <c r="AW51" s="49" t="s">
        <v>2562</v>
      </c>
    </row>
    <row r="52" spans="6:49" x14ac:dyDescent="0.2">
      <c r="F52" s="48" t="s">
        <v>108</v>
      </c>
      <c r="G52" s="48" t="s">
        <v>198</v>
      </c>
      <c r="H52" s="48"/>
      <c r="I52" s="48">
        <v>52.554540000000003</v>
      </c>
      <c r="J52" s="48"/>
      <c r="K52" s="48">
        <v>29</v>
      </c>
      <c r="L52" s="48" t="s">
        <v>1700</v>
      </c>
      <c r="M52" s="48">
        <v>392</v>
      </c>
      <c r="N52" s="48" t="s">
        <v>2563</v>
      </c>
      <c r="O52" s="48">
        <v>46.9</v>
      </c>
      <c r="P52" s="48" t="s">
        <v>2564</v>
      </c>
      <c r="Q52" s="48">
        <v>13.7</v>
      </c>
      <c r="R52" s="48">
        <v>28.8</v>
      </c>
      <c r="S52" s="48">
        <v>4.4000000000000004</v>
      </c>
      <c r="T52" s="48" t="s">
        <v>1007</v>
      </c>
      <c r="U52" s="48" t="s">
        <v>88</v>
      </c>
      <c r="V52" s="48" t="s">
        <v>2565</v>
      </c>
      <c r="W52" s="48" t="s">
        <v>2566</v>
      </c>
      <c r="X52" s="48" t="s">
        <v>1750</v>
      </c>
      <c r="Y52" s="48" t="s">
        <v>2567</v>
      </c>
      <c r="Z52" s="48" t="s">
        <v>2499</v>
      </c>
      <c r="AA52" s="48" t="s">
        <v>2500</v>
      </c>
      <c r="AB52" s="48" t="s">
        <v>2568</v>
      </c>
      <c r="AC52" s="49">
        <v>156</v>
      </c>
      <c r="AD52" s="49">
        <v>55.136670000000002</v>
      </c>
      <c r="AE52" s="49"/>
      <c r="AF52" s="49">
        <v>27</v>
      </c>
      <c r="AG52" s="49" t="s">
        <v>257</v>
      </c>
      <c r="AH52" s="49">
        <v>370</v>
      </c>
      <c r="AI52" s="49" t="s">
        <v>3204</v>
      </c>
      <c r="AJ52" s="49">
        <v>44.4</v>
      </c>
      <c r="AK52" s="49" t="s">
        <v>3205</v>
      </c>
      <c r="AL52" s="49">
        <v>14.4</v>
      </c>
      <c r="AM52" s="49">
        <v>25.5</v>
      </c>
      <c r="AN52" s="49">
        <v>4.4000000000000004</v>
      </c>
      <c r="AO52" s="49" t="s">
        <v>1007</v>
      </c>
      <c r="AP52" s="49" t="s">
        <v>88</v>
      </c>
      <c r="AQ52" s="49" t="s">
        <v>2565</v>
      </c>
      <c r="AR52" s="49" t="s">
        <v>2566</v>
      </c>
      <c r="AS52" s="49" t="s">
        <v>1074</v>
      </c>
      <c r="AT52" s="49" t="s">
        <v>2830</v>
      </c>
      <c r="AU52" s="49" t="s">
        <v>2499</v>
      </c>
      <c r="AV52" s="49" t="s">
        <v>2500</v>
      </c>
      <c r="AW52" s="49" t="s">
        <v>3206</v>
      </c>
    </row>
    <row r="53" spans="6:49" x14ac:dyDescent="0.2">
      <c r="F53" s="48" t="s">
        <v>422</v>
      </c>
      <c r="G53" s="48" t="s">
        <v>423</v>
      </c>
      <c r="H53" s="48"/>
      <c r="I53" s="48">
        <v>77.301320000000004</v>
      </c>
      <c r="J53" s="48"/>
      <c r="K53" s="48">
        <v>7</v>
      </c>
      <c r="L53" s="48" t="s">
        <v>2177</v>
      </c>
      <c r="M53" s="48">
        <v>180</v>
      </c>
      <c r="N53" s="48" t="s">
        <v>2454</v>
      </c>
      <c r="O53" s="48">
        <v>35.6</v>
      </c>
      <c r="P53" s="48" t="s">
        <v>2569</v>
      </c>
      <c r="Q53" s="48">
        <v>16.899999999999999</v>
      </c>
      <c r="R53" s="48">
        <v>17.399999999999999</v>
      </c>
      <c r="S53" s="48">
        <v>1.4</v>
      </c>
      <c r="T53" s="48" t="s">
        <v>2337</v>
      </c>
      <c r="U53" s="48" t="s">
        <v>88</v>
      </c>
      <c r="V53" s="48" t="s">
        <v>2337</v>
      </c>
      <c r="W53" s="48" t="s">
        <v>88</v>
      </c>
      <c r="X53" s="48" t="s">
        <v>1640</v>
      </c>
      <c r="Y53" s="48" t="s">
        <v>2370</v>
      </c>
      <c r="Z53" s="48" t="s">
        <v>88</v>
      </c>
      <c r="AA53" s="48" t="s">
        <v>291</v>
      </c>
      <c r="AB53" s="48" t="s">
        <v>2562</v>
      </c>
      <c r="AC53" s="49">
        <v>70</v>
      </c>
      <c r="AD53" s="49">
        <v>77.512180000000001</v>
      </c>
      <c r="AE53" s="49"/>
      <c r="AF53" s="49">
        <v>7</v>
      </c>
      <c r="AG53" s="49" t="s">
        <v>2177</v>
      </c>
      <c r="AH53" s="49">
        <v>168</v>
      </c>
      <c r="AI53" s="49" t="s">
        <v>2739</v>
      </c>
      <c r="AJ53" s="49">
        <v>36.4</v>
      </c>
      <c r="AK53" s="49" t="s">
        <v>3207</v>
      </c>
      <c r="AL53" s="49">
        <v>16.600000000000001</v>
      </c>
      <c r="AM53" s="49">
        <v>18.3</v>
      </c>
      <c r="AN53" s="49">
        <v>1.4</v>
      </c>
      <c r="AO53" s="49" t="s">
        <v>2337</v>
      </c>
      <c r="AP53" s="49" t="s">
        <v>88</v>
      </c>
      <c r="AQ53" s="49" t="s">
        <v>2337</v>
      </c>
      <c r="AR53" s="49" t="s">
        <v>88</v>
      </c>
      <c r="AS53" s="49" t="s">
        <v>1640</v>
      </c>
      <c r="AT53" s="49" t="s">
        <v>2370</v>
      </c>
      <c r="AU53" s="49" t="s">
        <v>88</v>
      </c>
      <c r="AV53" s="49" t="s">
        <v>291</v>
      </c>
      <c r="AW53" s="49" t="s">
        <v>2562</v>
      </c>
    </row>
    <row r="54" spans="6:49" x14ac:dyDescent="0.2">
      <c r="F54" s="48" t="s">
        <v>424</v>
      </c>
      <c r="G54" s="48" t="s">
        <v>425</v>
      </c>
      <c r="H54" s="48"/>
      <c r="I54" s="48">
        <v>41.539860000000004</v>
      </c>
      <c r="J54" s="48"/>
      <c r="K54" s="48">
        <v>46</v>
      </c>
      <c r="L54" s="48" t="s">
        <v>1719</v>
      </c>
      <c r="M54" s="48">
        <v>492</v>
      </c>
      <c r="N54" s="48" t="s">
        <v>2570</v>
      </c>
      <c r="O54" s="48">
        <v>79.400000000000006</v>
      </c>
      <c r="P54" s="48" t="s">
        <v>2571</v>
      </c>
      <c r="Q54" s="48">
        <v>53</v>
      </c>
      <c r="R54" s="48">
        <v>25.4</v>
      </c>
      <c r="S54" s="48">
        <v>1</v>
      </c>
      <c r="T54" s="48" t="s">
        <v>2321</v>
      </c>
      <c r="U54" s="48" t="s">
        <v>2321</v>
      </c>
      <c r="V54" s="48" t="s">
        <v>2321</v>
      </c>
      <c r="W54" s="48" t="s">
        <v>2321</v>
      </c>
      <c r="X54" s="48" t="s">
        <v>93</v>
      </c>
      <c r="Y54" s="48" t="s">
        <v>2572</v>
      </c>
      <c r="Z54" s="48" t="s">
        <v>88</v>
      </c>
      <c r="AA54" s="48" t="s">
        <v>291</v>
      </c>
      <c r="AB54" s="48" t="s">
        <v>2573</v>
      </c>
      <c r="AC54" s="49">
        <v>179</v>
      </c>
      <c r="AD54" s="49">
        <v>41.539860000000004</v>
      </c>
      <c r="AE54" s="49"/>
      <c r="AF54" s="49">
        <v>46</v>
      </c>
      <c r="AG54" s="49" t="s">
        <v>1719</v>
      </c>
      <c r="AH54" s="49">
        <v>492</v>
      </c>
      <c r="AI54" s="49" t="s">
        <v>2570</v>
      </c>
      <c r="AJ54" s="49">
        <v>79.400000000000006</v>
      </c>
      <c r="AK54" s="49" t="s">
        <v>2571</v>
      </c>
      <c r="AL54" s="49">
        <v>53</v>
      </c>
      <c r="AM54" s="49">
        <v>25.4</v>
      </c>
      <c r="AN54" s="49">
        <v>1</v>
      </c>
      <c r="AO54" s="49" t="s">
        <v>2321</v>
      </c>
      <c r="AP54" s="49" t="s">
        <v>2321</v>
      </c>
      <c r="AQ54" s="49" t="s">
        <v>2321</v>
      </c>
      <c r="AR54" s="49" t="s">
        <v>2321</v>
      </c>
      <c r="AS54" s="49" t="s">
        <v>93</v>
      </c>
      <c r="AT54" s="49" t="s">
        <v>2572</v>
      </c>
      <c r="AU54" s="49" t="s">
        <v>88</v>
      </c>
      <c r="AV54" s="49" t="s">
        <v>291</v>
      </c>
      <c r="AW54" s="49" t="s">
        <v>2573</v>
      </c>
    </row>
    <row r="55" spans="6:49" x14ac:dyDescent="0.2">
      <c r="F55" s="48" t="s">
        <v>426</v>
      </c>
      <c r="G55" s="48" t="s">
        <v>427</v>
      </c>
      <c r="H55" s="48"/>
      <c r="I55" s="48">
        <v>55.898490000000002</v>
      </c>
      <c r="J55" s="48"/>
      <c r="K55" s="48">
        <v>30</v>
      </c>
      <c r="L55" s="48" t="s">
        <v>1639</v>
      </c>
      <c r="M55" s="48">
        <v>216</v>
      </c>
      <c r="N55" s="48" t="s">
        <v>2574</v>
      </c>
      <c r="O55" s="48">
        <v>83.7</v>
      </c>
      <c r="P55" s="48" t="s">
        <v>2575</v>
      </c>
      <c r="Q55" s="48">
        <v>9.1999999999999993</v>
      </c>
      <c r="R55" s="48">
        <v>0</v>
      </c>
      <c r="S55" s="48">
        <v>74.599999999999994</v>
      </c>
      <c r="T55" s="48" t="s">
        <v>2321</v>
      </c>
      <c r="U55" s="48" t="s">
        <v>2321</v>
      </c>
      <c r="V55" s="48" t="s">
        <v>2321</v>
      </c>
      <c r="W55" s="48" t="s">
        <v>2321</v>
      </c>
      <c r="X55" s="48" t="s">
        <v>93</v>
      </c>
      <c r="Y55" s="48" t="s">
        <v>2572</v>
      </c>
      <c r="Z55" s="48" t="s">
        <v>88</v>
      </c>
      <c r="AA55" s="48" t="s">
        <v>291</v>
      </c>
      <c r="AB55" s="48" t="s">
        <v>2573</v>
      </c>
      <c r="AC55" s="49">
        <v>153</v>
      </c>
      <c r="AD55" s="49">
        <v>55.898490000000002</v>
      </c>
      <c r="AE55" s="49"/>
      <c r="AF55" s="49">
        <v>30</v>
      </c>
      <c r="AG55" s="49" t="s">
        <v>1639</v>
      </c>
      <c r="AH55" s="49">
        <v>216</v>
      </c>
      <c r="AI55" s="49" t="s">
        <v>2574</v>
      </c>
      <c r="AJ55" s="49">
        <v>83.7</v>
      </c>
      <c r="AK55" s="49" t="s">
        <v>2575</v>
      </c>
      <c r="AL55" s="49">
        <v>9.1999999999999993</v>
      </c>
      <c r="AM55" s="49">
        <v>0</v>
      </c>
      <c r="AN55" s="49">
        <v>74.599999999999994</v>
      </c>
      <c r="AO55" s="49" t="s">
        <v>2321</v>
      </c>
      <c r="AP55" s="49" t="s">
        <v>2321</v>
      </c>
      <c r="AQ55" s="49" t="s">
        <v>2321</v>
      </c>
      <c r="AR55" s="49" t="s">
        <v>2321</v>
      </c>
      <c r="AS55" s="49" t="s">
        <v>93</v>
      </c>
      <c r="AT55" s="49" t="s">
        <v>2572</v>
      </c>
      <c r="AU55" s="49" t="s">
        <v>88</v>
      </c>
      <c r="AV55" s="49" t="s">
        <v>291</v>
      </c>
      <c r="AW55" s="49" t="s">
        <v>2573</v>
      </c>
    </row>
    <row r="56" spans="6:49" x14ac:dyDescent="0.2">
      <c r="F56" s="48" t="s">
        <v>428</v>
      </c>
      <c r="G56" s="48" t="s">
        <v>429</v>
      </c>
      <c r="H56" s="48"/>
      <c r="I56" s="48">
        <v>89.609850000000009</v>
      </c>
      <c r="J56" s="48"/>
      <c r="K56" s="48">
        <v>8</v>
      </c>
      <c r="L56" s="48" t="s">
        <v>1664</v>
      </c>
      <c r="M56" s="48">
        <v>50</v>
      </c>
      <c r="N56" s="48" t="s">
        <v>2576</v>
      </c>
      <c r="O56" s="48">
        <v>48.5</v>
      </c>
      <c r="P56" s="48" t="s">
        <v>2577</v>
      </c>
      <c r="Q56" s="48">
        <v>7.8</v>
      </c>
      <c r="R56" s="48">
        <v>38.799999999999997</v>
      </c>
      <c r="S56" s="48">
        <v>2</v>
      </c>
      <c r="T56" s="48" t="s">
        <v>2578</v>
      </c>
      <c r="U56" s="48" t="s">
        <v>2579</v>
      </c>
      <c r="V56" s="48" t="s">
        <v>2580</v>
      </c>
      <c r="W56" s="48" t="s">
        <v>291</v>
      </c>
      <c r="X56" s="48" t="s">
        <v>256</v>
      </c>
      <c r="Y56" s="48" t="s">
        <v>291</v>
      </c>
      <c r="Z56" s="48" t="s">
        <v>88</v>
      </c>
      <c r="AA56" s="48" t="s">
        <v>291</v>
      </c>
      <c r="AB56" s="48" t="s">
        <v>2581</v>
      </c>
      <c r="AC56" s="49">
        <v>12</v>
      </c>
      <c r="AD56" s="49">
        <v>89.884380000000007</v>
      </c>
      <c r="AE56" s="49"/>
      <c r="AF56" s="49">
        <v>8</v>
      </c>
      <c r="AG56" s="49" t="s">
        <v>1664</v>
      </c>
      <c r="AH56" s="49">
        <v>50</v>
      </c>
      <c r="AI56" s="49" t="s">
        <v>2576</v>
      </c>
      <c r="AJ56" s="49">
        <v>47.8</v>
      </c>
      <c r="AK56" s="49" t="s">
        <v>3208</v>
      </c>
      <c r="AL56" s="49">
        <v>7.7</v>
      </c>
      <c r="AM56" s="49">
        <v>38</v>
      </c>
      <c r="AN56" s="49">
        <v>2.1</v>
      </c>
      <c r="AO56" s="49" t="s">
        <v>2578</v>
      </c>
      <c r="AP56" s="49" t="s">
        <v>2579</v>
      </c>
      <c r="AQ56" s="49" t="s">
        <v>2580</v>
      </c>
      <c r="AR56" s="49" t="s">
        <v>291</v>
      </c>
      <c r="AS56" s="49" t="s">
        <v>256</v>
      </c>
      <c r="AT56" s="49" t="s">
        <v>291</v>
      </c>
      <c r="AU56" s="49" t="s">
        <v>88</v>
      </c>
      <c r="AV56" s="49" t="s">
        <v>291</v>
      </c>
      <c r="AW56" s="49" t="s">
        <v>2581</v>
      </c>
    </row>
    <row r="57" spans="6:49" x14ac:dyDescent="0.2">
      <c r="F57" s="48" t="s">
        <v>430</v>
      </c>
      <c r="G57" s="48" t="s">
        <v>431</v>
      </c>
      <c r="H57" s="48"/>
      <c r="I57" s="48">
        <v>77.08729000000001</v>
      </c>
      <c r="J57" s="48"/>
      <c r="K57" s="48">
        <v>33</v>
      </c>
      <c r="L57" s="48" t="s">
        <v>286</v>
      </c>
      <c r="M57" s="48">
        <v>122</v>
      </c>
      <c r="N57" s="48" t="s">
        <v>2582</v>
      </c>
      <c r="O57" s="48">
        <v>35.700000000000003</v>
      </c>
      <c r="P57" s="48" t="s">
        <v>2583</v>
      </c>
      <c r="Q57" s="48">
        <v>25.3</v>
      </c>
      <c r="R57" s="48">
        <v>6.4</v>
      </c>
      <c r="S57" s="48">
        <v>4.0999999999999996</v>
      </c>
      <c r="T57" s="48" t="s">
        <v>99</v>
      </c>
      <c r="U57" s="48" t="s">
        <v>2584</v>
      </c>
      <c r="V57" s="48" t="s">
        <v>2585</v>
      </c>
      <c r="W57" s="48" t="s">
        <v>2586</v>
      </c>
      <c r="X57" s="48" t="s">
        <v>145</v>
      </c>
      <c r="Y57" s="48" t="s">
        <v>2406</v>
      </c>
      <c r="Z57" s="48" t="s">
        <v>88</v>
      </c>
      <c r="AA57" s="48" t="s">
        <v>291</v>
      </c>
      <c r="AB57" s="48" t="s">
        <v>2587</v>
      </c>
      <c r="AC57" s="49">
        <v>73</v>
      </c>
      <c r="AD57" s="49">
        <v>77.068960000000004</v>
      </c>
      <c r="AE57" s="49"/>
      <c r="AF57" s="49">
        <v>33</v>
      </c>
      <c r="AG57" s="49" t="s">
        <v>286</v>
      </c>
      <c r="AH57" s="49">
        <v>122</v>
      </c>
      <c r="AI57" s="49" t="s">
        <v>2582</v>
      </c>
      <c r="AJ57" s="49">
        <v>35.799999999999997</v>
      </c>
      <c r="AK57" s="49" t="s">
        <v>3209</v>
      </c>
      <c r="AL57" s="49">
        <v>25.2</v>
      </c>
      <c r="AM57" s="49">
        <v>6.4</v>
      </c>
      <c r="AN57" s="49">
        <v>4.0999999999999996</v>
      </c>
      <c r="AO57" s="49" t="s">
        <v>99</v>
      </c>
      <c r="AP57" s="49" t="s">
        <v>2584</v>
      </c>
      <c r="AQ57" s="49" t="s">
        <v>2585</v>
      </c>
      <c r="AR57" s="49" t="s">
        <v>2586</v>
      </c>
      <c r="AS57" s="49" t="s">
        <v>145</v>
      </c>
      <c r="AT57" s="49" t="s">
        <v>2406</v>
      </c>
      <c r="AU57" s="49" t="s">
        <v>88</v>
      </c>
      <c r="AV57" s="49" t="s">
        <v>291</v>
      </c>
      <c r="AW57" s="49" t="s">
        <v>2587</v>
      </c>
    </row>
    <row r="58" spans="6:49" x14ac:dyDescent="0.2">
      <c r="F58" s="48" t="s">
        <v>432</v>
      </c>
      <c r="G58" s="48" t="s">
        <v>433</v>
      </c>
      <c r="H58" s="48"/>
      <c r="I58" s="48">
        <v>63.256310000000006</v>
      </c>
      <c r="J58" s="48"/>
      <c r="K58" s="48">
        <v>29</v>
      </c>
      <c r="L58" s="48" t="s">
        <v>1700</v>
      </c>
      <c r="M58" s="48">
        <v>300</v>
      </c>
      <c r="N58" s="48" t="s">
        <v>2588</v>
      </c>
      <c r="O58" s="48">
        <v>37.700000000000003</v>
      </c>
      <c r="P58" s="48" t="s">
        <v>2589</v>
      </c>
      <c r="Q58" s="48">
        <v>24.6</v>
      </c>
      <c r="R58" s="48">
        <v>12.4</v>
      </c>
      <c r="S58" s="48">
        <v>0.7</v>
      </c>
      <c r="T58" s="48" t="s">
        <v>2590</v>
      </c>
      <c r="U58" s="48" t="s">
        <v>90</v>
      </c>
      <c r="V58" s="48" t="s">
        <v>2591</v>
      </c>
      <c r="W58" s="48" t="s">
        <v>2592</v>
      </c>
      <c r="X58" s="48" t="s">
        <v>92</v>
      </c>
      <c r="Y58" s="48" t="s">
        <v>2593</v>
      </c>
      <c r="Z58" s="48" t="s">
        <v>88</v>
      </c>
      <c r="AA58" s="48" t="s">
        <v>291</v>
      </c>
      <c r="AB58" s="48" t="s">
        <v>2594</v>
      </c>
      <c r="AC58" s="49">
        <v>132</v>
      </c>
      <c r="AD58" s="49">
        <v>63.256310000000006</v>
      </c>
      <c r="AE58" s="49"/>
      <c r="AF58" s="49">
        <v>29</v>
      </c>
      <c r="AG58" s="49" t="s">
        <v>1700</v>
      </c>
      <c r="AH58" s="49">
        <v>300</v>
      </c>
      <c r="AI58" s="49" t="s">
        <v>2588</v>
      </c>
      <c r="AJ58" s="49">
        <v>37.700000000000003</v>
      </c>
      <c r="AK58" s="49" t="s">
        <v>2589</v>
      </c>
      <c r="AL58" s="49">
        <v>24.6</v>
      </c>
      <c r="AM58" s="49">
        <v>12.4</v>
      </c>
      <c r="AN58" s="49">
        <v>0.7</v>
      </c>
      <c r="AO58" s="49" t="s">
        <v>2590</v>
      </c>
      <c r="AP58" s="49" t="s">
        <v>90</v>
      </c>
      <c r="AQ58" s="49" t="s">
        <v>2591</v>
      </c>
      <c r="AR58" s="49" t="s">
        <v>2592</v>
      </c>
      <c r="AS58" s="49" t="s">
        <v>92</v>
      </c>
      <c r="AT58" s="49" t="s">
        <v>2593</v>
      </c>
      <c r="AU58" s="49" t="s">
        <v>88</v>
      </c>
      <c r="AV58" s="49" t="s">
        <v>291</v>
      </c>
      <c r="AW58" s="49" t="s">
        <v>2594</v>
      </c>
    </row>
    <row r="59" spans="6:49" x14ac:dyDescent="0.2">
      <c r="F59" s="48" t="s">
        <v>434</v>
      </c>
      <c r="G59" s="48" t="s">
        <v>435</v>
      </c>
      <c r="H59" s="48"/>
      <c r="I59" s="48">
        <v>71.023099999999999</v>
      </c>
      <c r="J59" s="48"/>
      <c r="K59" s="48">
        <v>38</v>
      </c>
      <c r="L59" s="48" t="s">
        <v>1667</v>
      </c>
      <c r="M59" s="48">
        <v>247</v>
      </c>
      <c r="N59" s="48" t="s">
        <v>2595</v>
      </c>
      <c r="O59" s="48">
        <v>32.200000000000003</v>
      </c>
      <c r="P59" s="48" t="s">
        <v>2596</v>
      </c>
      <c r="Q59" s="48">
        <v>19.600000000000001</v>
      </c>
      <c r="R59" s="48">
        <v>12.6</v>
      </c>
      <c r="S59" s="48">
        <v>0.1</v>
      </c>
      <c r="T59" s="48" t="s">
        <v>82</v>
      </c>
      <c r="U59" s="48" t="s">
        <v>2347</v>
      </c>
      <c r="V59" s="48" t="s">
        <v>2597</v>
      </c>
      <c r="W59" s="48" t="s">
        <v>2598</v>
      </c>
      <c r="X59" s="48" t="s">
        <v>82</v>
      </c>
      <c r="Y59" s="48" t="s">
        <v>2443</v>
      </c>
      <c r="Z59" s="48" t="s">
        <v>88</v>
      </c>
      <c r="AA59" s="48" t="s">
        <v>291</v>
      </c>
      <c r="AB59" s="48" t="s">
        <v>2599</v>
      </c>
      <c r="AC59" s="49">
        <v>101</v>
      </c>
      <c r="AD59" s="49">
        <v>71.08120000000001</v>
      </c>
      <c r="AE59" s="49"/>
      <c r="AF59" s="49">
        <v>38</v>
      </c>
      <c r="AG59" s="49" t="s">
        <v>1667</v>
      </c>
      <c r="AH59" s="49">
        <v>247</v>
      </c>
      <c r="AI59" s="49" t="s">
        <v>2595</v>
      </c>
      <c r="AJ59" s="49">
        <v>32.1</v>
      </c>
      <c r="AK59" s="49" t="s">
        <v>3210</v>
      </c>
      <c r="AL59" s="49">
        <v>19.600000000000001</v>
      </c>
      <c r="AM59" s="49">
        <v>12.4</v>
      </c>
      <c r="AN59" s="49">
        <v>0.1</v>
      </c>
      <c r="AO59" s="49" t="s">
        <v>82</v>
      </c>
      <c r="AP59" s="49" t="s">
        <v>2347</v>
      </c>
      <c r="AQ59" s="49" t="s">
        <v>2597</v>
      </c>
      <c r="AR59" s="49" t="s">
        <v>2598</v>
      </c>
      <c r="AS59" s="49" t="s">
        <v>82</v>
      </c>
      <c r="AT59" s="49" t="s">
        <v>2443</v>
      </c>
      <c r="AU59" s="49" t="s">
        <v>88</v>
      </c>
      <c r="AV59" s="49" t="s">
        <v>291</v>
      </c>
      <c r="AW59" s="49" t="s">
        <v>2599</v>
      </c>
    </row>
    <row r="60" spans="6:49" x14ac:dyDescent="0.2">
      <c r="F60" s="48" t="s">
        <v>436</v>
      </c>
      <c r="G60" s="48" t="s">
        <v>437</v>
      </c>
      <c r="H60" s="48"/>
      <c r="I60" s="48">
        <v>90.641570000000002</v>
      </c>
      <c r="J60" s="48"/>
      <c r="K60" s="48">
        <v>8</v>
      </c>
      <c r="L60" s="48" t="s">
        <v>1664</v>
      </c>
      <c r="M60" s="48">
        <v>90</v>
      </c>
      <c r="N60" s="48" t="s">
        <v>2600</v>
      </c>
      <c r="O60" s="48">
        <v>37.299999999999997</v>
      </c>
      <c r="P60" s="48" t="s">
        <v>2601</v>
      </c>
      <c r="Q60" s="48">
        <v>11.9</v>
      </c>
      <c r="R60" s="48">
        <v>23.9</v>
      </c>
      <c r="S60" s="48">
        <v>1.5</v>
      </c>
      <c r="T60" s="48" t="s">
        <v>109</v>
      </c>
      <c r="U60" s="48" t="s">
        <v>298</v>
      </c>
      <c r="V60" s="48" t="s">
        <v>2521</v>
      </c>
      <c r="W60" s="48" t="s">
        <v>2522</v>
      </c>
      <c r="X60" s="48" t="s">
        <v>92</v>
      </c>
      <c r="Y60" s="48" t="s">
        <v>2593</v>
      </c>
      <c r="Z60" s="48" t="s">
        <v>88</v>
      </c>
      <c r="AA60" s="48" t="s">
        <v>291</v>
      </c>
      <c r="AB60" s="48" t="s">
        <v>2602</v>
      </c>
      <c r="AC60" s="49">
        <v>10</v>
      </c>
      <c r="AD60" s="49">
        <v>90.891410000000008</v>
      </c>
      <c r="AE60" s="49"/>
      <c r="AF60" s="49">
        <v>8</v>
      </c>
      <c r="AG60" s="49" t="s">
        <v>1664</v>
      </c>
      <c r="AH60" s="49">
        <v>90</v>
      </c>
      <c r="AI60" s="49" t="s">
        <v>2600</v>
      </c>
      <c r="AJ60" s="49">
        <v>36.6</v>
      </c>
      <c r="AK60" s="49" t="s">
        <v>3211</v>
      </c>
      <c r="AL60" s="49">
        <v>12.1</v>
      </c>
      <c r="AM60" s="49">
        <v>23</v>
      </c>
      <c r="AN60" s="49">
        <v>1.5</v>
      </c>
      <c r="AO60" s="49" t="s">
        <v>109</v>
      </c>
      <c r="AP60" s="49" t="s">
        <v>298</v>
      </c>
      <c r="AQ60" s="49" t="s">
        <v>2521</v>
      </c>
      <c r="AR60" s="49" t="s">
        <v>2522</v>
      </c>
      <c r="AS60" s="49" t="s">
        <v>92</v>
      </c>
      <c r="AT60" s="49" t="s">
        <v>2593</v>
      </c>
      <c r="AU60" s="49" t="s">
        <v>88</v>
      </c>
      <c r="AV60" s="49" t="s">
        <v>291</v>
      </c>
      <c r="AW60" s="49" t="s">
        <v>2602</v>
      </c>
    </row>
    <row r="61" spans="6:49" x14ac:dyDescent="0.2">
      <c r="F61" s="48" t="s">
        <v>438</v>
      </c>
      <c r="G61" s="48" t="s">
        <v>439</v>
      </c>
      <c r="H61" s="48"/>
      <c r="I61" s="48">
        <v>79.310280000000006</v>
      </c>
      <c r="J61" s="48"/>
      <c r="K61" s="48">
        <v>9</v>
      </c>
      <c r="L61" s="48" t="s">
        <v>298</v>
      </c>
      <c r="M61" s="48">
        <v>139</v>
      </c>
      <c r="N61" s="48" t="s">
        <v>2603</v>
      </c>
      <c r="O61" s="48">
        <v>60.4</v>
      </c>
      <c r="P61" s="48" t="s">
        <v>2604</v>
      </c>
      <c r="Q61" s="48">
        <v>0.3</v>
      </c>
      <c r="R61" s="48">
        <v>49.7</v>
      </c>
      <c r="S61" s="48">
        <v>10.5</v>
      </c>
      <c r="T61" s="48" t="s">
        <v>269</v>
      </c>
      <c r="U61" s="48" t="s">
        <v>2527</v>
      </c>
      <c r="V61" s="48" t="s">
        <v>2521</v>
      </c>
      <c r="W61" s="48" t="s">
        <v>2522</v>
      </c>
      <c r="X61" s="48" t="s">
        <v>179</v>
      </c>
      <c r="Y61" s="48" t="s">
        <v>2356</v>
      </c>
      <c r="Z61" s="48" t="s">
        <v>88</v>
      </c>
      <c r="AA61" s="48" t="s">
        <v>291</v>
      </c>
      <c r="AB61" s="48" t="s">
        <v>2605</v>
      </c>
      <c r="AC61" s="49">
        <v>61</v>
      </c>
      <c r="AD61" s="49">
        <v>79.17595</v>
      </c>
      <c r="AE61" s="49"/>
      <c r="AF61" s="49">
        <v>9</v>
      </c>
      <c r="AG61" s="49" t="s">
        <v>298</v>
      </c>
      <c r="AH61" s="49">
        <v>139</v>
      </c>
      <c r="AI61" s="49" t="s">
        <v>2603</v>
      </c>
      <c r="AJ61" s="49">
        <v>60.7</v>
      </c>
      <c r="AK61" s="49" t="s">
        <v>3212</v>
      </c>
      <c r="AL61" s="49">
        <v>0.2</v>
      </c>
      <c r="AM61" s="49">
        <v>50</v>
      </c>
      <c r="AN61" s="49">
        <v>10.5</v>
      </c>
      <c r="AO61" s="49" t="s">
        <v>269</v>
      </c>
      <c r="AP61" s="49" t="s">
        <v>2527</v>
      </c>
      <c r="AQ61" s="49" t="s">
        <v>2521</v>
      </c>
      <c r="AR61" s="49" t="s">
        <v>2522</v>
      </c>
      <c r="AS61" s="49" t="s">
        <v>179</v>
      </c>
      <c r="AT61" s="49" t="s">
        <v>2356</v>
      </c>
      <c r="AU61" s="49" t="s">
        <v>88</v>
      </c>
      <c r="AV61" s="49" t="s">
        <v>291</v>
      </c>
      <c r="AW61" s="49" t="s">
        <v>2605</v>
      </c>
    </row>
    <row r="62" spans="6:49" x14ac:dyDescent="0.2">
      <c r="F62" s="48" t="s">
        <v>440</v>
      </c>
      <c r="G62" s="48" t="s">
        <v>441</v>
      </c>
      <c r="H62" s="48"/>
      <c r="I62" s="48">
        <v>35.924910000000004</v>
      </c>
      <c r="J62" s="48"/>
      <c r="K62" s="48">
        <v>50</v>
      </c>
      <c r="L62" s="48" t="s">
        <v>1669</v>
      </c>
      <c r="M62" s="48">
        <v>632</v>
      </c>
      <c r="N62" s="48" t="s">
        <v>2606</v>
      </c>
      <c r="O62" s="48">
        <v>47.1</v>
      </c>
      <c r="P62" s="48" t="s">
        <v>2607</v>
      </c>
      <c r="Q62" s="48">
        <v>20.3</v>
      </c>
      <c r="R62" s="48">
        <v>25.5</v>
      </c>
      <c r="S62" s="48">
        <v>1.4</v>
      </c>
      <c r="T62" s="48" t="s">
        <v>1756</v>
      </c>
      <c r="U62" s="48" t="s">
        <v>2440</v>
      </c>
      <c r="V62" s="48" t="s">
        <v>2608</v>
      </c>
      <c r="W62" s="48" t="s">
        <v>2609</v>
      </c>
      <c r="X62" s="48" t="s">
        <v>297</v>
      </c>
      <c r="Y62" s="48" t="s">
        <v>2518</v>
      </c>
      <c r="Z62" s="48" t="s">
        <v>2610</v>
      </c>
      <c r="AA62" s="48" t="s">
        <v>88</v>
      </c>
      <c r="AB62" s="48" t="s">
        <v>2611</v>
      </c>
      <c r="AC62" s="49">
        <v>182</v>
      </c>
      <c r="AD62" s="49">
        <v>35.924910000000004</v>
      </c>
      <c r="AE62" s="49"/>
      <c r="AF62" s="49">
        <v>50</v>
      </c>
      <c r="AG62" s="49" t="s">
        <v>1669</v>
      </c>
      <c r="AH62" s="49">
        <v>632</v>
      </c>
      <c r="AI62" s="49" t="s">
        <v>2606</v>
      </c>
      <c r="AJ62" s="49">
        <v>47.1</v>
      </c>
      <c r="AK62" s="49" t="s">
        <v>2607</v>
      </c>
      <c r="AL62" s="49">
        <v>20.3</v>
      </c>
      <c r="AM62" s="49">
        <v>25.5</v>
      </c>
      <c r="AN62" s="49">
        <v>1.4</v>
      </c>
      <c r="AO62" s="49" t="s">
        <v>1756</v>
      </c>
      <c r="AP62" s="49" t="s">
        <v>2440</v>
      </c>
      <c r="AQ62" s="49" t="s">
        <v>2608</v>
      </c>
      <c r="AR62" s="49" t="s">
        <v>2609</v>
      </c>
      <c r="AS62" s="49" t="s">
        <v>297</v>
      </c>
      <c r="AT62" s="49" t="s">
        <v>2518</v>
      </c>
      <c r="AU62" s="49" t="s">
        <v>2610</v>
      </c>
      <c r="AV62" s="49" t="s">
        <v>88</v>
      </c>
      <c r="AW62" s="49" t="s">
        <v>2611</v>
      </c>
    </row>
    <row r="63" spans="6:49" x14ac:dyDescent="0.2">
      <c r="F63" s="48" t="s">
        <v>442</v>
      </c>
      <c r="G63" s="48" t="s">
        <v>443</v>
      </c>
      <c r="H63" s="48"/>
      <c r="I63" s="48">
        <v>45.784670000000006</v>
      </c>
      <c r="J63" s="48"/>
      <c r="K63" s="48">
        <v>49</v>
      </c>
      <c r="L63" s="48" t="s">
        <v>1646</v>
      </c>
      <c r="M63" s="48">
        <v>326</v>
      </c>
      <c r="N63" s="48" t="s">
        <v>2612</v>
      </c>
      <c r="O63" s="48">
        <v>56.6</v>
      </c>
      <c r="P63" s="48" t="s">
        <v>2613</v>
      </c>
      <c r="Q63" s="48">
        <v>6.1</v>
      </c>
      <c r="R63" s="48">
        <v>12.7</v>
      </c>
      <c r="S63" s="48">
        <v>37.9</v>
      </c>
      <c r="T63" s="48" t="s">
        <v>2337</v>
      </c>
      <c r="U63" s="48" t="s">
        <v>88</v>
      </c>
      <c r="V63" s="48" t="s">
        <v>2337</v>
      </c>
      <c r="W63" s="48" t="s">
        <v>88</v>
      </c>
      <c r="X63" s="48" t="s">
        <v>265</v>
      </c>
      <c r="Y63" s="48" t="s">
        <v>2614</v>
      </c>
      <c r="Z63" s="48" t="s">
        <v>88</v>
      </c>
      <c r="AA63" s="48" t="s">
        <v>291</v>
      </c>
      <c r="AB63" s="48" t="s">
        <v>2420</v>
      </c>
      <c r="AC63" s="49">
        <v>172</v>
      </c>
      <c r="AD63" s="49">
        <v>49.010870000000004</v>
      </c>
      <c r="AE63" s="49"/>
      <c r="AF63" s="49">
        <v>49</v>
      </c>
      <c r="AG63" s="49" t="s">
        <v>1646</v>
      </c>
      <c r="AH63" s="49">
        <v>326</v>
      </c>
      <c r="AI63" s="49" t="s">
        <v>2612</v>
      </c>
      <c r="AJ63" s="49">
        <v>48.4</v>
      </c>
      <c r="AK63" s="49" t="s">
        <v>3213</v>
      </c>
      <c r="AL63" s="49">
        <v>24.4</v>
      </c>
      <c r="AM63" s="49">
        <v>12.6</v>
      </c>
      <c r="AN63" s="49">
        <v>11.3</v>
      </c>
      <c r="AO63" s="49" t="s">
        <v>2337</v>
      </c>
      <c r="AP63" s="49" t="s">
        <v>88</v>
      </c>
      <c r="AQ63" s="49" t="s">
        <v>2337</v>
      </c>
      <c r="AR63" s="49" t="s">
        <v>88</v>
      </c>
      <c r="AS63" s="49" t="s">
        <v>265</v>
      </c>
      <c r="AT63" s="49" t="s">
        <v>2614</v>
      </c>
      <c r="AU63" s="49" t="s">
        <v>88</v>
      </c>
      <c r="AV63" s="49" t="s">
        <v>291</v>
      </c>
      <c r="AW63" s="49" t="s">
        <v>2420</v>
      </c>
    </row>
    <row r="64" spans="6:49" x14ac:dyDescent="0.2">
      <c r="F64" s="48" t="s">
        <v>444</v>
      </c>
      <c r="G64" s="48" t="s">
        <v>445</v>
      </c>
      <c r="H64" s="48"/>
      <c r="I64" s="48">
        <v>89.031180000000006</v>
      </c>
      <c r="J64" s="48"/>
      <c r="K64" s="48">
        <v>5</v>
      </c>
      <c r="L64" s="48" t="s">
        <v>2433</v>
      </c>
      <c r="M64" s="48">
        <v>220</v>
      </c>
      <c r="N64" s="48" t="s">
        <v>2615</v>
      </c>
      <c r="O64" s="48">
        <v>9.9</v>
      </c>
      <c r="P64" s="48" t="s">
        <v>291</v>
      </c>
      <c r="Q64" s="48">
        <v>7.8</v>
      </c>
      <c r="R64" s="48">
        <v>0</v>
      </c>
      <c r="S64" s="48">
        <v>2.1</v>
      </c>
      <c r="T64" s="48" t="s">
        <v>314</v>
      </c>
      <c r="U64" s="48" t="s">
        <v>2344</v>
      </c>
      <c r="V64" s="48" t="s">
        <v>2616</v>
      </c>
      <c r="W64" s="48" t="s">
        <v>2617</v>
      </c>
      <c r="X64" s="48" t="s">
        <v>95</v>
      </c>
      <c r="Y64" s="48" t="s">
        <v>291</v>
      </c>
      <c r="Z64" s="48" t="s">
        <v>88</v>
      </c>
      <c r="AA64" s="48" t="s">
        <v>291</v>
      </c>
      <c r="AB64" s="48" t="s">
        <v>2618</v>
      </c>
      <c r="AC64" s="49">
        <v>14</v>
      </c>
      <c r="AD64" s="49">
        <v>89.185730000000007</v>
      </c>
      <c r="AE64" s="49"/>
      <c r="AF64" s="49">
        <v>5</v>
      </c>
      <c r="AG64" s="49" t="s">
        <v>2433</v>
      </c>
      <c r="AH64" s="49">
        <v>216</v>
      </c>
      <c r="AI64" s="49" t="s">
        <v>2574</v>
      </c>
      <c r="AJ64" s="49">
        <v>9.9</v>
      </c>
      <c r="AK64" s="49" t="s">
        <v>291</v>
      </c>
      <c r="AL64" s="49">
        <v>7.8</v>
      </c>
      <c r="AM64" s="49">
        <v>0</v>
      </c>
      <c r="AN64" s="49">
        <v>2.1</v>
      </c>
      <c r="AO64" s="49" t="s">
        <v>314</v>
      </c>
      <c r="AP64" s="49" t="s">
        <v>2344</v>
      </c>
      <c r="AQ64" s="49" t="s">
        <v>2616</v>
      </c>
      <c r="AR64" s="49" t="s">
        <v>2617</v>
      </c>
      <c r="AS64" s="49" t="s">
        <v>95</v>
      </c>
      <c r="AT64" s="49" t="s">
        <v>291</v>
      </c>
      <c r="AU64" s="49" t="s">
        <v>88</v>
      </c>
      <c r="AV64" s="49" t="s">
        <v>291</v>
      </c>
      <c r="AW64" s="49" t="s">
        <v>2618</v>
      </c>
    </row>
    <row r="65" spans="6:49" x14ac:dyDescent="0.2">
      <c r="F65" s="48" t="s">
        <v>446</v>
      </c>
      <c r="G65" s="48" t="s">
        <v>447</v>
      </c>
      <c r="H65" s="48"/>
      <c r="I65" s="48">
        <v>82.105640000000008</v>
      </c>
      <c r="J65" s="48"/>
      <c r="K65" s="48">
        <v>9</v>
      </c>
      <c r="L65" s="48" t="s">
        <v>298</v>
      </c>
      <c r="M65" s="48">
        <v>218</v>
      </c>
      <c r="N65" s="48" t="s">
        <v>2619</v>
      </c>
      <c r="O65" s="48">
        <v>49</v>
      </c>
      <c r="P65" s="48" t="s">
        <v>2620</v>
      </c>
      <c r="Q65" s="48">
        <v>23.2</v>
      </c>
      <c r="R65" s="48">
        <v>21.5</v>
      </c>
      <c r="S65" s="48">
        <v>4.3</v>
      </c>
      <c r="T65" s="48" t="s">
        <v>88</v>
      </c>
      <c r="U65" s="48" t="s">
        <v>291</v>
      </c>
      <c r="V65" s="48" t="s">
        <v>2621</v>
      </c>
      <c r="W65" s="48" t="s">
        <v>2622</v>
      </c>
      <c r="X65" s="48" t="s">
        <v>180</v>
      </c>
      <c r="Y65" s="48" t="s">
        <v>2541</v>
      </c>
      <c r="Z65" s="48" t="s">
        <v>88</v>
      </c>
      <c r="AA65" s="48" t="s">
        <v>291</v>
      </c>
      <c r="AB65" s="48" t="s">
        <v>2623</v>
      </c>
      <c r="AC65" s="49">
        <v>46</v>
      </c>
      <c r="AD65" s="49">
        <v>82.160780000000003</v>
      </c>
      <c r="AE65" s="49"/>
      <c r="AF65" s="49">
        <v>9</v>
      </c>
      <c r="AG65" s="49" t="s">
        <v>298</v>
      </c>
      <c r="AH65" s="49">
        <v>218</v>
      </c>
      <c r="AI65" s="49" t="s">
        <v>2619</v>
      </c>
      <c r="AJ65" s="49">
        <v>48.8</v>
      </c>
      <c r="AK65" s="49" t="s">
        <v>3214</v>
      </c>
      <c r="AL65" s="49">
        <v>23.2</v>
      </c>
      <c r="AM65" s="49">
        <v>21.5</v>
      </c>
      <c r="AN65" s="49">
        <v>4.0999999999999996</v>
      </c>
      <c r="AO65" s="49" t="s">
        <v>88</v>
      </c>
      <c r="AP65" s="49" t="s">
        <v>291</v>
      </c>
      <c r="AQ65" s="49" t="s">
        <v>2621</v>
      </c>
      <c r="AR65" s="49" t="s">
        <v>2622</v>
      </c>
      <c r="AS65" s="49" t="s">
        <v>180</v>
      </c>
      <c r="AT65" s="49" t="s">
        <v>2541</v>
      </c>
      <c r="AU65" s="49" t="s">
        <v>88</v>
      </c>
      <c r="AV65" s="49" t="s">
        <v>291</v>
      </c>
      <c r="AW65" s="49" t="s">
        <v>2623</v>
      </c>
    </row>
    <row r="66" spans="6:49" x14ac:dyDescent="0.2">
      <c r="F66" s="48" t="s">
        <v>448</v>
      </c>
      <c r="G66" s="48" t="s">
        <v>449</v>
      </c>
      <c r="H66" s="48"/>
      <c r="I66" s="48">
        <v>66.771250000000009</v>
      </c>
      <c r="J66" s="48"/>
      <c r="K66" s="48">
        <v>31</v>
      </c>
      <c r="L66" s="48" t="s">
        <v>1820</v>
      </c>
      <c r="M66" s="48">
        <v>224</v>
      </c>
      <c r="N66" s="48" t="s">
        <v>2624</v>
      </c>
      <c r="O66" s="48">
        <v>32.4</v>
      </c>
      <c r="P66" s="48" t="s">
        <v>2625</v>
      </c>
      <c r="Q66" s="48">
        <v>17.7</v>
      </c>
      <c r="R66" s="48">
        <v>14.7</v>
      </c>
      <c r="S66" s="48">
        <v>0</v>
      </c>
      <c r="T66" s="48" t="s">
        <v>2337</v>
      </c>
      <c r="U66" s="48" t="s">
        <v>88</v>
      </c>
      <c r="V66" s="48" t="s">
        <v>2337</v>
      </c>
      <c r="W66" s="48" t="s">
        <v>88</v>
      </c>
      <c r="X66" s="48" t="s">
        <v>1640</v>
      </c>
      <c r="Y66" s="48" t="s">
        <v>2370</v>
      </c>
      <c r="Z66" s="48" t="s">
        <v>88</v>
      </c>
      <c r="AA66" s="48" t="s">
        <v>291</v>
      </c>
      <c r="AB66" s="48" t="s">
        <v>2562</v>
      </c>
      <c r="AC66" s="49">
        <v>152</v>
      </c>
      <c r="AD66" s="49">
        <v>56.026250000000005</v>
      </c>
      <c r="AE66" s="49"/>
      <c r="AF66" s="49">
        <v>36</v>
      </c>
      <c r="AG66" s="49" t="s">
        <v>1342</v>
      </c>
      <c r="AH66" s="49">
        <v>226</v>
      </c>
      <c r="AI66" s="49" t="s">
        <v>3215</v>
      </c>
      <c r="AJ66" s="49">
        <v>55.4</v>
      </c>
      <c r="AK66" s="49" t="s">
        <v>3216</v>
      </c>
      <c r="AL66" s="49">
        <v>10</v>
      </c>
      <c r="AM66" s="49">
        <v>14.7</v>
      </c>
      <c r="AN66" s="49">
        <v>30.7</v>
      </c>
      <c r="AO66" s="49" t="s">
        <v>2337</v>
      </c>
      <c r="AP66" s="49" t="s">
        <v>88</v>
      </c>
      <c r="AQ66" s="49" t="s">
        <v>2337</v>
      </c>
      <c r="AR66" s="49" t="s">
        <v>88</v>
      </c>
      <c r="AS66" s="49" t="s">
        <v>1640</v>
      </c>
      <c r="AT66" s="49" t="s">
        <v>2370</v>
      </c>
      <c r="AU66" s="49" t="s">
        <v>88</v>
      </c>
      <c r="AV66" s="49" t="s">
        <v>291</v>
      </c>
      <c r="AW66" s="49" t="s">
        <v>2562</v>
      </c>
    </row>
    <row r="67" spans="6:49" x14ac:dyDescent="0.2">
      <c r="F67" s="48" t="s">
        <v>450</v>
      </c>
      <c r="G67" s="48" t="s">
        <v>451</v>
      </c>
      <c r="H67" s="48"/>
      <c r="I67" s="48">
        <v>76.89134</v>
      </c>
      <c r="J67" s="48"/>
      <c r="K67" s="48">
        <v>8</v>
      </c>
      <c r="L67" s="48" t="s">
        <v>1664</v>
      </c>
      <c r="M67" s="48">
        <v>193</v>
      </c>
      <c r="N67" s="48" t="s">
        <v>2626</v>
      </c>
      <c r="O67" s="48">
        <v>51.9</v>
      </c>
      <c r="P67" s="48" t="s">
        <v>2627</v>
      </c>
      <c r="Q67" s="48">
        <v>23</v>
      </c>
      <c r="R67" s="48">
        <v>28.3</v>
      </c>
      <c r="S67" s="48">
        <v>0.6</v>
      </c>
      <c r="T67" s="48" t="s">
        <v>881</v>
      </c>
      <c r="U67" s="48" t="s">
        <v>2628</v>
      </c>
      <c r="V67" s="48" t="s">
        <v>2629</v>
      </c>
      <c r="W67" s="48" t="s">
        <v>2630</v>
      </c>
      <c r="X67" s="48" t="s">
        <v>179</v>
      </c>
      <c r="Y67" s="48" t="s">
        <v>2356</v>
      </c>
      <c r="Z67" s="48" t="s">
        <v>88</v>
      </c>
      <c r="AA67" s="48" t="s">
        <v>291</v>
      </c>
      <c r="AB67" s="48" t="s">
        <v>2631</v>
      </c>
      <c r="AC67" s="49">
        <v>72</v>
      </c>
      <c r="AD67" s="49">
        <v>77.14134</v>
      </c>
      <c r="AE67" s="49"/>
      <c r="AF67" s="49">
        <v>8</v>
      </c>
      <c r="AG67" s="49" t="s">
        <v>1664</v>
      </c>
      <c r="AH67" s="49">
        <v>193</v>
      </c>
      <c r="AI67" s="49" t="s">
        <v>2626</v>
      </c>
      <c r="AJ67" s="49">
        <v>51.9</v>
      </c>
      <c r="AK67" s="49" t="s">
        <v>2627</v>
      </c>
      <c r="AL67" s="49">
        <v>23</v>
      </c>
      <c r="AM67" s="49">
        <v>28.3</v>
      </c>
      <c r="AN67" s="49">
        <v>0.6</v>
      </c>
      <c r="AO67" s="49" t="s">
        <v>786</v>
      </c>
      <c r="AP67" s="49" t="s">
        <v>1657</v>
      </c>
      <c r="AQ67" s="49" t="s">
        <v>2629</v>
      </c>
      <c r="AR67" s="49" t="s">
        <v>2630</v>
      </c>
      <c r="AS67" s="49" t="s">
        <v>179</v>
      </c>
      <c r="AT67" s="49" t="s">
        <v>2356</v>
      </c>
      <c r="AU67" s="49" t="s">
        <v>88</v>
      </c>
      <c r="AV67" s="49" t="s">
        <v>291</v>
      </c>
      <c r="AW67" s="49" t="s">
        <v>3217</v>
      </c>
    </row>
    <row r="68" spans="6:49" x14ac:dyDescent="0.2">
      <c r="F68" s="48" t="s">
        <v>452</v>
      </c>
      <c r="G68" s="48" t="s">
        <v>453</v>
      </c>
      <c r="H68" s="48"/>
      <c r="I68" s="48">
        <v>59.622570000000003</v>
      </c>
      <c r="J68" s="48"/>
      <c r="K68" s="48">
        <v>42</v>
      </c>
      <c r="L68" s="48" t="s">
        <v>126</v>
      </c>
      <c r="M68" s="48">
        <v>140</v>
      </c>
      <c r="N68" s="48" t="s">
        <v>2632</v>
      </c>
      <c r="O68" s="48">
        <v>47.8</v>
      </c>
      <c r="P68" s="48" t="s">
        <v>2633</v>
      </c>
      <c r="Q68" s="48">
        <v>26.5</v>
      </c>
      <c r="R68" s="48">
        <v>5.6</v>
      </c>
      <c r="S68" s="48">
        <v>15.6</v>
      </c>
      <c r="T68" s="48" t="s">
        <v>2337</v>
      </c>
      <c r="U68" s="48" t="s">
        <v>88</v>
      </c>
      <c r="V68" s="48" t="s">
        <v>2337</v>
      </c>
      <c r="W68" s="48" t="s">
        <v>88</v>
      </c>
      <c r="X68" s="48" t="s">
        <v>145</v>
      </c>
      <c r="Y68" s="48" t="s">
        <v>2406</v>
      </c>
      <c r="Z68" s="48" t="s">
        <v>88</v>
      </c>
      <c r="AA68" s="48" t="s">
        <v>291</v>
      </c>
      <c r="AB68" s="48" t="s">
        <v>2634</v>
      </c>
      <c r="AC68" s="49">
        <v>143</v>
      </c>
      <c r="AD68" s="49">
        <v>59.622570000000003</v>
      </c>
      <c r="AE68" s="49"/>
      <c r="AF68" s="49">
        <v>42</v>
      </c>
      <c r="AG68" s="49" t="s">
        <v>126</v>
      </c>
      <c r="AH68" s="49">
        <v>140</v>
      </c>
      <c r="AI68" s="49" t="s">
        <v>2632</v>
      </c>
      <c r="AJ68" s="49">
        <v>47.8</v>
      </c>
      <c r="AK68" s="49" t="s">
        <v>2633</v>
      </c>
      <c r="AL68" s="49">
        <v>26.5</v>
      </c>
      <c r="AM68" s="49">
        <v>5.6</v>
      </c>
      <c r="AN68" s="49">
        <v>15.6</v>
      </c>
      <c r="AO68" s="49" t="s">
        <v>2337</v>
      </c>
      <c r="AP68" s="49" t="s">
        <v>88</v>
      </c>
      <c r="AQ68" s="49" t="s">
        <v>2337</v>
      </c>
      <c r="AR68" s="49" t="s">
        <v>88</v>
      </c>
      <c r="AS68" s="49" t="s">
        <v>145</v>
      </c>
      <c r="AT68" s="49" t="s">
        <v>2406</v>
      </c>
      <c r="AU68" s="49" t="s">
        <v>88</v>
      </c>
      <c r="AV68" s="49" t="s">
        <v>291</v>
      </c>
      <c r="AW68" s="49" t="s">
        <v>2634</v>
      </c>
    </row>
    <row r="69" spans="6:49" x14ac:dyDescent="0.2">
      <c r="F69" s="48" t="s">
        <v>454</v>
      </c>
      <c r="G69" s="48" t="s">
        <v>455</v>
      </c>
      <c r="H69" s="48"/>
      <c r="I69" s="48">
        <v>70.303020000000004</v>
      </c>
      <c r="J69" s="48"/>
      <c r="K69" s="48">
        <v>8</v>
      </c>
      <c r="L69" s="48" t="s">
        <v>1664</v>
      </c>
      <c r="M69" s="48">
        <v>248</v>
      </c>
      <c r="N69" s="48" t="s">
        <v>2635</v>
      </c>
      <c r="O69" s="48">
        <v>35.200000000000003</v>
      </c>
      <c r="P69" s="48" t="s">
        <v>2636</v>
      </c>
      <c r="Q69" s="48">
        <v>20.2</v>
      </c>
      <c r="R69" s="48">
        <v>14.3</v>
      </c>
      <c r="S69" s="48">
        <v>0.7</v>
      </c>
      <c r="T69" s="48" t="s">
        <v>2337</v>
      </c>
      <c r="U69" s="48" t="s">
        <v>88</v>
      </c>
      <c r="V69" s="48" t="s">
        <v>2337</v>
      </c>
      <c r="W69" s="48" t="s">
        <v>88</v>
      </c>
      <c r="X69" s="48" t="s">
        <v>133</v>
      </c>
      <c r="Y69" s="48" t="s">
        <v>2469</v>
      </c>
      <c r="Z69" s="48" t="s">
        <v>2637</v>
      </c>
      <c r="AA69" s="48" t="s">
        <v>2638</v>
      </c>
      <c r="AB69" s="48" t="s">
        <v>2639</v>
      </c>
      <c r="AC69" s="49">
        <v>104</v>
      </c>
      <c r="AD69" s="49">
        <v>70.303020000000004</v>
      </c>
      <c r="AE69" s="49"/>
      <c r="AF69" s="49">
        <v>8</v>
      </c>
      <c r="AG69" s="49" t="s">
        <v>1664</v>
      </c>
      <c r="AH69" s="49">
        <v>248</v>
      </c>
      <c r="AI69" s="49" t="s">
        <v>2635</v>
      </c>
      <c r="AJ69" s="49">
        <v>35.200000000000003</v>
      </c>
      <c r="AK69" s="49" t="s">
        <v>2636</v>
      </c>
      <c r="AL69" s="49">
        <v>20.2</v>
      </c>
      <c r="AM69" s="49">
        <v>14.3</v>
      </c>
      <c r="AN69" s="49">
        <v>0.7</v>
      </c>
      <c r="AO69" s="49" t="s">
        <v>2337</v>
      </c>
      <c r="AP69" s="49" t="s">
        <v>88</v>
      </c>
      <c r="AQ69" s="49" t="s">
        <v>2337</v>
      </c>
      <c r="AR69" s="49" t="s">
        <v>88</v>
      </c>
      <c r="AS69" s="49" t="s">
        <v>133</v>
      </c>
      <c r="AT69" s="49" t="s">
        <v>2469</v>
      </c>
      <c r="AU69" s="49" t="s">
        <v>2637</v>
      </c>
      <c r="AV69" s="49" t="s">
        <v>2638</v>
      </c>
      <c r="AW69" s="49" t="s">
        <v>2639</v>
      </c>
    </row>
    <row r="70" spans="6:49" x14ac:dyDescent="0.2">
      <c r="F70" s="48" t="s">
        <v>456</v>
      </c>
      <c r="G70" s="48" t="s">
        <v>457</v>
      </c>
      <c r="H70" s="48"/>
      <c r="I70" s="48">
        <v>38.928290000000004</v>
      </c>
      <c r="J70" s="48"/>
      <c r="K70" s="48">
        <v>33</v>
      </c>
      <c r="L70" s="48" t="s">
        <v>286</v>
      </c>
      <c r="M70" s="48">
        <v>400</v>
      </c>
      <c r="N70" s="48" t="s">
        <v>2640</v>
      </c>
      <c r="O70" s="48">
        <v>61.4</v>
      </c>
      <c r="P70" s="48" t="s">
        <v>2641</v>
      </c>
      <c r="Q70" s="48">
        <v>0</v>
      </c>
      <c r="R70" s="48">
        <v>28.6</v>
      </c>
      <c r="S70" s="48">
        <v>32.799999999999997</v>
      </c>
      <c r="T70" s="48" t="s">
        <v>2337</v>
      </c>
      <c r="U70" s="48" t="s">
        <v>88</v>
      </c>
      <c r="V70" s="48" t="s">
        <v>2337</v>
      </c>
      <c r="W70" s="48" t="s">
        <v>88</v>
      </c>
      <c r="X70" s="48" t="s">
        <v>183</v>
      </c>
      <c r="Y70" s="48" t="s">
        <v>2642</v>
      </c>
      <c r="Z70" s="48" t="s">
        <v>2643</v>
      </c>
      <c r="AA70" s="48" t="s">
        <v>2644</v>
      </c>
      <c r="AB70" s="48" t="s">
        <v>2645</v>
      </c>
      <c r="AC70" s="49">
        <v>183</v>
      </c>
      <c r="AD70" s="49">
        <v>35.487590000000004</v>
      </c>
      <c r="AE70" s="49"/>
      <c r="AF70" s="49">
        <v>33</v>
      </c>
      <c r="AG70" s="49" t="s">
        <v>286</v>
      </c>
      <c r="AH70" s="49">
        <v>400</v>
      </c>
      <c r="AI70" s="49" t="s">
        <v>2640</v>
      </c>
      <c r="AJ70" s="49">
        <v>69.3</v>
      </c>
      <c r="AK70" s="49" t="s">
        <v>3218</v>
      </c>
      <c r="AL70" s="49">
        <v>0</v>
      </c>
      <c r="AM70" s="49">
        <v>28.6</v>
      </c>
      <c r="AN70" s="49">
        <v>40.700000000000003</v>
      </c>
      <c r="AO70" s="49" t="s">
        <v>2337</v>
      </c>
      <c r="AP70" s="49" t="s">
        <v>88</v>
      </c>
      <c r="AQ70" s="49" t="s">
        <v>2337</v>
      </c>
      <c r="AR70" s="49" t="s">
        <v>88</v>
      </c>
      <c r="AS70" s="49" t="s">
        <v>183</v>
      </c>
      <c r="AT70" s="49" t="s">
        <v>2642</v>
      </c>
      <c r="AU70" s="49" t="s">
        <v>2643</v>
      </c>
      <c r="AV70" s="49" t="s">
        <v>2644</v>
      </c>
      <c r="AW70" s="49" t="s">
        <v>2645</v>
      </c>
    </row>
    <row r="71" spans="6:49" x14ac:dyDescent="0.2">
      <c r="F71" s="48" t="s">
        <v>458</v>
      </c>
      <c r="G71" s="48" t="s">
        <v>459</v>
      </c>
      <c r="H71" s="48"/>
      <c r="I71" s="48">
        <v>55.161440000000006</v>
      </c>
      <c r="J71" s="48"/>
      <c r="K71" s="48">
        <v>46</v>
      </c>
      <c r="L71" s="48" t="s">
        <v>1719</v>
      </c>
      <c r="M71" s="48">
        <v>218</v>
      </c>
      <c r="N71" s="48" t="s">
        <v>2619</v>
      </c>
      <c r="O71" s="48">
        <v>45.5</v>
      </c>
      <c r="P71" s="48" t="s">
        <v>2646</v>
      </c>
      <c r="Q71" s="48">
        <v>15.1</v>
      </c>
      <c r="R71" s="48">
        <v>24.8</v>
      </c>
      <c r="S71" s="48">
        <v>5.6</v>
      </c>
      <c r="T71" s="48" t="s">
        <v>2337</v>
      </c>
      <c r="U71" s="48" t="s">
        <v>88</v>
      </c>
      <c r="V71" s="48" t="s">
        <v>2337</v>
      </c>
      <c r="W71" s="48" t="s">
        <v>88</v>
      </c>
      <c r="X71" s="48" t="s">
        <v>265</v>
      </c>
      <c r="Y71" s="48" t="s">
        <v>2614</v>
      </c>
      <c r="Z71" s="48" t="s">
        <v>2647</v>
      </c>
      <c r="AA71" s="48" t="s">
        <v>2648</v>
      </c>
      <c r="AB71" s="48" t="s">
        <v>2649</v>
      </c>
      <c r="AC71" s="49">
        <v>155</v>
      </c>
      <c r="AD71" s="49">
        <v>55.161440000000006</v>
      </c>
      <c r="AE71" s="49"/>
      <c r="AF71" s="49">
        <v>46</v>
      </c>
      <c r="AG71" s="49" t="s">
        <v>1719</v>
      </c>
      <c r="AH71" s="49">
        <v>218</v>
      </c>
      <c r="AI71" s="49" t="s">
        <v>2619</v>
      </c>
      <c r="AJ71" s="49">
        <v>45.5</v>
      </c>
      <c r="AK71" s="49" t="s">
        <v>2646</v>
      </c>
      <c r="AL71" s="49">
        <v>15.1</v>
      </c>
      <c r="AM71" s="49">
        <v>24.8</v>
      </c>
      <c r="AN71" s="49">
        <v>5.6</v>
      </c>
      <c r="AO71" s="49" t="s">
        <v>2337</v>
      </c>
      <c r="AP71" s="49" t="s">
        <v>88</v>
      </c>
      <c r="AQ71" s="49" t="s">
        <v>2337</v>
      </c>
      <c r="AR71" s="49" t="s">
        <v>88</v>
      </c>
      <c r="AS71" s="49" t="s">
        <v>265</v>
      </c>
      <c r="AT71" s="49" t="s">
        <v>2614</v>
      </c>
      <c r="AU71" s="49" t="s">
        <v>2647</v>
      </c>
      <c r="AV71" s="49" t="s">
        <v>2648</v>
      </c>
      <c r="AW71" s="49" t="s">
        <v>2649</v>
      </c>
    </row>
    <row r="72" spans="6:49" x14ac:dyDescent="0.2">
      <c r="F72" s="48" t="s">
        <v>460</v>
      </c>
      <c r="G72" s="48" t="s">
        <v>461</v>
      </c>
      <c r="H72" s="48"/>
      <c r="I72" s="48">
        <v>65.67277</v>
      </c>
      <c r="J72" s="48"/>
      <c r="K72" s="48">
        <v>35</v>
      </c>
      <c r="L72" s="48" t="s">
        <v>1722</v>
      </c>
      <c r="M72" s="48">
        <v>256</v>
      </c>
      <c r="N72" s="48" t="s">
        <v>2650</v>
      </c>
      <c r="O72" s="48">
        <v>30.6</v>
      </c>
      <c r="P72" s="48" t="s">
        <v>2651</v>
      </c>
      <c r="Q72" s="48">
        <v>19.600000000000001</v>
      </c>
      <c r="R72" s="48">
        <v>9.1999999999999993</v>
      </c>
      <c r="S72" s="48">
        <v>1.7</v>
      </c>
      <c r="T72" s="48" t="s">
        <v>129</v>
      </c>
      <c r="U72" s="48" t="s">
        <v>257</v>
      </c>
      <c r="V72" s="48" t="s">
        <v>2652</v>
      </c>
      <c r="W72" s="48" t="s">
        <v>2653</v>
      </c>
      <c r="X72" s="48" t="s">
        <v>2235</v>
      </c>
      <c r="Y72" s="48" t="s">
        <v>2486</v>
      </c>
      <c r="Z72" s="48" t="s">
        <v>2654</v>
      </c>
      <c r="AA72" s="48" t="s">
        <v>2655</v>
      </c>
      <c r="AB72" s="48" t="s">
        <v>2656</v>
      </c>
      <c r="AC72" s="49">
        <v>122</v>
      </c>
      <c r="AD72" s="49">
        <v>65.67277</v>
      </c>
      <c r="AE72" s="49"/>
      <c r="AF72" s="49">
        <v>35</v>
      </c>
      <c r="AG72" s="49" t="s">
        <v>1722</v>
      </c>
      <c r="AH72" s="49">
        <v>256</v>
      </c>
      <c r="AI72" s="49" t="s">
        <v>2650</v>
      </c>
      <c r="AJ72" s="49">
        <v>30.6</v>
      </c>
      <c r="AK72" s="49" t="s">
        <v>2651</v>
      </c>
      <c r="AL72" s="49">
        <v>19.600000000000001</v>
      </c>
      <c r="AM72" s="49">
        <v>9.1999999999999993</v>
      </c>
      <c r="AN72" s="49">
        <v>1.7</v>
      </c>
      <c r="AO72" s="49" t="s">
        <v>129</v>
      </c>
      <c r="AP72" s="49" t="s">
        <v>257</v>
      </c>
      <c r="AQ72" s="49" t="s">
        <v>2652</v>
      </c>
      <c r="AR72" s="49" t="s">
        <v>2653</v>
      </c>
      <c r="AS72" s="49" t="s">
        <v>2235</v>
      </c>
      <c r="AT72" s="49" t="s">
        <v>2486</v>
      </c>
      <c r="AU72" s="49" t="s">
        <v>2654</v>
      </c>
      <c r="AV72" s="49" t="s">
        <v>2655</v>
      </c>
      <c r="AW72" s="49" t="s">
        <v>2656</v>
      </c>
    </row>
    <row r="73" spans="6:49" x14ac:dyDescent="0.2">
      <c r="F73" s="48" t="s">
        <v>462</v>
      </c>
      <c r="G73" s="48" t="s">
        <v>463</v>
      </c>
      <c r="H73" s="48"/>
      <c r="I73" s="48">
        <v>57.584190000000007</v>
      </c>
      <c r="J73" s="48"/>
      <c r="K73" s="48">
        <v>47</v>
      </c>
      <c r="L73" s="48" t="s">
        <v>1792</v>
      </c>
      <c r="M73" s="48">
        <v>184</v>
      </c>
      <c r="N73" s="48" t="s">
        <v>2395</v>
      </c>
      <c r="O73" s="48">
        <v>42.7</v>
      </c>
      <c r="P73" s="48" t="s">
        <v>2657</v>
      </c>
      <c r="Q73" s="48">
        <v>22.8</v>
      </c>
      <c r="R73" s="48">
        <v>12.4</v>
      </c>
      <c r="S73" s="48">
        <v>7.5</v>
      </c>
      <c r="T73" s="48" t="s">
        <v>2337</v>
      </c>
      <c r="U73" s="48" t="s">
        <v>88</v>
      </c>
      <c r="V73" s="48" t="s">
        <v>2337</v>
      </c>
      <c r="W73" s="48" t="s">
        <v>88</v>
      </c>
      <c r="X73" s="48" t="s">
        <v>299</v>
      </c>
      <c r="Y73" s="48" t="s">
        <v>2400</v>
      </c>
      <c r="Z73" s="48" t="s">
        <v>88</v>
      </c>
      <c r="AA73" s="48" t="s">
        <v>291</v>
      </c>
      <c r="AB73" s="48" t="s">
        <v>2493</v>
      </c>
      <c r="AC73" s="49">
        <v>149</v>
      </c>
      <c r="AD73" s="49">
        <v>57.584190000000007</v>
      </c>
      <c r="AE73" s="49"/>
      <c r="AF73" s="49">
        <v>47</v>
      </c>
      <c r="AG73" s="49" t="s">
        <v>1792</v>
      </c>
      <c r="AH73" s="49">
        <v>184</v>
      </c>
      <c r="AI73" s="49" t="s">
        <v>2395</v>
      </c>
      <c r="AJ73" s="49">
        <v>42.7</v>
      </c>
      <c r="AK73" s="49" t="s">
        <v>2657</v>
      </c>
      <c r="AL73" s="49">
        <v>22.8</v>
      </c>
      <c r="AM73" s="49">
        <v>12.4</v>
      </c>
      <c r="AN73" s="49">
        <v>7.5</v>
      </c>
      <c r="AO73" s="49" t="s">
        <v>2337</v>
      </c>
      <c r="AP73" s="49" t="s">
        <v>88</v>
      </c>
      <c r="AQ73" s="49" t="s">
        <v>2337</v>
      </c>
      <c r="AR73" s="49" t="s">
        <v>88</v>
      </c>
      <c r="AS73" s="49" t="s">
        <v>299</v>
      </c>
      <c r="AT73" s="49" t="s">
        <v>2400</v>
      </c>
      <c r="AU73" s="49" t="s">
        <v>88</v>
      </c>
      <c r="AV73" s="49" t="s">
        <v>291</v>
      </c>
      <c r="AW73" s="49" t="s">
        <v>2493</v>
      </c>
    </row>
    <row r="74" spans="6:49" x14ac:dyDescent="0.2">
      <c r="F74" s="48" t="s">
        <v>464</v>
      </c>
      <c r="G74" s="48" t="s">
        <v>465</v>
      </c>
      <c r="H74" s="48"/>
      <c r="I74" s="48">
        <v>49.288500000000006</v>
      </c>
      <c r="J74" s="48"/>
      <c r="K74" s="48">
        <v>59</v>
      </c>
      <c r="L74" s="48" t="s">
        <v>2659</v>
      </c>
      <c r="M74" s="48">
        <v>203</v>
      </c>
      <c r="N74" s="48" t="s">
        <v>2660</v>
      </c>
      <c r="O74" s="48">
        <v>40.799999999999997</v>
      </c>
      <c r="P74" s="48" t="s">
        <v>2661</v>
      </c>
      <c r="Q74" s="48">
        <v>31.2</v>
      </c>
      <c r="R74" s="48">
        <v>8.4</v>
      </c>
      <c r="S74" s="48">
        <v>1.1000000000000001</v>
      </c>
      <c r="T74" s="48" t="s">
        <v>2284</v>
      </c>
      <c r="U74" s="48" t="s">
        <v>168</v>
      </c>
      <c r="V74" s="48" t="s">
        <v>2662</v>
      </c>
      <c r="W74" s="48" t="s">
        <v>2663</v>
      </c>
      <c r="X74" s="48" t="s">
        <v>160</v>
      </c>
      <c r="Y74" s="48" t="s">
        <v>2664</v>
      </c>
      <c r="Z74" s="48" t="s">
        <v>2451</v>
      </c>
      <c r="AA74" s="48" t="s">
        <v>2452</v>
      </c>
      <c r="AB74" s="48" t="s">
        <v>2665</v>
      </c>
      <c r="AC74" s="49">
        <v>167</v>
      </c>
      <c r="AD74" s="49">
        <v>49.916110000000003</v>
      </c>
      <c r="AE74" s="49"/>
      <c r="AF74" s="49">
        <v>59</v>
      </c>
      <c r="AG74" s="49" t="s">
        <v>2659</v>
      </c>
      <c r="AH74" s="49">
        <v>203</v>
      </c>
      <c r="AI74" s="49" t="s">
        <v>2660</v>
      </c>
      <c r="AJ74" s="49">
        <v>39.1</v>
      </c>
      <c r="AK74" s="49" t="s">
        <v>3219</v>
      </c>
      <c r="AL74" s="49">
        <v>29.2</v>
      </c>
      <c r="AM74" s="49">
        <v>8.8000000000000007</v>
      </c>
      <c r="AN74" s="49">
        <v>1.1000000000000001</v>
      </c>
      <c r="AO74" s="49" t="s">
        <v>2284</v>
      </c>
      <c r="AP74" s="49" t="s">
        <v>168</v>
      </c>
      <c r="AQ74" s="49" t="s">
        <v>2662</v>
      </c>
      <c r="AR74" s="49" t="s">
        <v>2663</v>
      </c>
      <c r="AS74" s="49" t="s">
        <v>160</v>
      </c>
      <c r="AT74" s="49" t="s">
        <v>2664</v>
      </c>
      <c r="AU74" s="49" t="s">
        <v>2451</v>
      </c>
      <c r="AV74" s="49" t="s">
        <v>2452</v>
      </c>
      <c r="AW74" s="49" t="s">
        <v>2665</v>
      </c>
    </row>
    <row r="75" spans="6:49" x14ac:dyDescent="0.2">
      <c r="F75" s="48" t="s">
        <v>466</v>
      </c>
      <c r="G75" s="48" t="s">
        <v>467</v>
      </c>
      <c r="H75" s="48"/>
      <c r="I75" s="48">
        <v>99.713300000000004</v>
      </c>
      <c r="J75" s="48"/>
      <c r="K75" s="48">
        <v>3</v>
      </c>
      <c r="L75" s="48" t="s">
        <v>291</v>
      </c>
      <c r="M75" s="48">
        <v>34.5</v>
      </c>
      <c r="N75" s="48" t="s">
        <v>291</v>
      </c>
      <c r="O75" s="48">
        <v>22.9</v>
      </c>
      <c r="P75" s="48" t="s">
        <v>291</v>
      </c>
      <c r="Q75" s="48">
        <v>17.5</v>
      </c>
      <c r="R75" s="48">
        <v>5.3</v>
      </c>
      <c r="S75" s="48">
        <v>0.1</v>
      </c>
      <c r="T75" s="48" t="s">
        <v>2321</v>
      </c>
      <c r="U75" s="48" t="s">
        <v>2321</v>
      </c>
      <c r="V75" s="48" t="s">
        <v>2321</v>
      </c>
      <c r="W75" s="48" t="s">
        <v>2321</v>
      </c>
      <c r="X75" s="48" t="s">
        <v>2666</v>
      </c>
      <c r="Y75" s="48" t="s">
        <v>2667</v>
      </c>
      <c r="Z75" s="48" t="s">
        <v>88</v>
      </c>
      <c r="AA75" s="48" t="s">
        <v>291</v>
      </c>
      <c r="AB75" s="48" t="s">
        <v>2668</v>
      </c>
      <c r="AC75" s="49">
        <v>2</v>
      </c>
      <c r="AD75" s="49">
        <v>99.713300000000004</v>
      </c>
      <c r="AE75" s="49"/>
      <c r="AF75" s="49">
        <v>3</v>
      </c>
      <c r="AG75" s="49" t="s">
        <v>291</v>
      </c>
      <c r="AH75" s="49">
        <v>34.5</v>
      </c>
      <c r="AI75" s="49" t="s">
        <v>291</v>
      </c>
      <c r="AJ75" s="49">
        <v>21.9</v>
      </c>
      <c r="AK75" s="49" t="s">
        <v>291</v>
      </c>
      <c r="AL75" s="49">
        <v>16.5</v>
      </c>
      <c r="AM75" s="49">
        <v>5.3</v>
      </c>
      <c r="AN75" s="49">
        <v>0.1</v>
      </c>
      <c r="AO75" s="49" t="s">
        <v>2321</v>
      </c>
      <c r="AP75" s="49" t="s">
        <v>2321</v>
      </c>
      <c r="AQ75" s="49" t="s">
        <v>2321</v>
      </c>
      <c r="AR75" s="49" t="s">
        <v>2321</v>
      </c>
      <c r="AS75" s="49" t="s">
        <v>2666</v>
      </c>
      <c r="AT75" s="49" t="s">
        <v>2667</v>
      </c>
      <c r="AU75" s="49" t="s">
        <v>88</v>
      </c>
      <c r="AV75" s="49" t="s">
        <v>291</v>
      </c>
      <c r="AW75" s="49" t="s">
        <v>2668</v>
      </c>
    </row>
    <row r="76" spans="6:49" x14ac:dyDescent="0.2">
      <c r="F76" s="48" t="s">
        <v>468</v>
      </c>
      <c r="G76" s="48" t="s">
        <v>469</v>
      </c>
      <c r="H76" s="48"/>
      <c r="I76" s="48">
        <v>79.220570000000009</v>
      </c>
      <c r="J76" s="48"/>
      <c r="K76" s="48">
        <v>11</v>
      </c>
      <c r="L76" s="48" t="s">
        <v>1807</v>
      </c>
      <c r="M76" s="48">
        <v>277</v>
      </c>
      <c r="N76" s="48" t="s">
        <v>2669</v>
      </c>
      <c r="O76" s="48">
        <v>40.299999999999997</v>
      </c>
      <c r="P76" s="48" t="s">
        <v>2670</v>
      </c>
      <c r="Q76" s="48">
        <v>9.1</v>
      </c>
      <c r="R76" s="48">
        <v>29</v>
      </c>
      <c r="S76" s="48">
        <v>2.1</v>
      </c>
      <c r="T76" s="48" t="s">
        <v>133</v>
      </c>
      <c r="U76" s="48" t="s">
        <v>164</v>
      </c>
      <c r="V76" s="48" t="s">
        <v>2671</v>
      </c>
      <c r="W76" s="48" t="s">
        <v>2672</v>
      </c>
      <c r="X76" s="48" t="s">
        <v>145</v>
      </c>
      <c r="Y76" s="48" t="s">
        <v>2406</v>
      </c>
      <c r="Z76" s="48" t="s">
        <v>88</v>
      </c>
      <c r="AA76" s="48" t="s">
        <v>291</v>
      </c>
      <c r="AB76" s="48" t="s">
        <v>2673</v>
      </c>
      <c r="AC76" s="49">
        <v>56</v>
      </c>
      <c r="AD76" s="49">
        <v>80.574880000000007</v>
      </c>
      <c r="AE76" s="49"/>
      <c r="AF76" s="49">
        <v>11</v>
      </c>
      <c r="AG76" s="49" t="s">
        <v>1807</v>
      </c>
      <c r="AH76" s="49">
        <v>277</v>
      </c>
      <c r="AI76" s="49" t="s">
        <v>2669</v>
      </c>
      <c r="AJ76" s="49">
        <v>37.9</v>
      </c>
      <c r="AK76" s="49" t="s">
        <v>3220</v>
      </c>
      <c r="AL76" s="49">
        <v>9.4</v>
      </c>
      <c r="AM76" s="49">
        <v>26.4</v>
      </c>
      <c r="AN76" s="49">
        <v>2.1</v>
      </c>
      <c r="AO76" s="49" t="s">
        <v>133</v>
      </c>
      <c r="AP76" s="49" t="s">
        <v>164</v>
      </c>
      <c r="AQ76" s="49" t="s">
        <v>3221</v>
      </c>
      <c r="AR76" s="49" t="s">
        <v>3222</v>
      </c>
      <c r="AS76" s="49" t="s">
        <v>145</v>
      </c>
      <c r="AT76" s="49" t="s">
        <v>2406</v>
      </c>
      <c r="AU76" s="49" t="s">
        <v>88</v>
      </c>
      <c r="AV76" s="49" t="s">
        <v>291</v>
      </c>
      <c r="AW76" s="49" t="s">
        <v>3223</v>
      </c>
    </row>
    <row r="77" spans="6:49" x14ac:dyDescent="0.2">
      <c r="F77" s="48" t="s">
        <v>470</v>
      </c>
      <c r="G77" s="48" t="s">
        <v>471</v>
      </c>
      <c r="H77" s="48"/>
      <c r="I77" s="48">
        <v>84.228930000000005</v>
      </c>
      <c r="J77" s="48"/>
      <c r="K77" s="48">
        <v>21</v>
      </c>
      <c r="L77" s="48" t="s">
        <v>164</v>
      </c>
      <c r="M77" s="48">
        <v>140</v>
      </c>
      <c r="N77" s="48" t="s">
        <v>2632</v>
      </c>
      <c r="O77" s="48">
        <v>30.6</v>
      </c>
      <c r="P77" s="48" t="s">
        <v>2674</v>
      </c>
      <c r="Q77" s="48">
        <v>8.8000000000000007</v>
      </c>
      <c r="R77" s="48">
        <v>18.899999999999999</v>
      </c>
      <c r="S77" s="48">
        <v>2.9</v>
      </c>
      <c r="T77" s="48" t="s">
        <v>159</v>
      </c>
      <c r="U77" s="48" t="s">
        <v>2675</v>
      </c>
      <c r="V77" s="48" t="s">
        <v>2676</v>
      </c>
      <c r="W77" s="48" t="s">
        <v>2677</v>
      </c>
      <c r="X77" s="48" t="s">
        <v>1559</v>
      </c>
      <c r="Y77" s="48" t="s">
        <v>2678</v>
      </c>
      <c r="Z77" s="48" t="s">
        <v>88</v>
      </c>
      <c r="AA77" s="48" t="s">
        <v>291</v>
      </c>
      <c r="AB77" s="48" t="s">
        <v>2679</v>
      </c>
      <c r="AC77" s="49">
        <v>42</v>
      </c>
      <c r="AD77" s="49">
        <v>83.751800000000003</v>
      </c>
      <c r="AE77" s="49"/>
      <c r="AF77" s="49">
        <v>21</v>
      </c>
      <c r="AG77" s="49" t="s">
        <v>164</v>
      </c>
      <c r="AH77" s="49">
        <v>140</v>
      </c>
      <c r="AI77" s="49" t="s">
        <v>2632</v>
      </c>
      <c r="AJ77" s="49">
        <v>31.9</v>
      </c>
      <c r="AK77" s="49" t="s">
        <v>3224</v>
      </c>
      <c r="AL77" s="49">
        <v>8.5</v>
      </c>
      <c r="AM77" s="49">
        <v>20.6</v>
      </c>
      <c r="AN77" s="49">
        <v>2.9</v>
      </c>
      <c r="AO77" s="49" t="s">
        <v>159</v>
      </c>
      <c r="AP77" s="49" t="s">
        <v>2675</v>
      </c>
      <c r="AQ77" s="49" t="s">
        <v>2676</v>
      </c>
      <c r="AR77" s="49" t="s">
        <v>2677</v>
      </c>
      <c r="AS77" s="49" t="s">
        <v>1559</v>
      </c>
      <c r="AT77" s="49" t="s">
        <v>2678</v>
      </c>
      <c r="AU77" s="49" t="s">
        <v>88</v>
      </c>
      <c r="AV77" s="49" t="s">
        <v>291</v>
      </c>
      <c r="AW77" s="49" t="s">
        <v>2679</v>
      </c>
    </row>
    <row r="78" spans="6:49" x14ac:dyDescent="0.2">
      <c r="F78" s="48" t="s">
        <v>472</v>
      </c>
      <c r="G78" s="48" t="s">
        <v>473</v>
      </c>
      <c r="H78" s="48"/>
      <c r="I78" s="48">
        <v>65.36384000000001</v>
      </c>
      <c r="J78" s="48"/>
      <c r="K78" s="48">
        <v>11.94</v>
      </c>
      <c r="L78" s="48" t="s">
        <v>2680</v>
      </c>
      <c r="M78" s="48">
        <v>275.38</v>
      </c>
      <c r="N78" s="48" t="s">
        <v>2681</v>
      </c>
      <c r="O78" s="48">
        <v>52.1</v>
      </c>
      <c r="P78" s="48" t="s">
        <v>2682</v>
      </c>
      <c r="Q78" s="48">
        <v>21.7</v>
      </c>
      <c r="R78" s="48">
        <v>20.3</v>
      </c>
      <c r="S78" s="48">
        <v>10.1</v>
      </c>
      <c r="T78" s="48" t="s">
        <v>2337</v>
      </c>
      <c r="U78" s="48" t="s">
        <v>88</v>
      </c>
      <c r="V78" s="48" t="s">
        <v>2337</v>
      </c>
      <c r="W78" s="48" t="s">
        <v>88</v>
      </c>
      <c r="X78" s="48" t="s">
        <v>159</v>
      </c>
      <c r="Y78" s="48" t="s">
        <v>2350</v>
      </c>
      <c r="Z78" s="48" t="s">
        <v>88</v>
      </c>
      <c r="AA78" s="48" t="s">
        <v>291</v>
      </c>
      <c r="AB78" s="48" t="s">
        <v>2411</v>
      </c>
      <c r="AC78" s="49">
        <v>115</v>
      </c>
      <c r="AD78" s="49">
        <v>67.630949999999999</v>
      </c>
      <c r="AE78" s="49"/>
      <c r="AF78" s="49">
        <v>10.94</v>
      </c>
      <c r="AG78" s="49" t="s">
        <v>3225</v>
      </c>
      <c r="AH78" s="49">
        <v>251.88</v>
      </c>
      <c r="AI78" s="49" t="s">
        <v>3226</v>
      </c>
      <c r="AJ78" s="49">
        <v>49.7</v>
      </c>
      <c r="AK78" s="49" t="s">
        <v>3227</v>
      </c>
      <c r="AL78" s="49">
        <v>21.6</v>
      </c>
      <c r="AM78" s="49">
        <v>20.2</v>
      </c>
      <c r="AN78" s="49">
        <v>7.9</v>
      </c>
      <c r="AO78" s="49" t="s">
        <v>2337</v>
      </c>
      <c r="AP78" s="49" t="s">
        <v>88</v>
      </c>
      <c r="AQ78" s="49" t="s">
        <v>2337</v>
      </c>
      <c r="AR78" s="49" t="s">
        <v>88</v>
      </c>
      <c r="AS78" s="49" t="s">
        <v>159</v>
      </c>
      <c r="AT78" s="49" t="s">
        <v>2350</v>
      </c>
      <c r="AU78" s="49" t="s">
        <v>88</v>
      </c>
      <c r="AV78" s="49" t="s">
        <v>291</v>
      </c>
      <c r="AW78" s="49" t="s">
        <v>2411</v>
      </c>
    </row>
    <row r="79" spans="6:49" x14ac:dyDescent="0.2">
      <c r="F79" s="48" t="s">
        <v>474</v>
      </c>
      <c r="G79" s="48" t="s">
        <v>475</v>
      </c>
      <c r="H79" s="48"/>
      <c r="I79" s="48">
        <v>68.449130000000011</v>
      </c>
      <c r="J79" s="48"/>
      <c r="K79" s="48">
        <v>42</v>
      </c>
      <c r="L79" s="48" t="s">
        <v>126</v>
      </c>
      <c r="M79" s="48">
        <v>207.5</v>
      </c>
      <c r="N79" s="48" t="s">
        <v>2683</v>
      </c>
      <c r="O79" s="48">
        <v>30.1</v>
      </c>
      <c r="P79" s="48" t="s">
        <v>2684</v>
      </c>
      <c r="Q79" s="48">
        <v>18.100000000000001</v>
      </c>
      <c r="R79" s="48">
        <v>11.6</v>
      </c>
      <c r="S79" s="48">
        <v>0.4</v>
      </c>
      <c r="T79" s="48" t="s">
        <v>84</v>
      </c>
      <c r="U79" s="48" t="s">
        <v>2489</v>
      </c>
      <c r="V79" s="48" t="s">
        <v>2685</v>
      </c>
      <c r="W79" s="48" t="s">
        <v>2686</v>
      </c>
      <c r="X79" s="48" t="s">
        <v>159</v>
      </c>
      <c r="Y79" s="48" t="s">
        <v>2350</v>
      </c>
      <c r="Z79" s="48" t="s">
        <v>88</v>
      </c>
      <c r="AA79" s="48" t="s">
        <v>291</v>
      </c>
      <c r="AB79" s="48" t="s">
        <v>2687</v>
      </c>
      <c r="AC79" s="49">
        <v>81</v>
      </c>
      <c r="AD79" s="49">
        <v>75.753360000000001</v>
      </c>
      <c r="AE79" s="49"/>
      <c r="AF79" s="49">
        <v>26</v>
      </c>
      <c r="AG79" s="49" t="s">
        <v>1844</v>
      </c>
      <c r="AH79" s="49">
        <v>191</v>
      </c>
      <c r="AI79" s="49" t="s">
        <v>3228</v>
      </c>
      <c r="AJ79" s="49">
        <v>30.1</v>
      </c>
      <c r="AK79" s="49" t="s">
        <v>2684</v>
      </c>
      <c r="AL79" s="49">
        <v>18.100000000000001</v>
      </c>
      <c r="AM79" s="49">
        <v>11.6</v>
      </c>
      <c r="AN79" s="49">
        <v>0.4</v>
      </c>
      <c r="AO79" s="49" t="s">
        <v>84</v>
      </c>
      <c r="AP79" s="49" t="s">
        <v>2489</v>
      </c>
      <c r="AQ79" s="49" t="s">
        <v>2685</v>
      </c>
      <c r="AR79" s="49" t="s">
        <v>2686</v>
      </c>
      <c r="AS79" s="49" t="s">
        <v>159</v>
      </c>
      <c r="AT79" s="49" t="s">
        <v>2350</v>
      </c>
      <c r="AU79" s="49" t="s">
        <v>88</v>
      </c>
      <c r="AV79" s="49" t="s">
        <v>291</v>
      </c>
      <c r="AW79" s="49" t="s">
        <v>2687</v>
      </c>
    </row>
    <row r="80" spans="6:49" x14ac:dyDescent="0.2">
      <c r="F80" s="48" t="s">
        <v>476</v>
      </c>
      <c r="G80" s="48" t="s">
        <v>477</v>
      </c>
      <c r="H80" s="48"/>
      <c r="I80" s="48">
        <v>59.535530000000001</v>
      </c>
      <c r="J80" s="48"/>
      <c r="K80" s="48">
        <v>20</v>
      </c>
      <c r="L80" s="48" t="s">
        <v>1713</v>
      </c>
      <c r="M80" s="48">
        <v>216</v>
      </c>
      <c r="N80" s="48" t="s">
        <v>2574</v>
      </c>
      <c r="O80" s="48">
        <v>44.7</v>
      </c>
      <c r="P80" s="48" t="s">
        <v>2688</v>
      </c>
      <c r="Q80" s="48">
        <v>18.399999999999999</v>
      </c>
      <c r="R80" s="48">
        <v>25.9</v>
      </c>
      <c r="S80" s="48">
        <v>0.4</v>
      </c>
      <c r="T80" s="48" t="s">
        <v>2689</v>
      </c>
      <c r="U80" s="48" t="s">
        <v>88</v>
      </c>
      <c r="V80" s="48" t="s">
        <v>1147</v>
      </c>
      <c r="W80" s="48" t="s">
        <v>2690</v>
      </c>
      <c r="X80" s="48" t="s">
        <v>2279</v>
      </c>
      <c r="Y80" s="48" t="s">
        <v>2691</v>
      </c>
      <c r="Z80" s="48" t="s">
        <v>2692</v>
      </c>
      <c r="AA80" s="48" t="s">
        <v>88</v>
      </c>
      <c r="AB80" s="48" t="s">
        <v>2693</v>
      </c>
      <c r="AC80" s="49">
        <v>144</v>
      </c>
      <c r="AD80" s="49">
        <v>59.535530000000001</v>
      </c>
      <c r="AE80" s="49"/>
      <c r="AF80" s="49">
        <v>20</v>
      </c>
      <c r="AG80" s="49" t="s">
        <v>1713</v>
      </c>
      <c r="AH80" s="49">
        <v>216</v>
      </c>
      <c r="AI80" s="49" t="s">
        <v>2574</v>
      </c>
      <c r="AJ80" s="49">
        <v>44.7</v>
      </c>
      <c r="AK80" s="49" t="s">
        <v>2688</v>
      </c>
      <c r="AL80" s="49">
        <v>18.399999999999999</v>
      </c>
      <c r="AM80" s="49">
        <v>25.9</v>
      </c>
      <c r="AN80" s="49">
        <v>0.4</v>
      </c>
      <c r="AO80" s="49" t="s">
        <v>2689</v>
      </c>
      <c r="AP80" s="49" t="s">
        <v>88</v>
      </c>
      <c r="AQ80" s="49" t="s">
        <v>1147</v>
      </c>
      <c r="AR80" s="49" t="s">
        <v>2690</v>
      </c>
      <c r="AS80" s="49" t="s">
        <v>2279</v>
      </c>
      <c r="AT80" s="49" t="s">
        <v>2691</v>
      </c>
      <c r="AU80" s="49" t="s">
        <v>2692</v>
      </c>
      <c r="AV80" s="49" t="s">
        <v>88</v>
      </c>
      <c r="AW80" s="49" t="s">
        <v>2693</v>
      </c>
    </row>
    <row r="81" spans="6:49" x14ac:dyDescent="0.2">
      <c r="F81" s="48" t="s">
        <v>115</v>
      </c>
      <c r="G81" s="48" t="s">
        <v>42</v>
      </c>
      <c r="H81" s="48"/>
      <c r="I81" s="48">
        <v>63.549180000000007</v>
      </c>
      <c r="J81" s="48"/>
      <c r="K81" s="48">
        <v>15</v>
      </c>
      <c r="L81" s="48" t="s">
        <v>254</v>
      </c>
      <c r="M81" s="48">
        <v>312</v>
      </c>
      <c r="N81" s="48" t="s">
        <v>2694</v>
      </c>
      <c r="O81" s="48">
        <v>30.8</v>
      </c>
      <c r="P81" s="48" t="s">
        <v>2695</v>
      </c>
      <c r="Q81" s="48">
        <v>15</v>
      </c>
      <c r="R81" s="48">
        <v>13.5</v>
      </c>
      <c r="S81" s="48">
        <v>2.2999999999999998</v>
      </c>
      <c r="T81" s="48" t="s">
        <v>2321</v>
      </c>
      <c r="U81" s="48" t="s">
        <v>2321</v>
      </c>
      <c r="V81" s="48" t="s">
        <v>2321</v>
      </c>
      <c r="W81" s="48" t="s">
        <v>2321</v>
      </c>
      <c r="X81" s="48" t="s">
        <v>2696</v>
      </c>
      <c r="Y81" s="48" t="s">
        <v>88</v>
      </c>
      <c r="Z81" s="48" t="s">
        <v>2558</v>
      </c>
      <c r="AA81" s="48" t="s">
        <v>2278</v>
      </c>
      <c r="AB81" s="48" t="s">
        <v>2697</v>
      </c>
      <c r="AC81" s="49">
        <v>131</v>
      </c>
      <c r="AD81" s="49">
        <v>63.549180000000007</v>
      </c>
      <c r="AE81" s="49"/>
      <c r="AF81" s="49">
        <v>15</v>
      </c>
      <c r="AG81" s="49" t="s">
        <v>254</v>
      </c>
      <c r="AH81" s="49">
        <v>312</v>
      </c>
      <c r="AI81" s="49" t="s">
        <v>2694</v>
      </c>
      <c r="AJ81" s="49">
        <v>30.8</v>
      </c>
      <c r="AK81" s="49" t="s">
        <v>2695</v>
      </c>
      <c r="AL81" s="49">
        <v>15</v>
      </c>
      <c r="AM81" s="49">
        <v>13.5</v>
      </c>
      <c r="AN81" s="49">
        <v>2.2999999999999998</v>
      </c>
      <c r="AO81" s="49" t="s">
        <v>2321</v>
      </c>
      <c r="AP81" s="49" t="s">
        <v>2321</v>
      </c>
      <c r="AQ81" s="49" t="s">
        <v>2321</v>
      </c>
      <c r="AR81" s="49" t="s">
        <v>2321</v>
      </c>
      <c r="AS81" s="49" t="s">
        <v>2696</v>
      </c>
      <c r="AT81" s="49" t="s">
        <v>88</v>
      </c>
      <c r="AU81" s="49" t="s">
        <v>2558</v>
      </c>
      <c r="AV81" s="49" t="s">
        <v>2278</v>
      </c>
      <c r="AW81" s="49" t="s">
        <v>2697</v>
      </c>
    </row>
    <row r="82" spans="6:49" x14ac:dyDescent="0.2">
      <c r="F82" s="48" t="s">
        <v>478</v>
      </c>
      <c r="G82" s="48" t="s">
        <v>479</v>
      </c>
      <c r="H82" s="48"/>
      <c r="I82" s="48">
        <v>94.621560000000002</v>
      </c>
      <c r="J82" s="48"/>
      <c r="K82" s="48">
        <v>9</v>
      </c>
      <c r="L82" s="48" t="s">
        <v>298</v>
      </c>
      <c r="M82" s="48">
        <v>81</v>
      </c>
      <c r="N82" s="48" t="s">
        <v>2698</v>
      </c>
      <c r="O82" s="48">
        <v>26</v>
      </c>
      <c r="P82" s="48" t="s">
        <v>291</v>
      </c>
      <c r="Q82" s="48">
        <v>12.4</v>
      </c>
      <c r="R82" s="48">
        <v>12.2</v>
      </c>
      <c r="S82" s="48">
        <v>1.4</v>
      </c>
      <c r="T82" s="48" t="s">
        <v>88</v>
      </c>
      <c r="U82" s="48" t="s">
        <v>291</v>
      </c>
      <c r="V82" s="48" t="s">
        <v>2699</v>
      </c>
      <c r="W82" s="48" t="s">
        <v>2700</v>
      </c>
      <c r="X82" s="48" t="s">
        <v>130</v>
      </c>
      <c r="Y82" s="48" t="s">
        <v>2338</v>
      </c>
      <c r="Z82" s="48" t="s">
        <v>88</v>
      </c>
      <c r="AA82" s="48" t="s">
        <v>291</v>
      </c>
      <c r="AB82" s="48" t="s">
        <v>2701</v>
      </c>
      <c r="AC82" s="49">
        <v>4</v>
      </c>
      <c r="AD82" s="49">
        <v>94.585090000000008</v>
      </c>
      <c r="AE82" s="49"/>
      <c r="AF82" s="49">
        <v>9</v>
      </c>
      <c r="AG82" s="49" t="s">
        <v>298</v>
      </c>
      <c r="AH82" s="49">
        <v>81.5</v>
      </c>
      <c r="AI82" s="49" t="s">
        <v>3229</v>
      </c>
      <c r="AJ82" s="49">
        <v>26.1</v>
      </c>
      <c r="AK82" s="49" t="s">
        <v>3230</v>
      </c>
      <c r="AL82" s="49">
        <v>12.4</v>
      </c>
      <c r="AM82" s="49">
        <v>12.4</v>
      </c>
      <c r="AN82" s="49">
        <v>1.4</v>
      </c>
      <c r="AO82" s="49" t="s">
        <v>88</v>
      </c>
      <c r="AP82" s="49" t="s">
        <v>291</v>
      </c>
      <c r="AQ82" s="49" t="s">
        <v>2699</v>
      </c>
      <c r="AR82" s="49" t="s">
        <v>2700</v>
      </c>
      <c r="AS82" s="49" t="s">
        <v>130</v>
      </c>
      <c r="AT82" s="49" t="s">
        <v>2338</v>
      </c>
      <c r="AU82" s="49" t="s">
        <v>88</v>
      </c>
      <c r="AV82" s="49" t="s">
        <v>291</v>
      </c>
      <c r="AW82" s="49" t="s">
        <v>2701</v>
      </c>
    </row>
    <row r="83" spans="6:49" x14ac:dyDescent="0.2">
      <c r="F83" s="48" t="s">
        <v>480</v>
      </c>
      <c r="G83" s="48" t="s">
        <v>481</v>
      </c>
      <c r="H83" s="48"/>
      <c r="I83" s="48">
        <v>80.231450000000009</v>
      </c>
      <c r="J83" s="48"/>
      <c r="K83" s="48">
        <v>28</v>
      </c>
      <c r="L83" s="48" t="s">
        <v>1643</v>
      </c>
      <c r="M83" s="48">
        <v>239</v>
      </c>
      <c r="N83" s="48" t="s">
        <v>2702</v>
      </c>
      <c r="O83" s="48">
        <v>26.2</v>
      </c>
      <c r="P83" s="48" t="s">
        <v>2703</v>
      </c>
      <c r="Q83" s="48">
        <v>18.8</v>
      </c>
      <c r="R83" s="48">
        <v>5.8</v>
      </c>
      <c r="S83" s="48">
        <v>1.5</v>
      </c>
      <c r="T83" s="48" t="s">
        <v>145</v>
      </c>
      <c r="U83" s="48" t="s">
        <v>2533</v>
      </c>
      <c r="V83" s="48" t="s">
        <v>2704</v>
      </c>
      <c r="W83" s="48" t="s">
        <v>2705</v>
      </c>
      <c r="X83" s="48" t="s">
        <v>139</v>
      </c>
      <c r="Y83" s="48" t="s">
        <v>2706</v>
      </c>
      <c r="Z83" s="48" t="s">
        <v>88</v>
      </c>
      <c r="AA83" s="48" t="s">
        <v>291</v>
      </c>
      <c r="AB83" s="48" t="s">
        <v>2707</v>
      </c>
      <c r="AC83" s="49">
        <v>13</v>
      </c>
      <c r="AD83" s="49">
        <v>89.613780000000006</v>
      </c>
      <c r="AE83" s="49"/>
      <c r="AF83" s="49">
        <v>6</v>
      </c>
      <c r="AG83" s="49" t="s">
        <v>1857</v>
      </c>
      <c r="AH83" s="49">
        <v>234</v>
      </c>
      <c r="AI83" s="49" t="s">
        <v>3231</v>
      </c>
      <c r="AJ83" s="49">
        <v>25.3</v>
      </c>
      <c r="AK83" s="49" t="s">
        <v>291</v>
      </c>
      <c r="AL83" s="49">
        <v>18</v>
      </c>
      <c r="AM83" s="49">
        <v>5.8</v>
      </c>
      <c r="AN83" s="49">
        <v>1.5</v>
      </c>
      <c r="AO83" s="49" t="s">
        <v>145</v>
      </c>
      <c r="AP83" s="49" t="s">
        <v>2533</v>
      </c>
      <c r="AQ83" s="49" t="s">
        <v>2704</v>
      </c>
      <c r="AR83" s="49" t="s">
        <v>2705</v>
      </c>
      <c r="AS83" s="49" t="s">
        <v>139</v>
      </c>
      <c r="AT83" s="49" t="s">
        <v>2706</v>
      </c>
      <c r="AU83" s="49" t="s">
        <v>88</v>
      </c>
      <c r="AV83" s="49" t="s">
        <v>291</v>
      </c>
      <c r="AW83" s="49" t="s">
        <v>2707</v>
      </c>
    </row>
    <row r="84" spans="6:49" x14ac:dyDescent="0.2">
      <c r="F84" s="48" t="s">
        <v>482</v>
      </c>
      <c r="G84" s="48" t="s">
        <v>483</v>
      </c>
      <c r="H84" s="48"/>
      <c r="I84" s="48">
        <v>66.320490000000007</v>
      </c>
      <c r="J84" s="48"/>
      <c r="K84" s="48">
        <v>14</v>
      </c>
      <c r="L84" s="48" t="s">
        <v>1749</v>
      </c>
      <c r="M84" s="48">
        <v>238</v>
      </c>
      <c r="N84" s="48" t="s">
        <v>2708</v>
      </c>
      <c r="O84" s="48">
        <v>53.1</v>
      </c>
      <c r="P84" s="48" t="s">
        <v>2709</v>
      </c>
      <c r="Q84" s="48">
        <v>16.8</v>
      </c>
      <c r="R84" s="48">
        <v>34.799999999999997</v>
      </c>
      <c r="S84" s="48">
        <v>1.6</v>
      </c>
      <c r="T84" s="48" t="s">
        <v>2283</v>
      </c>
      <c r="U84" s="48" t="s">
        <v>99</v>
      </c>
      <c r="V84" s="48" t="s">
        <v>2710</v>
      </c>
      <c r="W84" s="48" t="s">
        <v>88</v>
      </c>
      <c r="X84" s="48" t="s">
        <v>109</v>
      </c>
      <c r="Y84" s="48" t="s">
        <v>2711</v>
      </c>
      <c r="Z84" s="48" t="s">
        <v>88</v>
      </c>
      <c r="AA84" s="48" t="s">
        <v>291</v>
      </c>
      <c r="AB84" s="48" t="s">
        <v>2712</v>
      </c>
      <c r="AC84" s="49">
        <v>128</v>
      </c>
      <c r="AD84" s="49">
        <v>63.951690000000006</v>
      </c>
      <c r="AE84" s="49"/>
      <c r="AF84" s="49">
        <v>14</v>
      </c>
      <c r="AG84" s="49" t="s">
        <v>1749</v>
      </c>
      <c r="AH84" s="49">
        <v>238</v>
      </c>
      <c r="AI84" s="49" t="s">
        <v>2708</v>
      </c>
      <c r="AJ84" s="49">
        <v>59.1</v>
      </c>
      <c r="AK84" s="49" t="s">
        <v>3232</v>
      </c>
      <c r="AL84" s="49">
        <v>14.6</v>
      </c>
      <c r="AM84" s="49">
        <v>42.9</v>
      </c>
      <c r="AN84" s="49">
        <v>1.6</v>
      </c>
      <c r="AO84" s="49" t="s">
        <v>2283</v>
      </c>
      <c r="AP84" s="49" t="s">
        <v>99</v>
      </c>
      <c r="AQ84" s="49" t="s">
        <v>2710</v>
      </c>
      <c r="AR84" s="49" t="s">
        <v>88</v>
      </c>
      <c r="AS84" s="49" t="s">
        <v>109</v>
      </c>
      <c r="AT84" s="49" t="s">
        <v>2711</v>
      </c>
      <c r="AU84" s="49" t="s">
        <v>88</v>
      </c>
      <c r="AV84" s="49" t="s">
        <v>291</v>
      </c>
      <c r="AW84" s="49" t="s">
        <v>2712</v>
      </c>
    </row>
    <row r="85" spans="6:49" x14ac:dyDescent="0.2">
      <c r="F85" s="48" t="s">
        <v>484</v>
      </c>
      <c r="G85" s="48" t="s">
        <v>485</v>
      </c>
      <c r="H85" s="48"/>
      <c r="I85" s="48">
        <v>64.79225000000001</v>
      </c>
      <c r="J85" s="48"/>
      <c r="K85" s="48">
        <v>11</v>
      </c>
      <c r="L85" s="48" t="s">
        <v>1807</v>
      </c>
      <c r="M85" s="48">
        <v>272</v>
      </c>
      <c r="N85" s="48" t="s">
        <v>2713</v>
      </c>
      <c r="O85" s="48">
        <v>35.1</v>
      </c>
      <c r="P85" s="48" t="s">
        <v>2714</v>
      </c>
      <c r="Q85" s="48">
        <v>13.6</v>
      </c>
      <c r="R85" s="48">
        <v>13.4</v>
      </c>
      <c r="S85" s="48">
        <v>8.1</v>
      </c>
      <c r="T85" s="48" t="s">
        <v>134</v>
      </c>
      <c r="U85" s="48" t="s">
        <v>129</v>
      </c>
      <c r="V85" s="48" t="s">
        <v>2715</v>
      </c>
      <c r="W85" s="48" t="s">
        <v>88</v>
      </c>
      <c r="X85" s="48" t="s">
        <v>1750</v>
      </c>
      <c r="Y85" s="48" t="s">
        <v>2567</v>
      </c>
      <c r="Z85" s="48" t="s">
        <v>2716</v>
      </c>
      <c r="AA85" s="48" t="s">
        <v>88</v>
      </c>
      <c r="AB85" s="48" t="s">
        <v>2717</v>
      </c>
      <c r="AC85" s="49">
        <v>124</v>
      </c>
      <c r="AD85" s="49">
        <v>64.946809999999999</v>
      </c>
      <c r="AE85" s="49"/>
      <c r="AF85" s="49">
        <v>11</v>
      </c>
      <c r="AG85" s="49" t="s">
        <v>1807</v>
      </c>
      <c r="AH85" s="49">
        <v>268</v>
      </c>
      <c r="AI85" s="49" t="s">
        <v>3233</v>
      </c>
      <c r="AJ85" s="49">
        <v>35.1</v>
      </c>
      <c r="AK85" s="49" t="s">
        <v>2714</v>
      </c>
      <c r="AL85" s="49">
        <v>13.6</v>
      </c>
      <c r="AM85" s="49">
        <v>13.4</v>
      </c>
      <c r="AN85" s="49">
        <v>8.1</v>
      </c>
      <c r="AO85" s="49" t="s">
        <v>134</v>
      </c>
      <c r="AP85" s="49" t="s">
        <v>129</v>
      </c>
      <c r="AQ85" s="49" t="s">
        <v>2715</v>
      </c>
      <c r="AR85" s="49" t="s">
        <v>88</v>
      </c>
      <c r="AS85" s="49" t="s">
        <v>1750</v>
      </c>
      <c r="AT85" s="49" t="s">
        <v>2567</v>
      </c>
      <c r="AU85" s="49" t="s">
        <v>2716</v>
      </c>
      <c r="AV85" s="49" t="s">
        <v>88</v>
      </c>
      <c r="AW85" s="49" t="s">
        <v>2717</v>
      </c>
    </row>
    <row r="86" spans="6:49" x14ac:dyDescent="0.2">
      <c r="F86" s="48" t="s">
        <v>486</v>
      </c>
      <c r="G86" s="48" t="s">
        <v>487</v>
      </c>
      <c r="H86" s="48"/>
      <c r="I86" s="48">
        <v>81.618090000000009</v>
      </c>
      <c r="J86" s="48"/>
      <c r="K86" s="48">
        <v>19</v>
      </c>
      <c r="L86" s="48" t="s">
        <v>1678</v>
      </c>
      <c r="M86" s="48">
        <v>128.5</v>
      </c>
      <c r="N86" s="48" t="s">
        <v>2718</v>
      </c>
      <c r="O86" s="48">
        <v>46.7</v>
      </c>
      <c r="P86" s="48" t="s">
        <v>2719</v>
      </c>
      <c r="Q86" s="48">
        <v>24</v>
      </c>
      <c r="R86" s="48">
        <v>18.600000000000001</v>
      </c>
      <c r="S86" s="48">
        <v>4.2</v>
      </c>
      <c r="T86" s="48" t="s">
        <v>95</v>
      </c>
      <c r="U86" s="48" t="s">
        <v>2720</v>
      </c>
      <c r="V86" s="48" t="s">
        <v>2721</v>
      </c>
      <c r="W86" s="48" t="s">
        <v>2722</v>
      </c>
      <c r="X86" s="48" t="s">
        <v>159</v>
      </c>
      <c r="Y86" s="48" t="s">
        <v>2350</v>
      </c>
      <c r="Z86" s="48" t="s">
        <v>88</v>
      </c>
      <c r="AA86" s="48" t="s">
        <v>291</v>
      </c>
      <c r="AB86" s="48" t="s">
        <v>2723</v>
      </c>
      <c r="AC86" s="49">
        <v>51</v>
      </c>
      <c r="AD86" s="49">
        <v>81.625190000000003</v>
      </c>
      <c r="AE86" s="49"/>
      <c r="AF86" s="49">
        <v>19</v>
      </c>
      <c r="AG86" s="49" t="s">
        <v>1678</v>
      </c>
      <c r="AH86" s="49">
        <v>128.5</v>
      </c>
      <c r="AI86" s="49" t="s">
        <v>2718</v>
      </c>
      <c r="AJ86" s="49">
        <v>46.7</v>
      </c>
      <c r="AK86" s="49" t="s">
        <v>3234</v>
      </c>
      <c r="AL86" s="49">
        <v>23.9</v>
      </c>
      <c r="AM86" s="49">
        <v>18.600000000000001</v>
      </c>
      <c r="AN86" s="49">
        <v>4.2</v>
      </c>
      <c r="AO86" s="49" t="s">
        <v>95</v>
      </c>
      <c r="AP86" s="49" t="s">
        <v>2720</v>
      </c>
      <c r="AQ86" s="49" t="s">
        <v>2721</v>
      </c>
      <c r="AR86" s="49" t="s">
        <v>2722</v>
      </c>
      <c r="AS86" s="49" t="s">
        <v>159</v>
      </c>
      <c r="AT86" s="49" t="s">
        <v>2350</v>
      </c>
      <c r="AU86" s="49" t="s">
        <v>88</v>
      </c>
      <c r="AV86" s="49" t="s">
        <v>291</v>
      </c>
      <c r="AW86" s="49" t="s">
        <v>2723</v>
      </c>
    </row>
    <row r="87" spans="6:49" x14ac:dyDescent="0.2">
      <c r="F87" s="48" t="s">
        <v>122</v>
      </c>
      <c r="G87" s="48" t="s">
        <v>18</v>
      </c>
      <c r="H87" s="48"/>
      <c r="I87" s="48">
        <v>71.722460000000012</v>
      </c>
      <c r="J87" s="48"/>
      <c r="K87" s="48">
        <v>23</v>
      </c>
      <c r="L87" s="48" t="s">
        <v>263</v>
      </c>
      <c r="M87" s="48">
        <v>126.75</v>
      </c>
      <c r="N87" s="48" t="s">
        <v>2724</v>
      </c>
      <c r="O87" s="48">
        <v>28.6</v>
      </c>
      <c r="P87" s="48" t="s">
        <v>2725</v>
      </c>
      <c r="Q87" s="48">
        <v>10.5</v>
      </c>
      <c r="R87" s="48">
        <v>16.100000000000001</v>
      </c>
      <c r="S87" s="48">
        <v>2</v>
      </c>
      <c r="T87" s="48" t="s">
        <v>276</v>
      </c>
      <c r="U87" s="48" t="s">
        <v>2471</v>
      </c>
      <c r="V87" s="48" t="s">
        <v>2726</v>
      </c>
      <c r="W87" s="48" t="s">
        <v>2727</v>
      </c>
      <c r="X87" s="48" t="s">
        <v>110</v>
      </c>
      <c r="Y87" s="48" t="s">
        <v>2728</v>
      </c>
      <c r="Z87" s="48" t="s">
        <v>2729</v>
      </c>
      <c r="AA87" s="48" t="s">
        <v>88</v>
      </c>
      <c r="AB87" s="48" t="s">
        <v>2730</v>
      </c>
      <c r="AC87" s="49">
        <v>62</v>
      </c>
      <c r="AD87" s="49">
        <v>78.724650000000011</v>
      </c>
      <c r="AE87" s="49"/>
      <c r="AF87" s="49">
        <v>9</v>
      </c>
      <c r="AG87" s="49" t="s">
        <v>298</v>
      </c>
      <c r="AH87" s="49">
        <v>96.5</v>
      </c>
      <c r="AI87" s="49" t="s">
        <v>3235</v>
      </c>
      <c r="AJ87" s="49">
        <v>28.6</v>
      </c>
      <c r="AK87" s="49" t="s">
        <v>2725</v>
      </c>
      <c r="AL87" s="49">
        <v>10.5</v>
      </c>
      <c r="AM87" s="49">
        <v>16.100000000000001</v>
      </c>
      <c r="AN87" s="49">
        <v>2</v>
      </c>
      <c r="AO87" s="49" t="s">
        <v>276</v>
      </c>
      <c r="AP87" s="49" t="s">
        <v>2471</v>
      </c>
      <c r="AQ87" s="49" t="s">
        <v>2726</v>
      </c>
      <c r="AR87" s="49" t="s">
        <v>2727</v>
      </c>
      <c r="AS87" s="49" t="s">
        <v>110</v>
      </c>
      <c r="AT87" s="49" t="s">
        <v>2728</v>
      </c>
      <c r="AU87" s="49" t="s">
        <v>2729</v>
      </c>
      <c r="AV87" s="49" t="s">
        <v>88</v>
      </c>
      <c r="AW87" s="49" t="s">
        <v>2730</v>
      </c>
    </row>
    <row r="88" spans="6:49" x14ac:dyDescent="0.2">
      <c r="F88" s="48" t="s">
        <v>488</v>
      </c>
      <c r="G88" s="48" t="s">
        <v>489</v>
      </c>
      <c r="H88" s="48"/>
      <c r="I88" s="48">
        <v>78.025950000000009</v>
      </c>
      <c r="J88" s="48"/>
      <c r="K88" s="48">
        <v>10</v>
      </c>
      <c r="L88" s="48" t="s">
        <v>1782</v>
      </c>
      <c r="M88" s="48">
        <v>182</v>
      </c>
      <c r="N88" s="48" t="s">
        <v>2731</v>
      </c>
      <c r="O88" s="48">
        <v>29.4</v>
      </c>
      <c r="P88" s="48" t="s">
        <v>2732</v>
      </c>
      <c r="Q88" s="48">
        <v>16.2</v>
      </c>
      <c r="R88" s="48">
        <v>11.3</v>
      </c>
      <c r="S88" s="48">
        <v>1.9</v>
      </c>
      <c r="T88" s="48" t="s">
        <v>2337</v>
      </c>
      <c r="U88" s="48" t="s">
        <v>88</v>
      </c>
      <c r="V88" s="48" t="s">
        <v>2337</v>
      </c>
      <c r="W88" s="48" t="s">
        <v>88</v>
      </c>
      <c r="X88" s="48" t="s">
        <v>145</v>
      </c>
      <c r="Y88" s="48" t="s">
        <v>2406</v>
      </c>
      <c r="Z88" s="48" t="s">
        <v>88</v>
      </c>
      <c r="AA88" s="48" t="s">
        <v>291</v>
      </c>
      <c r="AB88" s="48" t="s">
        <v>2634</v>
      </c>
      <c r="AC88" s="49">
        <v>64</v>
      </c>
      <c r="AD88" s="49">
        <v>78.205700000000007</v>
      </c>
      <c r="AE88" s="49"/>
      <c r="AF88" s="49">
        <v>10</v>
      </c>
      <c r="AG88" s="49" t="s">
        <v>1782</v>
      </c>
      <c r="AH88" s="49">
        <v>186</v>
      </c>
      <c r="AI88" s="49" t="s">
        <v>3236</v>
      </c>
      <c r="AJ88" s="49">
        <v>28.4</v>
      </c>
      <c r="AK88" s="49" t="s">
        <v>3237</v>
      </c>
      <c r="AL88" s="49">
        <v>16.399999999999999</v>
      </c>
      <c r="AM88" s="49">
        <v>10.1</v>
      </c>
      <c r="AN88" s="49">
        <v>1.9</v>
      </c>
      <c r="AO88" s="49" t="s">
        <v>2337</v>
      </c>
      <c r="AP88" s="49" t="s">
        <v>88</v>
      </c>
      <c r="AQ88" s="49" t="s">
        <v>2337</v>
      </c>
      <c r="AR88" s="49" t="s">
        <v>88</v>
      </c>
      <c r="AS88" s="49" t="s">
        <v>145</v>
      </c>
      <c r="AT88" s="49" t="s">
        <v>2406</v>
      </c>
      <c r="AU88" s="49" t="s">
        <v>88</v>
      </c>
      <c r="AV88" s="49" t="s">
        <v>291</v>
      </c>
      <c r="AW88" s="49" t="s">
        <v>2634</v>
      </c>
    </row>
    <row r="89" spans="6:49" x14ac:dyDescent="0.2">
      <c r="F89" s="48" t="s">
        <v>490</v>
      </c>
      <c r="G89" s="48" t="s">
        <v>491</v>
      </c>
      <c r="H89" s="48"/>
      <c r="I89" s="48">
        <v>68.207220000000007</v>
      </c>
      <c r="J89" s="48"/>
      <c r="K89" s="48">
        <v>35</v>
      </c>
      <c r="L89" s="48" t="s">
        <v>1722</v>
      </c>
      <c r="M89" s="48">
        <v>179.5</v>
      </c>
      <c r="N89" s="48" t="s">
        <v>2733</v>
      </c>
      <c r="O89" s="48">
        <v>37.200000000000003</v>
      </c>
      <c r="P89" s="48" t="s">
        <v>2734</v>
      </c>
      <c r="Q89" s="48">
        <v>30.1</v>
      </c>
      <c r="R89" s="48">
        <v>1.9</v>
      </c>
      <c r="S89" s="48">
        <v>5.2</v>
      </c>
      <c r="T89" s="48" t="s">
        <v>2321</v>
      </c>
      <c r="U89" s="48" t="s">
        <v>2321</v>
      </c>
      <c r="V89" s="48" t="s">
        <v>2321</v>
      </c>
      <c r="W89" s="48" t="s">
        <v>2321</v>
      </c>
      <c r="X89" s="48" t="s">
        <v>1042</v>
      </c>
      <c r="Y89" s="48" t="s">
        <v>2735</v>
      </c>
      <c r="Z89" s="48" t="s">
        <v>2736</v>
      </c>
      <c r="AA89" s="48" t="s">
        <v>2737</v>
      </c>
      <c r="AB89" s="48" t="s">
        <v>2738</v>
      </c>
      <c r="AC89" s="49">
        <v>94</v>
      </c>
      <c r="AD89" s="49">
        <v>72.79055000000001</v>
      </c>
      <c r="AE89" s="49"/>
      <c r="AF89" s="49">
        <v>24</v>
      </c>
      <c r="AG89" s="49" t="s">
        <v>1657</v>
      </c>
      <c r="AH89" s="49">
        <v>179.5</v>
      </c>
      <c r="AI89" s="49" t="s">
        <v>2733</v>
      </c>
      <c r="AJ89" s="49">
        <v>37.200000000000003</v>
      </c>
      <c r="AK89" s="49" t="s">
        <v>2734</v>
      </c>
      <c r="AL89" s="49">
        <v>30.1</v>
      </c>
      <c r="AM89" s="49">
        <v>1.9</v>
      </c>
      <c r="AN89" s="49">
        <v>5.2</v>
      </c>
      <c r="AO89" s="49" t="s">
        <v>2321</v>
      </c>
      <c r="AP89" s="49" t="s">
        <v>2321</v>
      </c>
      <c r="AQ89" s="49" t="s">
        <v>2321</v>
      </c>
      <c r="AR89" s="49" t="s">
        <v>2321</v>
      </c>
      <c r="AS89" s="49" t="s">
        <v>1042</v>
      </c>
      <c r="AT89" s="49" t="s">
        <v>2735</v>
      </c>
      <c r="AU89" s="49" t="s">
        <v>2736</v>
      </c>
      <c r="AV89" s="49" t="s">
        <v>2737</v>
      </c>
      <c r="AW89" s="49" t="s">
        <v>2738</v>
      </c>
    </row>
    <row r="90" spans="6:49" x14ac:dyDescent="0.2">
      <c r="F90" s="48" t="s">
        <v>492</v>
      </c>
      <c r="G90" s="48" t="s">
        <v>493</v>
      </c>
      <c r="H90" s="48"/>
      <c r="I90" s="48">
        <v>71.421550000000011</v>
      </c>
      <c r="J90" s="48"/>
      <c r="K90" s="48">
        <v>11</v>
      </c>
      <c r="L90" s="48" t="s">
        <v>1807</v>
      </c>
      <c r="M90" s="48">
        <v>168</v>
      </c>
      <c r="N90" s="48" t="s">
        <v>2739</v>
      </c>
      <c r="O90" s="48">
        <v>32.700000000000003</v>
      </c>
      <c r="P90" s="48" t="s">
        <v>2740</v>
      </c>
      <c r="Q90" s="48">
        <v>24.3</v>
      </c>
      <c r="R90" s="48">
        <v>8.5</v>
      </c>
      <c r="S90" s="48">
        <v>0</v>
      </c>
      <c r="T90" s="48" t="s">
        <v>2456</v>
      </c>
      <c r="U90" s="48" t="s">
        <v>88</v>
      </c>
      <c r="V90" s="48" t="s">
        <v>2741</v>
      </c>
      <c r="W90" s="48" t="s">
        <v>2742</v>
      </c>
      <c r="X90" s="48" t="s">
        <v>807</v>
      </c>
      <c r="Y90" s="48" t="s">
        <v>88</v>
      </c>
      <c r="Z90" s="48" t="s">
        <v>2743</v>
      </c>
      <c r="AA90" s="48" t="s">
        <v>2744</v>
      </c>
      <c r="AB90" s="48" t="s">
        <v>2745</v>
      </c>
      <c r="AC90" s="49">
        <v>98</v>
      </c>
      <c r="AD90" s="49">
        <v>71.421550000000011</v>
      </c>
      <c r="AE90" s="49"/>
      <c r="AF90" s="49">
        <v>11</v>
      </c>
      <c r="AG90" s="49" t="s">
        <v>1807</v>
      </c>
      <c r="AH90" s="49">
        <v>168</v>
      </c>
      <c r="AI90" s="49" t="s">
        <v>2739</v>
      </c>
      <c r="AJ90" s="49">
        <v>32.700000000000003</v>
      </c>
      <c r="AK90" s="49" t="s">
        <v>2740</v>
      </c>
      <c r="AL90" s="49">
        <v>24.3</v>
      </c>
      <c r="AM90" s="49">
        <v>8.5</v>
      </c>
      <c r="AN90" s="49">
        <v>0</v>
      </c>
      <c r="AO90" s="49" t="s">
        <v>2456</v>
      </c>
      <c r="AP90" s="49" t="s">
        <v>88</v>
      </c>
      <c r="AQ90" s="49" t="s">
        <v>2741</v>
      </c>
      <c r="AR90" s="49" t="s">
        <v>2742</v>
      </c>
      <c r="AS90" s="49" t="s">
        <v>807</v>
      </c>
      <c r="AT90" s="49" t="s">
        <v>88</v>
      </c>
      <c r="AU90" s="49" t="s">
        <v>2743</v>
      </c>
      <c r="AV90" s="49" t="s">
        <v>2744</v>
      </c>
      <c r="AW90" s="49" t="s">
        <v>2745</v>
      </c>
    </row>
    <row r="91" spans="6:49" x14ac:dyDescent="0.2">
      <c r="F91" s="48" t="s">
        <v>494</v>
      </c>
      <c r="G91" s="48" t="s">
        <v>495</v>
      </c>
      <c r="H91" s="48"/>
      <c r="I91" s="48">
        <v>86.910700000000006</v>
      </c>
      <c r="J91" s="48"/>
      <c r="K91" s="48">
        <v>12</v>
      </c>
      <c r="L91" s="48" t="s">
        <v>1832</v>
      </c>
      <c r="M91" s="48">
        <v>188</v>
      </c>
      <c r="N91" s="48" t="s">
        <v>2746</v>
      </c>
      <c r="O91" s="48">
        <v>33.1</v>
      </c>
      <c r="P91" s="48" t="s">
        <v>2747</v>
      </c>
      <c r="Q91" s="48">
        <v>18.2</v>
      </c>
      <c r="R91" s="48">
        <v>13.5</v>
      </c>
      <c r="S91" s="48">
        <v>1.4</v>
      </c>
      <c r="T91" s="48" t="s">
        <v>88</v>
      </c>
      <c r="U91" s="48" t="s">
        <v>291</v>
      </c>
      <c r="V91" s="48" t="s">
        <v>2748</v>
      </c>
      <c r="W91" s="48" t="s">
        <v>2749</v>
      </c>
      <c r="X91" s="48" t="s">
        <v>93</v>
      </c>
      <c r="Y91" s="48" t="s">
        <v>2572</v>
      </c>
      <c r="Z91" s="48" t="s">
        <v>88</v>
      </c>
      <c r="AA91" s="48" t="s">
        <v>291</v>
      </c>
      <c r="AB91" s="48" t="s">
        <v>2750</v>
      </c>
      <c r="AC91" s="49">
        <v>21</v>
      </c>
      <c r="AD91" s="49">
        <v>87.423640000000006</v>
      </c>
      <c r="AE91" s="49"/>
      <c r="AF91" s="49">
        <v>12</v>
      </c>
      <c r="AG91" s="49" t="s">
        <v>1832</v>
      </c>
      <c r="AH91" s="49">
        <v>174</v>
      </c>
      <c r="AI91" s="49" t="s">
        <v>3238</v>
      </c>
      <c r="AJ91" s="49">
        <v>33.200000000000003</v>
      </c>
      <c r="AK91" s="49" t="s">
        <v>3239</v>
      </c>
      <c r="AL91" s="49">
        <v>18.2</v>
      </c>
      <c r="AM91" s="49">
        <v>13.7</v>
      </c>
      <c r="AN91" s="49">
        <v>1.4</v>
      </c>
      <c r="AO91" s="49" t="s">
        <v>88</v>
      </c>
      <c r="AP91" s="49" t="s">
        <v>291</v>
      </c>
      <c r="AQ91" s="49" t="s">
        <v>2748</v>
      </c>
      <c r="AR91" s="49" t="s">
        <v>2749</v>
      </c>
      <c r="AS91" s="49" t="s">
        <v>93</v>
      </c>
      <c r="AT91" s="49" t="s">
        <v>2572</v>
      </c>
      <c r="AU91" s="49" t="s">
        <v>88</v>
      </c>
      <c r="AV91" s="49" t="s">
        <v>291</v>
      </c>
      <c r="AW91" s="49" t="s">
        <v>2750</v>
      </c>
    </row>
    <row r="92" spans="6:49" x14ac:dyDescent="0.2">
      <c r="F92" s="48" t="s">
        <v>496</v>
      </c>
      <c r="G92" s="48" t="s">
        <v>497</v>
      </c>
      <c r="H92" s="48"/>
      <c r="I92" s="48">
        <v>81.921420000000012</v>
      </c>
      <c r="J92" s="48"/>
      <c r="K92" s="48">
        <v>10</v>
      </c>
      <c r="L92" s="48" t="s">
        <v>1782</v>
      </c>
      <c r="M92" s="48">
        <v>153.5</v>
      </c>
      <c r="N92" s="48" t="s">
        <v>2751</v>
      </c>
      <c r="O92" s="48">
        <v>15.2</v>
      </c>
      <c r="P92" s="48" t="s">
        <v>291</v>
      </c>
      <c r="Q92" s="48">
        <v>9.3000000000000007</v>
      </c>
      <c r="R92" s="48">
        <v>5.6</v>
      </c>
      <c r="S92" s="48">
        <v>0.2</v>
      </c>
      <c r="T92" s="48" t="s">
        <v>117</v>
      </c>
      <c r="U92" s="48" t="s">
        <v>2289</v>
      </c>
      <c r="V92" s="48" t="s">
        <v>2752</v>
      </c>
      <c r="W92" s="48" t="s">
        <v>2753</v>
      </c>
      <c r="X92" s="48" t="s">
        <v>314</v>
      </c>
      <c r="Y92" s="48" t="s">
        <v>2754</v>
      </c>
      <c r="Z92" s="48" t="s">
        <v>2755</v>
      </c>
      <c r="AA92" s="48" t="s">
        <v>2756</v>
      </c>
      <c r="AB92" s="48" t="s">
        <v>2757</v>
      </c>
      <c r="AC92" s="49">
        <v>48</v>
      </c>
      <c r="AD92" s="49">
        <v>81.921420000000012</v>
      </c>
      <c r="AE92" s="49"/>
      <c r="AF92" s="49">
        <v>10</v>
      </c>
      <c r="AG92" s="49" t="s">
        <v>1782</v>
      </c>
      <c r="AH92" s="49">
        <v>153.5</v>
      </c>
      <c r="AI92" s="49" t="s">
        <v>2751</v>
      </c>
      <c r="AJ92" s="49">
        <v>15.2</v>
      </c>
      <c r="AK92" s="49" t="s">
        <v>291</v>
      </c>
      <c r="AL92" s="49">
        <v>9.3000000000000007</v>
      </c>
      <c r="AM92" s="49">
        <v>5.6</v>
      </c>
      <c r="AN92" s="49">
        <v>0.2</v>
      </c>
      <c r="AO92" s="49" t="s">
        <v>117</v>
      </c>
      <c r="AP92" s="49" t="s">
        <v>2289</v>
      </c>
      <c r="AQ92" s="49" t="s">
        <v>2752</v>
      </c>
      <c r="AR92" s="49" t="s">
        <v>2753</v>
      </c>
      <c r="AS92" s="49" t="s">
        <v>314</v>
      </c>
      <c r="AT92" s="49" t="s">
        <v>2754</v>
      </c>
      <c r="AU92" s="49" t="s">
        <v>2755</v>
      </c>
      <c r="AV92" s="49" t="s">
        <v>2756</v>
      </c>
      <c r="AW92" s="49" t="s">
        <v>2757</v>
      </c>
    </row>
    <row r="93" spans="6:49" x14ac:dyDescent="0.2">
      <c r="F93" s="48" t="s">
        <v>125</v>
      </c>
      <c r="G93" s="48" t="s">
        <v>24</v>
      </c>
      <c r="H93" s="48"/>
      <c r="I93" s="48">
        <v>92.475530000000006</v>
      </c>
      <c r="J93" s="48"/>
      <c r="K93" s="48">
        <v>12</v>
      </c>
      <c r="L93" s="48" t="s">
        <v>1832</v>
      </c>
      <c r="M93" s="48">
        <v>98</v>
      </c>
      <c r="N93" s="48" t="s">
        <v>2758</v>
      </c>
      <c r="O93" s="48">
        <v>13</v>
      </c>
      <c r="P93" s="48" t="s">
        <v>291</v>
      </c>
      <c r="Q93" s="48">
        <v>0</v>
      </c>
      <c r="R93" s="48">
        <v>13</v>
      </c>
      <c r="S93" s="48">
        <v>0</v>
      </c>
      <c r="T93" s="48" t="s">
        <v>2321</v>
      </c>
      <c r="U93" s="48" t="s">
        <v>2321</v>
      </c>
      <c r="V93" s="48" t="s">
        <v>2321</v>
      </c>
      <c r="W93" s="48" t="s">
        <v>2321</v>
      </c>
      <c r="X93" s="48" t="s">
        <v>2380</v>
      </c>
      <c r="Y93" s="48" t="s">
        <v>2380</v>
      </c>
      <c r="Z93" s="48" t="s">
        <v>2380</v>
      </c>
      <c r="AA93" s="48" t="s">
        <v>2380</v>
      </c>
      <c r="AB93" s="48" t="s">
        <v>2290</v>
      </c>
      <c r="AC93" s="49">
        <v>6</v>
      </c>
      <c r="AD93" s="49">
        <v>92.475530000000006</v>
      </c>
      <c r="AE93" s="49"/>
      <c r="AF93" s="49">
        <v>12</v>
      </c>
      <c r="AG93" s="49" t="s">
        <v>1832</v>
      </c>
      <c r="AH93" s="49">
        <v>98</v>
      </c>
      <c r="AI93" s="49" t="s">
        <v>2758</v>
      </c>
      <c r="AJ93" s="49">
        <v>13</v>
      </c>
      <c r="AK93" s="49" t="s">
        <v>291</v>
      </c>
      <c r="AL93" s="49">
        <v>0</v>
      </c>
      <c r="AM93" s="49">
        <v>13</v>
      </c>
      <c r="AN93" s="49">
        <v>0</v>
      </c>
      <c r="AO93" s="49" t="s">
        <v>2321</v>
      </c>
      <c r="AP93" s="49" t="s">
        <v>2321</v>
      </c>
      <c r="AQ93" s="49" t="s">
        <v>2321</v>
      </c>
      <c r="AR93" s="49" t="s">
        <v>2321</v>
      </c>
      <c r="AS93" s="49" t="s">
        <v>2380</v>
      </c>
      <c r="AT93" s="49" t="s">
        <v>2380</v>
      </c>
      <c r="AU93" s="49" t="s">
        <v>2380</v>
      </c>
      <c r="AV93" s="49" t="s">
        <v>2380</v>
      </c>
      <c r="AW93" s="49" t="s">
        <v>2290</v>
      </c>
    </row>
    <row r="94" spans="6:49" x14ac:dyDescent="0.2">
      <c r="F94" s="48" t="s">
        <v>498</v>
      </c>
      <c r="G94" s="48" t="s">
        <v>499</v>
      </c>
      <c r="H94" s="48"/>
      <c r="I94" s="48">
        <v>51.548240000000007</v>
      </c>
      <c r="J94" s="48"/>
      <c r="K94" s="48">
        <v>63</v>
      </c>
      <c r="L94" s="48" t="s">
        <v>88</v>
      </c>
      <c r="M94" s="48">
        <v>225</v>
      </c>
      <c r="N94" s="48" t="s">
        <v>2759</v>
      </c>
      <c r="O94" s="48">
        <v>29</v>
      </c>
      <c r="P94" s="48" t="s">
        <v>2760</v>
      </c>
      <c r="Q94" s="48">
        <v>6.4</v>
      </c>
      <c r="R94" s="48">
        <v>19.5</v>
      </c>
      <c r="S94" s="48">
        <v>3.1</v>
      </c>
      <c r="T94" s="48" t="s">
        <v>2337</v>
      </c>
      <c r="U94" s="48" t="s">
        <v>88</v>
      </c>
      <c r="V94" s="48" t="s">
        <v>2337</v>
      </c>
      <c r="W94" s="48" t="s">
        <v>88</v>
      </c>
      <c r="X94" s="48" t="s">
        <v>129</v>
      </c>
      <c r="Y94" s="48" t="s">
        <v>2761</v>
      </c>
      <c r="Z94" s="48" t="s">
        <v>2762</v>
      </c>
      <c r="AA94" s="48" t="s">
        <v>2763</v>
      </c>
      <c r="AB94" s="48" t="s">
        <v>2764</v>
      </c>
      <c r="AC94" s="49">
        <v>117</v>
      </c>
      <c r="AD94" s="49">
        <v>67.158110000000008</v>
      </c>
      <c r="AE94" s="49"/>
      <c r="AF94" s="49">
        <v>26</v>
      </c>
      <c r="AG94" s="49" t="s">
        <v>1844</v>
      </c>
      <c r="AH94" s="49">
        <v>220</v>
      </c>
      <c r="AI94" s="49" t="s">
        <v>2615</v>
      </c>
      <c r="AJ94" s="49">
        <v>29</v>
      </c>
      <c r="AK94" s="49" t="s">
        <v>2760</v>
      </c>
      <c r="AL94" s="49">
        <v>6.7</v>
      </c>
      <c r="AM94" s="49">
        <v>19.5</v>
      </c>
      <c r="AN94" s="49">
        <v>2.8</v>
      </c>
      <c r="AO94" s="49" t="s">
        <v>2337</v>
      </c>
      <c r="AP94" s="49" t="s">
        <v>88</v>
      </c>
      <c r="AQ94" s="49" t="s">
        <v>2337</v>
      </c>
      <c r="AR94" s="49" t="s">
        <v>88</v>
      </c>
      <c r="AS94" s="49" t="s">
        <v>129</v>
      </c>
      <c r="AT94" s="49" t="s">
        <v>2761</v>
      </c>
      <c r="AU94" s="49" t="s">
        <v>2762</v>
      </c>
      <c r="AV94" s="49" t="s">
        <v>2763</v>
      </c>
      <c r="AW94" s="49" t="s">
        <v>2764</v>
      </c>
    </row>
    <row r="95" spans="6:49" x14ac:dyDescent="0.2">
      <c r="F95" s="48" t="s">
        <v>500</v>
      </c>
      <c r="G95" s="48" t="s">
        <v>501</v>
      </c>
      <c r="H95" s="48"/>
      <c r="I95" s="48">
        <v>54.215340000000005</v>
      </c>
      <c r="J95" s="48"/>
      <c r="K95" s="48">
        <v>35</v>
      </c>
      <c r="L95" s="48" t="s">
        <v>1722</v>
      </c>
      <c r="M95" s="48">
        <v>362</v>
      </c>
      <c r="N95" s="48" t="s">
        <v>2765</v>
      </c>
      <c r="O95" s="48">
        <v>24.1</v>
      </c>
      <c r="P95" s="48" t="s">
        <v>291</v>
      </c>
      <c r="Q95" s="48">
        <v>16.399999999999999</v>
      </c>
      <c r="R95" s="48">
        <v>6.8</v>
      </c>
      <c r="S95" s="48">
        <v>0.9</v>
      </c>
      <c r="T95" s="48" t="s">
        <v>2337</v>
      </c>
      <c r="U95" s="48" t="s">
        <v>88</v>
      </c>
      <c r="V95" s="48" t="s">
        <v>2337</v>
      </c>
      <c r="W95" s="48" t="s">
        <v>88</v>
      </c>
      <c r="X95" s="48" t="s">
        <v>99</v>
      </c>
      <c r="Y95" s="48" t="s">
        <v>2766</v>
      </c>
      <c r="Z95" s="48" t="s">
        <v>2767</v>
      </c>
      <c r="AA95" s="48" t="s">
        <v>2768</v>
      </c>
      <c r="AB95" s="48" t="s">
        <v>2769</v>
      </c>
      <c r="AC95" s="49">
        <v>157</v>
      </c>
      <c r="AD95" s="49">
        <v>54.215340000000005</v>
      </c>
      <c r="AE95" s="49"/>
      <c r="AF95" s="49">
        <v>35</v>
      </c>
      <c r="AG95" s="49" t="s">
        <v>1722</v>
      </c>
      <c r="AH95" s="49">
        <v>362</v>
      </c>
      <c r="AI95" s="49" t="s">
        <v>2765</v>
      </c>
      <c r="AJ95" s="49">
        <v>24.1</v>
      </c>
      <c r="AK95" s="49" t="s">
        <v>291</v>
      </c>
      <c r="AL95" s="49">
        <v>16.399999999999999</v>
      </c>
      <c r="AM95" s="49">
        <v>6.8</v>
      </c>
      <c r="AN95" s="49">
        <v>0.9</v>
      </c>
      <c r="AO95" s="49" t="s">
        <v>2337</v>
      </c>
      <c r="AP95" s="49" t="s">
        <v>88</v>
      </c>
      <c r="AQ95" s="49" t="s">
        <v>2337</v>
      </c>
      <c r="AR95" s="49" t="s">
        <v>88</v>
      </c>
      <c r="AS95" s="49" t="s">
        <v>99</v>
      </c>
      <c r="AT95" s="49" t="s">
        <v>2766</v>
      </c>
      <c r="AU95" s="49" t="s">
        <v>2767</v>
      </c>
      <c r="AV95" s="49" t="s">
        <v>2768</v>
      </c>
      <c r="AW95" s="49" t="s">
        <v>2769</v>
      </c>
    </row>
    <row r="96" spans="6:49" x14ac:dyDescent="0.2">
      <c r="F96" s="48" t="s">
        <v>502</v>
      </c>
      <c r="G96" s="48" t="s">
        <v>503</v>
      </c>
      <c r="H96" s="48"/>
      <c r="I96" s="48">
        <v>89.744130000000013</v>
      </c>
      <c r="J96" s="48"/>
      <c r="K96" s="48">
        <v>7</v>
      </c>
      <c r="L96" s="48" t="s">
        <v>2177</v>
      </c>
      <c r="M96" s="48">
        <v>168.5</v>
      </c>
      <c r="N96" s="48" t="s">
        <v>2770</v>
      </c>
      <c r="O96" s="48">
        <v>36</v>
      </c>
      <c r="P96" s="48" t="s">
        <v>2771</v>
      </c>
      <c r="Q96" s="48">
        <v>6.4</v>
      </c>
      <c r="R96" s="48">
        <v>26.6</v>
      </c>
      <c r="S96" s="48">
        <v>3</v>
      </c>
      <c r="T96" s="48" t="s">
        <v>88</v>
      </c>
      <c r="U96" s="48" t="s">
        <v>291</v>
      </c>
      <c r="V96" s="48" t="s">
        <v>2521</v>
      </c>
      <c r="W96" s="48" t="s">
        <v>2522</v>
      </c>
      <c r="X96" s="48" t="s">
        <v>1640</v>
      </c>
      <c r="Y96" s="48" t="s">
        <v>2370</v>
      </c>
      <c r="Z96" s="48" t="s">
        <v>88</v>
      </c>
      <c r="AA96" s="48" t="s">
        <v>291</v>
      </c>
      <c r="AB96" s="48" t="s">
        <v>2772</v>
      </c>
      <c r="AC96" s="49">
        <v>16</v>
      </c>
      <c r="AD96" s="49">
        <v>89.001800000000003</v>
      </c>
      <c r="AE96" s="49"/>
      <c r="AF96" s="49">
        <v>7</v>
      </c>
      <c r="AG96" s="49" t="s">
        <v>2177</v>
      </c>
      <c r="AH96" s="49">
        <v>168.5</v>
      </c>
      <c r="AI96" s="49" t="s">
        <v>2770</v>
      </c>
      <c r="AJ96" s="49">
        <v>38.1</v>
      </c>
      <c r="AK96" s="49" t="s">
        <v>3240</v>
      </c>
      <c r="AL96" s="49">
        <v>7.8</v>
      </c>
      <c r="AM96" s="49">
        <v>27.2</v>
      </c>
      <c r="AN96" s="49">
        <v>3.1</v>
      </c>
      <c r="AO96" s="49" t="s">
        <v>88</v>
      </c>
      <c r="AP96" s="49" t="s">
        <v>291</v>
      </c>
      <c r="AQ96" s="49" t="s">
        <v>2521</v>
      </c>
      <c r="AR96" s="49" t="s">
        <v>2522</v>
      </c>
      <c r="AS96" s="49" t="s">
        <v>1640</v>
      </c>
      <c r="AT96" s="49" t="s">
        <v>2370</v>
      </c>
      <c r="AU96" s="49" t="s">
        <v>88</v>
      </c>
      <c r="AV96" s="49" t="s">
        <v>291</v>
      </c>
      <c r="AW96" s="49" t="s">
        <v>2772</v>
      </c>
    </row>
    <row r="97" spans="6:49" x14ac:dyDescent="0.2">
      <c r="F97" s="48" t="s">
        <v>132</v>
      </c>
      <c r="G97" s="48" t="s">
        <v>32</v>
      </c>
      <c r="H97" s="48"/>
      <c r="I97" s="48">
        <v>67.92841</v>
      </c>
      <c r="J97" s="48"/>
      <c r="K97" s="48">
        <v>20</v>
      </c>
      <c r="L97" s="48" t="s">
        <v>1713</v>
      </c>
      <c r="M97" s="48">
        <v>181</v>
      </c>
      <c r="N97" s="48" t="s">
        <v>2773</v>
      </c>
      <c r="O97" s="48">
        <v>31.1</v>
      </c>
      <c r="P97" s="48" t="s">
        <v>2774</v>
      </c>
      <c r="Q97" s="48">
        <v>6.2</v>
      </c>
      <c r="R97" s="48">
        <v>24.5</v>
      </c>
      <c r="S97" s="48">
        <v>0.4</v>
      </c>
      <c r="T97" s="48" t="s">
        <v>2590</v>
      </c>
      <c r="U97" s="48" t="s">
        <v>90</v>
      </c>
      <c r="V97" s="48" t="s">
        <v>2775</v>
      </c>
      <c r="W97" s="48" t="s">
        <v>2776</v>
      </c>
      <c r="X97" s="48" t="s">
        <v>140</v>
      </c>
      <c r="Y97" s="48" t="s">
        <v>2498</v>
      </c>
      <c r="Z97" s="48" t="s">
        <v>2777</v>
      </c>
      <c r="AA97" s="48" t="s">
        <v>2697</v>
      </c>
      <c r="AB97" s="48" t="s">
        <v>2778</v>
      </c>
      <c r="AC97" s="49">
        <v>116</v>
      </c>
      <c r="AD97" s="49">
        <v>67.54522</v>
      </c>
      <c r="AE97" s="49"/>
      <c r="AF97" s="49">
        <v>20</v>
      </c>
      <c r="AG97" s="49" t="s">
        <v>1713</v>
      </c>
      <c r="AH97" s="49">
        <v>181</v>
      </c>
      <c r="AI97" s="49" t="s">
        <v>2773</v>
      </c>
      <c r="AJ97" s="49">
        <v>32.200000000000003</v>
      </c>
      <c r="AK97" s="49" t="s">
        <v>3241</v>
      </c>
      <c r="AL97" s="49">
        <v>6.9</v>
      </c>
      <c r="AM97" s="49">
        <v>24.9</v>
      </c>
      <c r="AN97" s="49">
        <v>0.4</v>
      </c>
      <c r="AO97" s="49" t="s">
        <v>2590</v>
      </c>
      <c r="AP97" s="49" t="s">
        <v>90</v>
      </c>
      <c r="AQ97" s="49" t="s">
        <v>2775</v>
      </c>
      <c r="AR97" s="49" t="s">
        <v>2776</v>
      </c>
      <c r="AS97" s="49" t="s">
        <v>140</v>
      </c>
      <c r="AT97" s="49" t="s">
        <v>2498</v>
      </c>
      <c r="AU97" s="49" t="s">
        <v>2777</v>
      </c>
      <c r="AV97" s="49" t="s">
        <v>2697</v>
      </c>
      <c r="AW97" s="49" t="s">
        <v>2778</v>
      </c>
    </row>
    <row r="98" spans="6:49" x14ac:dyDescent="0.2">
      <c r="F98" s="48" t="s">
        <v>504</v>
      </c>
      <c r="G98" s="48" t="s">
        <v>505</v>
      </c>
      <c r="H98" s="48"/>
      <c r="I98" s="48">
        <v>68.909800000000004</v>
      </c>
      <c r="J98" s="48"/>
      <c r="K98" s="48">
        <v>32</v>
      </c>
      <c r="L98" s="48" t="s">
        <v>1818</v>
      </c>
      <c r="M98" s="48">
        <v>327</v>
      </c>
      <c r="N98" s="48" t="s">
        <v>2779</v>
      </c>
      <c r="O98" s="48">
        <v>13.6</v>
      </c>
      <c r="P98" s="48" t="s">
        <v>291</v>
      </c>
      <c r="Q98" s="48">
        <v>10.8</v>
      </c>
      <c r="R98" s="48">
        <v>0</v>
      </c>
      <c r="S98" s="48">
        <v>2.8</v>
      </c>
      <c r="T98" s="48" t="s">
        <v>274</v>
      </c>
      <c r="U98" s="48" t="s">
        <v>2780</v>
      </c>
      <c r="V98" s="48" t="s">
        <v>2781</v>
      </c>
      <c r="W98" s="48" t="s">
        <v>2782</v>
      </c>
      <c r="X98" s="48" t="s">
        <v>110</v>
      </c>
      <c r="Y98" s="48" t="s">
        <v>2728</v>
      </c>
      <c r="Z98" s="48" t="s">
        <v>2783</v>
      </c>
      <c r="AA98" s="48" t="s">
        <v>2784</v>
      </c>
      <c r="AB98" s="48" t="s">
        <v>2785</v>
      </c>
      <c r="AC98" s="49">
        <v>110</v>
      </c>
      <c r="AD98" s="49">
        <v>68.909800000000004</v>
      </c>
      <c r="AE98" s="49"/>
      <c r="AF98" s="49">
        <v>32</v>
      </c>
      <c r="AG98" s="49" t="s">
        <v>1818</v>
      </c>
      <c r="AH98" s="49">
        <v>327</v>
      </c>
      <c r="AI98" s="49" t="s">
        <v>2779</v>
      </c>
      <c r="AJ98" s="49">
        <v>13.6</v>
      </c>
      <c r="AK98" s="49" t="s">
        <v>291</v>
      </c>
      <c r="AL98" s="49">
        <v>10.8</v>
      </c>
      <c r="AM98" s="49">
        <v>0</v>
      </c>
      <c r="AN98" s="49">
        <v>2.8</v>
      </c>
      <c r="AO98" s="49" t="s">
        <v>274</v>
      </c>
      <c r="AP98" s="49" t="s">
        <v>2780</v>
      </c>
      <c r="AQ98" s="49" t="s">
        <v>2781</v>
      </c>
      <c r="AR98" s="49" t="s">
        <v>2782</v>
      </c>
      <c r="AS98" s="49" t="s">
        <v>110</v>
      </c>
      <c r="AT98" s="49" t="s">
        <v>2728</v>
      </c>
      <c r="AU98" s="49" t="s">
        <v>2783</v>
      </c>
      <c r="AV98" s="49" t="s">
        <v>2784</v>
      </c>
      <c r="AW98" s="49" t="s">
        <v>2785</v>
      </c>
    </row>
    <row r="99" spans="6:49" x14ac:dyDescent="0.2">
      <c r="F99" s="48" t="s">
        <v>506</v>
      </c>
      <c r="G99" s="48" t="s">
        <v>507</v>
      </c>
      <c r="H99" s="48"/>
      <c r="I99" s="48">
        <v>76.698310000000006</v>
      </c>
      <c r="J99" s="48"/>
      <c r="K99" s="48">
        <v>33</v>
      </c>
      <c r="L99" s="48" t="s">
        <v>286</v>
      </c>
      <c r="M99" s="48">
        <v>139.5</v>
      </c>
      <c r="N99" s="48" t="s">
        <v>2786</v>
      </c>
      <c r="O99" s="48">
        <v>45.5</v>
      </c>
      <c r="P99" s="48" t="s">
        <v>2787</v>
      </c>
      <c r="Q99" s="48">
        <v>35.4</v>
      </c>
      <c r="R99" s="48">
        <v>5.4</v>
      </c>
      <c r="S99" s="48">
        <v>4.8</v>
      </c>
      <c r="T99" s="48" t="s">
        <v>2321</v>
      </c>
      <c r="U99" s="48" t="s">
        <v>2321</v>
      </c>
      <c r="V99" s="48" t="s">
        <v>2321</v>
      </c>
      <c r="W99" s="48" t="s">
        <v>2321</v>
      </c>
      <c r="X99" s="48" t="s">
        <v>159</v>
      </c>
      <c r="Y99" s="48" t="s">
        <v>2350</v>
      </c>
      <c r="Z99" s="48" t="s">
        <v>88</v>
      </c>
      <c r="AA99" s="48" t="s">
        <v>291</v>
      </c>
      <c r="AB99" s="48" t="s">
        <v>2788</v>
      </c>
      <c r="AC99" s="49">
        <v>76</v>
      </c>
      <c r="AD99" s="49">
        <v>76.433600000000013</v>
      </c>
      <c r="AE99" s="49"/>
      <c r="AF99" s="49">
        <v>33</v>
      </c>
      <c r="AG99" s="49" t="s">
        <v>286</v>
      </c>
      <c r="AH99" s="49">
        <v>139.5</v>
      </c>
      <c r="AI99" s="49" t="s">
        <v>2786</v>
      </c>
      <c r="AJ99" s="49">
        <v>46.2</v>
      </c>
      <c r="AK99" s="49" t="s">
        <v>3242</v>
      </c>
      <c r="AL99" s="49">
        <v>35.4</v>
      </c>
      <c r="AM99" s="49">
        <v>6.1</v>
      </c>
      <c r="AN99" s="49">
        <v>4.8</v>
      </c>
      <c r="AO99" s="49" t="s">
        <v>2321</v>
      </c>
      <c r="AP99" s="49" t="s">
        <v>2321</v>
      </c>
      <c r="AQ99" s="49" t="s">
        <v>2321</v>
      </c>
      <c r="AR99" s="49" t="s">
        <v>2321</v>
      </c>
      <c r="AS99" s="49" t="s">
        <v>159</v>
      </c>
      <c r="AT99" s="49" t="s">
        <v>2350</v>
      </c>
      <c r="AU99" s="49" t="s">
        <v>88</v>
      </c>
      <c r="AV99" s="49" t="s">
        <v>291</v>
      </c>
      <c r="AW99" s="49" t="s">
        <v>2788</v>
      </c>
    </row>
    <row r="100" spans="6:49" x14ac:dyDescent="0.2">
      <c r="F100" s="48" t="s">
        <v>138</v>
      </c>
      <c r="G100" s="48" t="s">
        <v>45</v>
      </c>
      <c r="H100" s="48"/>
      <c r="I100" s="48">
        <v>63.613010000000003</v>
      </c>
      <c r="J100" s="48"/>
      <c r="K100" s="48">
        <v>19</v>
      </c>
      <c r="L100" s="48" t="s">
        <v>1678</v>
      </c>
      <c r="M100" s="48">
        <v>889</v>
      </c>
      <c r="N100" s="48" t="s">
        <v>88</v>
      </c>
      <c r="O100" s="48">
        <v>32.6</v>
      </c>
      <c r="P100" s="48" t="s">
        <v>2789</v>
      </c>
      <c r="Q100" s="48">
        <v>22.1</v>
      </c>
      <c r="R100" s="48">
        <v>10.3</v>
      </c>
      <c r="S100" s="48">
        <v>0.2</v>
      </c>
      <c r="T100" s="48" t="s">
        <v>2321</v>
      </c>
      <c r="U100" s="48" t="s">
        <v>2321</v>
      </c>
      <c r="V100" s="48" t="s">
        <v>2321</v>
      </c>
      <c r="W100" s="48" t="s">
        <v>2321</v>
      </c>
      <c r="X100" s="48" t="s">
        <v>274</v>
      </c>
      <c r="Y100" s="48" t="s">
        <v>2790</v>
      </c>
      <c r="Z100" s="48" t="s">
        <v>2791</v>
      </c>
      <c r="AA100" s="48" t="s">
        <v>2792</v>
      </c>
      <c r="AB100" s="48" t="s">
        <v>2793</v>
      </c>
      <c r="AC100" s="49">
        <v>130</v>
      </c>
      <c r="AD100" s="49">
        <v>63.613010000000003</v>
      </c>
      <c r="AE100" s="49"/>
      <c r="AF100" s="49">
        <v>19</v>
      </c>
      <c r="AG100" s="49" t="s">
        <v>1678</v>
      </c>
      <c r="AH100" s="49">
        <v>889</v>
      </c>
      <c r="AI100" s="49" t="s">
        <v>88</v>
      </c>
      <c r="AJ100" s="49">
        <v>32.6</v>
      </c>
      <c r="AK100" s="49" t="s">
        <v>2789</v>
      </c>
      <c r="AL100" s="49">
        <v>22.1</v>
      </c>
      <c r="AM100" s="49">
        <v>10.3</v>
      </c>
      <c r="AN100" s="49">
        <v>0.2</v>
      </c>
      <c r="AO100" s="49" t="s">
        <v>2321</v>
      </c>
      <c r="AP100" s="49" t="s">
        <v>2321</v>
      </c>
      <c r="AQ100" s="49" t="s">
        <v>2321</v>
      </c>
      <c r="AR100" s="49" t="s">
        <v>2321</v>
      </c>
      <c r="AS100" s="49" t="s">
        <v>274</v>
      </c>
      <c r="AT100" s="49" t="s">
        <v>2790</v>
      </c>
      <c r="AU100" s="49" t="s">
        <v>2791</v>
      </c>
      <c r="AV100" s="49" t="s">
        <v>2792</v>
      </c>
      <c r="AW100" s="49" t="s">
        <v>2793</v>
      </c>
    </row>
    <row r="101" spans="6:49" x14ac:dyDescent="0.2">
      <c r="F101" s="48" t="s">
        <v>508</v>
      </c>
      <c r="G101" s="48" t="s">
        <v>509</v>
      </c>
      <c r="H101" s="48"/>
      <c r="I101" s="48">
        <v>78.977810000000005</v>
      </c>
      <c r="J101" s="48"/>
      <c r="K101" s="48">
        <v>34</v>
      </c>
      <c r="L101" s="48" t="s">
        <v>1757</v>
      </c>
      <c r="M101" s="48">
        <v>49</v>
      </c>
      <c r="N101" s="48" t="s">
        <v>291</v>
      </c>
      <c r="O101" s="48">
        <v>21.6</v>
      </c>
      <c r="P101" s="48" t="s">
        <v>291</v>
      </c>
      <c r="Q101" s="48">
        <v>6.4</v>
      </c>
      <c r="R101" s="48">
        <v>15.2</v>
      </c>
      <c r="S101" s="48">
        <v>0</v>
      </c>
      <c r="T101" s="48" t="s">
        <v>93</v>
      </c>
      <c r="U101" s="48" t="s">
        <v>2328</v>
      </c>
      <c r="V101" s="48" t="s">
        <v>1745</v>
      </c>
      <c r="W101" s="48" t="s">
        <v>2794</v>
      </c>
      <c r="X101" s="48" t="s">
        <v>274</v>
      </c>
      <c r="Y101" s="48" t="s">
        <v>2790</v>
      </c>
      <c r="Z101" s="48" t="s">
        <v>2421</v>
      </c>
      <c r="AA101" s="48" t="s">
        <v>2422</v>
      </c>
      <c r="AB101" s="48" t="s">
        <v>2795</v>
      </c>
      <c r="AC101" s="49"/>
      <c r="AD101" s="49">
        <v>78.977810000000005</v>
      </c>
      <c r="AE101" s="49"/>
      <c r="AF101" s="49">
        <v>34</v>
      </c>
      <c r="AG101" s="49" t="s">
        <v>1757</v>
      </c>
      <c r="AH101" s="49">
        <v>49</v>
      </c>
      <c r="AI101" s="49" t="s">
        <v>291</v>
      </c>
      <c r="AJ101" s="49">
        <v>21.6</v>
      </c>
      <c r="AK101" s="49" t="s">
        <v>291</v>
      </c>
      <c r="AL101" s="49">
        <v>6.4</v>
      </c>
      <c r="AM101" s="49">
        <v>15.2</v>
      </c>
      <c r="AN101" s="49">
        <v>0</v>
      </c>
      <c r="AO101" s="49" t="s">
        <v>93</v>
      </c>
      <c r="AP101" s="49" t="s">
        <v>2328</v>
      </c>
      <c r="AQ101" s="49" t="s">
        <v>1745</v>
      </c>
      <c r="AR101" s="49" t="s">
        <v>2794</v>
      </c>
      <c r="AS101" s="49" t="s">
        <v>274</v>
      </c>
      <c r="AT101" s="49" t="s">
        <v>2790</v>
      </c>
      <c r="AU101" s="49" t="s">
        <v>2421</v>
      </c>
      <c r="AV101" s="49" t="s">
        <v>2422</v>
      </c>
      <c r="AW101" s="49" t="s">
        <v>2795</v>
      </c>
    </row>
    <row r="102" spans="6:49" x14ac:dyDescent="0.2">
      <c r="F102" s="48" t="s">
        <v>510</v>
      </c>
      <c r="G102" s="48" t="s">
        <v>511</v>
      </c>
      <c r="H102" s="48"/>
      <c r="I102" s="48">
        <v>88.659050000000008</v>
      </c>
      <c r="J102" s="48"/>
      <c r="K102" s="48">
        <v>10</v>
      </c>
      <c r="L102" s="48" t="s">
        <v>1782</v>
      </c>
      <c r="M102" s="48">
        <v>99</v>
      </c>
      <c r="N102" s="48" t="s">
        <v>2796</v>
      </c>
      <c r="O102" s="48">
        <v>42.6</v>
      </c>
      <c r="P102" s="48" t="s">
        <v>2797</v>
      </c>
      <c r="Q102" s="48">
        <v>5.9</v>
      </c>
      <c r="R102" s="48">
        <v>35.200000000000003</v>
      </c>
      <c r="S102" s="48">
        <v>1.5</v>
      </c>
      <c r="T102" s="48" t="s">
        <v>310</v>
      </c>
      <c r="U102" s="48" t="s">
        <v>2798</v>
      </c>
      <c r="V102" s="48" t="s">
        <v>2521</v>
      </c>
      <c r="W102" s="48" t="s">
        <v>2522</v>
      </c>
      <c r="X102" s="48" t="s">
        <v>256</v>
      </c>
      <c r="Y102" s="48" t="s">
        <v>291</v>
      </c>
      <c r="Z102" s="48" t="s">
        <v>88</v>
      </c>
      <c r="AA102" s="48" t="s">
        <v>291</v>
      </c>
      <c r="AB102" s="48" t="s">
        <v>2799</v>
      </c>
      <c r="AC102" s="49">
        <v>18</v>
      </c>
      <c r="AD102" s="49">
        <v>88.813490000000002</v>
      </c>
      <c r="AE102" s="49"/>
      <c r="AF102" s="49">
        <v>10</v>
      </c>
      <c r="AG102" s="49" t="s">
        <v>1782</v>
      </c>
      <c r="AH102" s="49">
        <v>95</v>
      </c>
      <c r="AI102" s="49" t="s">
        <v>3243</v>
      </c>
      <c r="AJ102" s="49">
        <v>42.6</v>
      </c>
      <c r="AK102" s="49" t="s">
        <v>3244</v>
      </c>
      <c r="AL102" s="49">
        <v>5.9</v>
      </c>
      <c r="AM102" s="49">
        <v>35.200000000000003</v>
      </c>
      <c r="AN102" s="49">
        <v>1.5</v>
      </c>
      <c r="AO102" s="49" t="s">
        <v>310</v>
      </c>
      <c r="AP102" s="49" t="s">
        <v>2798</v>
      </c>
      <c r="AQ102" s="49" t="s">
        <v>2521</v>
      </c>
      <c r="AR102" s="49" t="s">
        <v>2522</v>
      </c>
      <c r="AS102" s="49" t="s">
        <v>256</v>
      </c>
      <c r="AT102" s="49" t="s">
        <v>291</v>
      </c>
      <c r="AU102" s="49" t="s">
        <v>88</v>
      </c>
      <c r="AV102" s="49" t="s">
        <v>291</v>
      </c>
      <c r="AW102" s="49" t="s">
        <v>2799</v>
      </c>
    </row>
    <row r="103" spans="6:49" x14ac:dyDescent="0.2">
      <c r="F103" s="48" t="s">
        <v>512</v>
      </c>
      <c r="G103" s="48" t="s">
        <v>513</v>
      </c>
      <c r="H103" s="48"/>
      <c r="I103" s="48">
        <v>87.372380000000007</v>
      </c>
      <c r="J103" s="48"/>
      <c r="K103" s="48">
        <v>23</v>
      </c>
      <c r="L103" s="48" t="s">
        <v>263</v>
      </c>
      <c r="M103" s="48">
        <v>55</v>
      </c>
      <c r="N103" s="48" t="s">
        <v>2800</v>
      </c>
      <c r="O103" s="48">
        <v>20.5</v>
      </c>
      <c r="P103" s="48" t="s">
        <v>291</v>
      </c>
      <c r="Q103" s="48">
        <v>4.2</v>
      </c>
      <c r="R103" s="48">
        <v>15.6</v>
      </c>
      <c r="S103" s="48">
        <v>0.8</v>
      </c>
      <c r="T103" s="48" t="s">
        <v>274</v>
      </c>
      <c r="U103" s="48" t="s">
        <v>2780</v>
      </c>
      <c r="V103" s="48" t="s">
        <v>2671</v>
      </c>
      <c r="W103" s="48" t="s">
        <v>2672</v>
      </c>
      <c r="X103" s="48" t="s">
        <v>180</v>
      </c>
      <c r="Y103" s="48" t="s">
        <v>2541</v>
      </c>
      <c r="Z103" s="48" t="s">
        <v>2801</v>
      </c>
      <c r="AA103" s="48" t="s">
        <v>2802</v>
      </c>
      <c r="AB103" s="48" t="s">
        <v>2803</v>
      </c>
      <c r="AC103" s="49">
        <v>23</v>
      </c>
      <c r="AD103" s="49">
        <v>87.372380000000007</v>
      </c>
      <c r="AE103" s="49"/>
      <c r="AF103" s="49">
        <v>23</v>
      </c>
      <c r="AG103" s="49" t="s">
        <v>263</v>
      </c>
      <c r="AH103" s="49">
        <v>55</v>
      </c>
      <c r="AI103" s="49" t="s">
        <v>2800</v>
      </c>
      <c r="AJ103" s="49">
        <v>20.399999999999999</v>
      </c>
      <c r="AK103" s="49" t="s">
        <v>291</v>
      </c>
      <c r="AL103" s="49">
        <v>4.2</v>
      </c>
      <c r="AM103" s="49">
        <v>15.4</v>
      </c>
      <c r="AN103" s="49">
        <v>0.8</v>
      </c>
      <c r="AO103" s="49" t="s">
        <v>274</v>
      </c>
      <c r="AP103" s="49" t="s">
        <v>2780</v>
      </c>
      <c r="AQ103" s="49" t="s">
        <v>2671</v>
      </c>
      <c r="AR103" s="49" t="s">
        <v>2672</v>
      </c>
      <c r="AS103" s="49" t="s">
        <v>180</v>
      </c>
      <c r="AT103" s="49" t="s">
        <v>2541</v>
      </c>
      <c r="AU103" s="49" t="s">
        <v>2801</v>
      </c>
      <c r="AV103" s="49" t="s">
        <v>2802</v>
      </c>
      <c r="AW103" s="49" t="s">
        <v>2803</v>
      </c>
    </row>
    <row r="104" spans="6:49" x14ac:dyDescent="0.2">
      <c r="F104" s="48" t="s">
        <v>514</v>
      </c>
      <c r="G104" s="48" t="s">
        <v>515</v>
      </c>
      <c r="H104" s="48"/>
      <c r="I104" s="48">
        <v>62.621650000000002</v>
      </c>
      <c r="J104" s="48"/>
      <c r="K104" s="48">
        <v>23</v>
      </c>
      <c r="L104" s="48" t="s">
        <v>263</v>
      </c>
      <c r="M104" s="48">
        <v>183</v>
      </c>
      <c r="N104" s="48" t="s">
        <v>2804</v>
      </c>
      <c r="O104" s="48">
        <v>38.299999999999997</v>
      </c>
      <c r="P104" s="48" t="s">
        <v>2805</v>
      </c>
      <c r="Q104" s="48">
        <v>16.600000000000001</v>
      </c>
      <c r="R104" s="48">
        <v>20.3</v>
      </c>
      <c r="S104" s="48">
        <v>1.5</v>
      </c>
      <c r="T104" s="48" t="s">
        <v>2337</v>
      </c>
      <c r="U104" s="48" t="s">
        <v>88</v>
      </c>
      <c r="V104" s="48" t="s">
        <v>2337</v>
      </c>
      <c r="W104" s="48" t="s">
        <v>88</v>
      </c>
      <c r="X104" s="48" t="s">
        <v>297</v>
      </c>
      <c r="Y104" s="48" t="s">
        <v>2518</v>
      </c>
      <c r="Z104" s="48" t="s">
        <v>1716</v>
      </c>
      <c r="AA104" s="48" t="s">
        <v>2806</v>
      </c>
      <c r="AB104" s="48" t="s">
        <v>2807</v>
      </c>
      <c r="AC104" s="49">
        <v>134</v>
      </c>
      <c r="AD104" s="49">
        <v>62.621650000000002</v>
      </c>
      <c r="AE104" s="49"/>
      <c r="AF104" s="49">
        <v>23</v>
      </c>
      <c r="AG104" s="49" t="s">
        <v>263</v>
      </c>
      <c r="AH104" s="49">
        <v>183</v>
      </c>
      <c r="AI104" s="49" t="s">
        <v>2804</v>
      </c>
      <c r="AJ104" s="49">
        <v>38.299999999999997</v>
      </c>
      <c r="AK104" s="49" t="s">
        <v>2805</v>
      </c>
      <c r="AL104" s="49">
        <v>16.600000000000001</v>
      </c>
      <c r="AM104" s="49">
        <v>20.3</v>
      </c>
      <c r="AN104" s="49">
        <v>1.5</v>
      </c>
      <c r="AO104" s="49" t="s">
        <v>2337</v>
      </c>
      <c r="AP104" s="49" t="s">
        <v>88</v>
      </c>
      <c r="AQ104" s="49" t="s">
        <v>2337</v>
      </c>
      <c r="AR104" s="49" t="s">
        <v>88</v>
      </c>
      <c r="AS104" s="49" t="s">
        <v>297</v>
      </c>
      <c r="AT104" s="49" t="s">
        <v>2518</v>
      </c>
      <c r="AU104" s="49" t="s">
        <v>1716</v>
      </c>
      <c r="AV104" s="49" t="s">
        <v>2806</v>
      </c>
      <c r="AW104" s="49" t="s">
        <v>2807</v>
      </c>
    </row>
    <row r="105" spans="6:49" x14ac:dyDescent="0.2">
      <c r="F105" s="48" t="s">
        <v>516</v>
      </c>
      <c r="G105" s="48" t="s">
        <v>517</v>
      </c>
      <c r="H105" s="48"/>
      <c r="I105" s="48">
        <v>62.049190000000003</v>
      </c>
      <c r="J105" s="48"/>
      <c r="K105" s="48">
        <v>35</v>
      </c>
      <c r="L105" s="48" t="s">
        <v>1722</v>
      </c>
      <c r="M105" s="48">
        <v>177.3</v>
      </c>
      <c r="N105" s="48" t="s">
        <v>2808</v>
      </c>
      <c r="O105" s="48">
        <v>34.5</v>
      </c>
      <c r="P105" s="48" t="s">
        <v>2809</v>
      </c>
      <c r="Q105" s="48">
        <v>20.399999999999999</v>
      </c>
      <c r="R105" s="48">
        <v>12.4</v>
      </c>
      <c r="S105" s="48">
        <v>1.7</v>
      </c>
      <c r="T105" s="48" t="s">
        <v>2284</v>
      </c>
      <c r="U105" s="48" t="s">
        <v>168</v>
      </c>
      <c r="V105" s="48" t="s">
        <v>2810</v>
      </c>
      <c r="W105" s="48" t="s">
        <v>2811</v>
      </c>
      <c r="X105" s="48" t="s">
        <v>1042</v>
      </c>
      <c r="Y105" s="48" t="s">
        <v>2735</v>
      </c>
      <c r="Z105" s="48" t="s">
        <v>2812</v>
      </c>
      <c r="AA105" s="48" t="s">
        <v>2813</v>
      </c>
      <c r="AB105" s="48" t="s">
        <v>2814</v>
      </c>
      <c r="AC105" s="49">
        <v>135</v>
      </c>
      <c r="AD105" s="49">
        <v>62.369910000000004</v>
      </c>
      <c r="AE105" s="49"/>
      <c r="AF105" s="49">
        <v>35</v>
      </c>
      <c r="AG105" s="49" t="s">
        <v>1722</v>
      </c>
      <c r="AH105" s="49">
        <v>169</v>
      </c>
      <c r="AI105" s="49" t="s">
        <v>3245</v>
      </c>
      <c r="AJ105" s="49">
        <v>34.5</v>
      </c>
      <c r="AK105" s="49" t="s">
        <v>2809</v>
      </c>
      <c r="AL105" s="49">
        <v>20.399999999999999</v>
      </c>
      <c r="AM105" s="49">
        <v>12.4</v>
      </c>
      <c r="AN105" s="49">
        <v>1.7</v>
      </c>
      <c r="AO105" s="49" t="s">
        <v>2284</v>
      </c>
      <c r="AP105" s="49" t="s">
        <v>168</v>
      </c>
      <c r="AQ105" s="49" t="s">
        <v>2810</v>
      </c>
      <c r="AR105" s="49" t="s">
        <v>2811</v>
      </c>
      <c r="AS105" s="49" t="s">
        <v>1042</v>
      </c>
      <c r="AT105" s="49" t="s">
        <v>2735</v>
      </c>
      <c r="AU105" s="49" t="s">
        <v>2812</v>
      </c>
      <c r="AV105" s="49" t="s">
        <v>2813</v>
      </c>
      <c r="AW105" s="49" t="s">
        <v>2814</v>
      </c>
    </row>
    <row r="106" spans="6:49" x14ac:dyDescent="0.2">
      <c r="F106" s="48" t="s">
        <v>518</v>
      </c>
      <c r="G106" s="48" t="s">
        <v>519</v>
      </c>
      <c r="H106" s="48"/>
      <c r="I106" s="48">
        <v>76.062850000000012</v>
      </c>
      <c r="J106" s="48"/>
      <c r="K106" s="48">
        <v>8</v>
      </c>
      <c r="L106" s="48" t="s">
        <v>1664</v>
      </c>
      <c r="M106" s="48">
        <v>188</v>
      </c>
      <c r="N106" s="48" t="s">
        <v>2746</v>
      </c>
      <c r="O106" s="48">
        <v>39.200000000000003</v>
      </c>
      <c r="P106" s="48" t="s">
        <v>2815</v>
      </c>
      <c r="Q106" s="48">
        <v>21.8</v>
      </c>
      <c r="R106" s="48">
        <v>16.399999999999999</v>
      </c>
      <c r="S106" s="48">
        <v>1</v>
      </c>
      <c r="T106" s="48" t="s">
        <v>276</v>
      </c>
      <c r="U106" s="48" t="s">
        <v>2471</v>
      </c>
      <c r="V106" s="48" t="s">
        <v>2816</v>
      </c>
      <c r="W106" s="48" t="s">
        <v>2817</v>
      </c>
      <c r="X106" s="48" t="s">
        <v>2818</v>
      </c>
      <c r="Y106" s="48" t="s">
        <v>2819</v>
      </c>
      <c r="Z106" s="48" t="s">
        <v>2820</v>
      </c>
      <c r="AA106" s="48" t="s">
        <v>88</v>
      </c>
      <c r="AB106" s="48" t="s">
        <v>2821</v>
      </c>
      <c r="AC106" s="49">
        <v>80</v>
      </c>
      <c r="AD106" s="49">
        <v>75.957310000000007</v>
      </c>
      <c r="AE106" s="49"/>
      <c r="AF106" s="49">
        <v>9</v>
      </c>
      <c r="AG106" s="49" t="s">
        <v>298</v>
      </c>
      <c r="AH106" s="49">
        <v>174</v>
      </c>
      <c r="AI106" s="49" t="s">
        <v>3238</v>
      </c>
      <c r="AJ106" s="49">
        <v>38.700000000000003</v>
      </c>
      <c r="AK106" s="49" t="s">
        <v>3246</v>
      </c>
      <c r="AL106" s="49">
        <v>19.600000000000001</v>
      </c>
      <c r="AM106" s="49">
        <v>16.7</v>
      </c>
      <c r="AN106" s="49">
        <v>2.5</v>
      </c>
      <c r="AO106" s="49" t="s">
        <v>2321</v>
      </c>
      <c r="AP106" s="49" t="s">
        <v>2321</v>
      </c>
      <c r="AQ106" s="49" t="s">
        <v>2321</v>
      </c>
      <c r="AR106" s="49" t="s">
        <v>2321</v>
      </c>
      <c r="AS106" s="49" t="s">
        <v>2818</v>
      </c>
      <c r="AT106" s="49" t="s">
        <v>2819</v>
      </c>
      <c r="AU106" s="49" t="s">
        <v>3247</v>
      </c>
      <c r="AV106" s="49" t="s">
        <v>3248</v>
      </c>
      <c r="AW106" s="49" t="s">
        <v>3249</v>
      </c>
    </row>
    <row r="107" spans="6:49" x14ac:dyDescent="0.2">
      <c r="F107" s="48" t="s">
        <v>520</v>
      </c>
      <c r="G107" s="48" t="s">
        <v>521</v>
      </c>
      <c r="H107" s="48"/>
      <c r="I107" s="48">
        <v>66.42071</v>
      </c>
      <c r="J107" s="48"/>
      <c r="K107" s="48">
        <v>17</v>
      </c>
      <c r="L107" s="48" t="s">
        <v>1660</v>
      </c>
      <c r="M107" s="48">
        <v>390.5</v>
      </c>
      <c r="N107" s="48" t="s">
        <v>2822</v>
      </c>
      <c r="O107" s="48">
        <v>30.2</v>
      </c>
      <c r="P107" s="48" t="s">
        <v>2823</v>
      </c>
      <c r="Q107" s="48">
        <v>13.1</v>
      </c>
      <c r="R107" s="48">
        <v>7.9</v>
      </c>
      <c r="S107" s="48">
        <v>9.1999999999999993</v>
      </c>
      <c r="T107" s="48" t="s">
        <v>2337</v>
      </c>
      <c r="U107" s="48" t="s">
        <v>88</v>
      </c>
      <c r="V107" s="48" t="s">
        <v>2337</v>
      </c>
      <c r="W107" s="48" t="s">
        <v>88</v>
      </c>
      <c r="X107" s="48" t="s">
        <v>91</v>
      </c>
      <c r="Y107" s="48" t="s">
        <v>2342</v>
      </c>
      <c r="Z107" s="48" t="s">
        <v>88</v>
      </c>
      <c r="AA107" s="48" t="s">
        <v>291</v>
      </c>
      <c r="AB107" s="48" t="s">
        <v>2824</v>
      </c>
      <c r="AC107" s="49">
        <v>119</v>
      </c>
      <c r="AD107" s="49">
        <v>66.42071</v>
      </c>
      <c r="AE107" s="49"/>
      <c r="AF107" s="49">
        <v>17</v>
      </c>
      <c r="AG107" s="49" t="s">
        <v>1660</v>
      </c>
      <c r="AH107" s="49">
        <v>390.5</v>
      </c>
      <c r="AI107" s="49" t="s">
        <v>2822</v>
      </c>
      <c r="AJ107" s="49">
        <v>30.2</v>
      </c>
      <c r="AK107" s="49" t="s">
        <v>2823</v>
      </c>
      <c r="AL107" s="49">
        <v>13.1</v>
      </c>
      <c r="AM107" s="49">
        <v>7.9</v>
      </c>
      <c r="AN107" s="49">
        <v>9.1999999999999993</v>
      </c>
      <c r="AO107" s="49" t="s">
        <v>2337</v>
      </c>
      <c r="AP107" s="49" t="s">
        <v>88</v>
      </c>
      <c r="AQ107" s="49" t="s">
        <v>2337</v>
      </c>
      <c r="AR107" s="49" t="s">
        <v>88</v>
      </c>
      <c r="AS107" s="49" t="s">
        <v>91</v>
      </c>
      <c r="AT107" s="49" t="s">
        <v>2342</v>
      </c>
      <c r="AU107" s="49" t="s">
        <v>88</v>
      </c>
      <c r="AV107" s="49" t="s">
        <v>291</v>
      </c>
      <c r="AW107" s="49" t="s">
        <v>2824</v>
      </c>
    </row>
    <row r="108" spans="6:49" x14ac:dyDescent="0.2">
      <c r="F108" s="48" t="s">
        <v>522</v>
      </c>
      <c r="G108" s="48" t="s">
        <v>523</v>
      </c>
      <c r="H108" s="48"/>
      <c r="I108" s="48">
        <v>51.545980000000007</v>
      </c>
      <c r="J108" s="48"/>
      <c r="K108" s="48">
        <v>35</v>
      </c>
      <c r="L108" s="48" t="s">
        <v>1722</v>
      </c>
      <c r="M108" s="48">
        <v>270</v>
      </c>
      <c r="N108" s="48" t="s">
        <v>2319</v>
      </c>
      <c r="O108" s="48">
        <v>48.3</v>
      </c>
      <c r="P108" s="48" t="s">
        <v>2825</v>
      </c>
      <c r="Q108" s="48">
        <v>10.1</v>
      </c>
      <c r="R108" s="48">
        <v>34.299999999999997</v>
      </c>
      <c r="S108" s="48">
        <v>3.9</v>
      </c>
      <c r="T108" s="48" t="s">
        <v>2337</v>
      </c>
      <c r="U108" s="48" t="s">
        <v>88</v>
      </c>
      <c r="V108" s="48" t="s">
        <v>2337</v>
      </c>
      <c r="W108" s="48" t="s">
        <v>88</v>
      </c>
      <c r="X108" s="48" t="s">
        <v>91</v>
      </c>
      <c r="Y108" s="48" t="s">
        <v>2342</v>
      </c>
      <c r="Z108" s="48" t="s">
        <v>2812</v>
      </c>
      <c r="AA108" s="48" t="s">
        <v>2813</v>
      </c>
      <c r="AB108" s="48" t="s">
        <v>2826</v>
      </c>
      <c r="AC108" s="49">
        <v>173</v>
      </c>
      <c r="AD108" s="49">
        <v>48.916430000000005</v>
      </c>
      <c r="AE108" s="49"/>
      <c r="AF108" s="49">
        <v>35</v>
      </c>
      <c r="AG108" s="49" t="s">
        <v>1722</v>
      </c>
      <c r="AH108" s="49">
        <v>276</v>
      </c>
      <c r="AI108" s="49" t="s">
        <v>3250</v>
      </c>
      <c r="AJ108" s="49">
        <v>54.5</v>
      </c>
      <c r="AK108" s="49" t="s">
        <v>3251</v>
      </c>
      <c r="AL108" s="49">
        <v>7.5</v>
      </c>
      <c r="AM108" s="49">
        <v>43.1</v>
      </c>
      <c r="AN108" s="49">
        <v>3.9</v>
      </c>
      <c r="AO108" s="49" t="s">
        <v>2337</v>
      </c>
      <c r="AP108" s="49" t="s">
        <v>88</v>
      </c>
      <c r="AQ108" s="49" t="s">
        <v>2337</v>
      </c>
      <c r="AR108" s="49" t="s">
        <v>88</v>
      </c>
      <c r="AS108" s="49" t="s">
        <v>91</v>
      </c>
      <c r="AT108" s="49" t="s">
        <v>2342</v>
      </c>
      <c r="AU108" s="49" t="s">
        <v>2812</v>
      </c>
      <c r="AV108" s="49" t="s">
        <v>2813</v>
      </c>
      <c r="AW108" s="49" t="s">
        <v>2826</v>
      </c>
    </row>
    <row r="109" spans="6:49" x14ac:dyDescent="0.2">
      <c r="F109" s="48" t="s">
        <v>524</v>
      </c>
      <c r="G109" s="48" t="s">
        <v>525</v>
      </c>
      <c r="H109" s="48"/>
      <c r="I109" s="48">
        <v>76.178350000000009</v>
      </c>
      <c r="J109" s="48"/>
      <c r="K109" s="48">
        <v>8</v>
      </c>
      <c r="L109" s="48" t="s">
        <v>1664</v>
      </c>
      <c r="M109" s="48">
        <v>139</v>
      </c>
      <c r="N109" s="48" t="s">
        <v>2603</v>
      </c>
      <c r="O109" s="48">
        <v>44</v>
      </c>
      <c r="P109" s="48" t="s">
        <v>2827</v>
      </c>
      <c r="Q109" s="48">
        <v>32.299999999999997</v>
      </c>
      <c r="R109" s="48">
        <v>11.1</v>
      </c>
      <c r="S109" s="48">
        <v>0.5</v>
      </c>
      <c r="T109" s="48" t="s">
        <v>88</v>
      </c>
      <c r="U109" s="48" t="s">
        <v>291</v>
      </c>
      <c r="V109" s="48" t="s">
        <v>2828</v>
      </c>
      <c r="W109" s="48" t="s">
        <v>2829</v>
      </c>
      <c r="X109" s="48" t="s">
        <v>1074</v>
      </c>
      <c r="Y109" s="48" t="s">
        <v>2830</v>
      </c>
      <c r="Z109" s="48" t="s">
        <v>2831</v>
      </c>
      <c r="AA109" s="48" t="s">
        <v>88</v>
      </c>
      <c r="AB109" s="48" t="s">
        <v>2832</v>
      </c>
      <c r="AC109" s="49">
        <v>78</v>
      </c>
      <c r="AD109" s="49">
        <v>76.168390000000002</v>
      </c>
      <c r="AE109" s="49"/>
      <c r="AF109" s="49">
        <v>8</v>
      </c>
      <c r="AG109" s="49" t="s">
        <v>1664</v>
      </c>
      <c r="AH109" s="49">
        <v>139</v>
      </c>
      <c r="AI109" s="49" t="s">
        <v>2603</v>
      </c>
      <c r="AJ109" s="49">
        <v>44</v>
      </c>
      <c r="AK109" s="49" t="s">
        <v>3252</v>
      </c>
      <c r="AL109" s="49">
        <v>32.299999999999997</v>
      </c>
      <c r="AM109" s="49">
        <v>11.1</v>
      </c>
      <c r="AN109" s="49">
        <v>0.5</v>
      </c>
      <c r="AO109" s="49" t="s">
        <v>88</v>
      </c>
      <c r="AP109" s="49" t="s">
        <v>291</v>
      </c>
      <c r="AQ109" s="49" t="s">
        <v>2828</v>
      </c>
      <c r="AR109" s="49" t="s">
        <v>2829</v>
      </c>
      <c r="AS109" s="49" t="s">
        <v>1074</v>
      </c>
      <c r="AT109" s="49" t="s">
        <v>2830</v>
      </c>
      <c r="AU109" s="49" t="s">
        <v>2831</v>
      </c>
      <c r="AV109" s="49" t="s">
        <v>88</v>
      </c>
      <c r="AW109" s="49" t="s">
        <v>2832</v>
      </c>
    </row>
    <row r="110" spans="6:49" x14ac:dyDescent="0.2">
      <c r="F110" s="48" t="s">
        <v>526</v>
      </c>
      <c r="G110" s="48" t="s">
        <v>527</v>
      </c>
      <c r="H110" s="48"/>
      <c r="I110" s="48">
        <v>76.208950000000002</v>
      </c>
      <c r="J110" s="48"/>
      <c r="K110" s="48">
        <v>9</v>
      </c>
      <c r="L110" s="48" t="s">
        <v>298</v>
      </c>
      <c r="M110" s="48">
        <v>56</v>
      </c>
      <c r="N110" s="48" t="s">
        <v>2833</v>
      </c>
      <c r="O110" s="48">
        <v>65.7</v>
      </c>
      <c r="P110" s="48" t="s">
        <v>2834</v>
      </c>
      <c r="Q110" s="48">
        <v>0</v>
      </c>
      <c r="R110" s="48">
        <v>12.8</v>
      </c>
      <c r="S110" s="48">
        <v>53</v>
      </c>
      <c r="T110" s="48" t="s">
        <v>2321</v>
      </c>
      <c r="U110" s="48" t="s">
        <v>2321</v>
      </c>
      <c r="V110" s="48" t="s">
        <v>2321</v>
      </c>
      <c r="W110" s="48" t="s">
        <v>2321</v>
      </c>
      <c r="X110" s="48" t="s">
        <v>2380</v>
      </c>
      <c r="Y110" s="48" t="s">
        <v>2380</v>
      </c>
      <c r="Z110" s="48" t="s">
        <v>2380</v>
      </c>
      <c r="AA110" s="48" t="s">
        <v>2380</v>
      </c>
      <c r="AB110" s="48" t="s">
        <v>2290</v>
      </c>
      <c r="AC110" s="49">
        <v>79</v>
      </c>
      <c r="AD110" s="49">
        <v>76.099760000000003</v>
      </c>
      <c r="AE110" s="49"/>
      <c r="AF110" s="49">
        <v>9</v>
      </c>
      <c r="AG110" s="49" t="s">
        <v>298</v>
      </c>
      <c r="AH110" s="49">
        <v>56</v>
      </c>
      <c r="AI110" s="49" t="s">
        <v>2833</v>
      </c>
      <c r="AJ110" s="49">
        <v>65.900000000000006</v>
      </c>
      <c r="AK110" s="49" t="s">
        <v>3253</v>
      </c>
      <c r="AL110" s="49">
        <v>0</v>
      </c>
      <c r="AM110" s="49">
        <v>13</v>
      </c>
      <c r="AN110" s="49">
        <v>53</v>
      </c>
      <c r="AO110" s="49" t="s">
        <v>2321</v>
      </c>
      <c r="AP110" s="49" t="s">
        <v>2321</v>
      </c>
      <c r="AQ110" s="49" t="s">
        <v>2321</v>
      </c>
      <c r="AR110" s="49" t="s">
        <v>2321</v>
      </c>
      <c r="AS110" s="49" t="s">
        <v>2380</v>
      </c>
      <c r="AT110" s="49" t="s">
        <v>2380</v>
      </c>
      <c r="AU110" s="49" t="s">
        <v>2380</v>
      </c>
      <c r="AV110" s="49" t="s">
        <v>2380</v>
      </c>
      <c r="AW110" s="49" t="s">
        <v>2290</v>
      </c>
    </row>
    <row r="111" spans="6:49" x14ac:dyDescent="0.2">
      <c r="F111" s="48" t="s">
        <v>144</v>
      </c>
      <c r="G111" s="48" t="s">
        <v>34</v>
      </c>
      <c r="H111" s="48"/>
      <c r="I111" s="48">
        <v>42.634970000000003</v>
      </c>
      <c r="J111" s="48"/>
      <c r="K111" s="48">
        <v>33</v>
      </c>
      <c r="L111" s="48" t="s">
        <v>286</v>
      </c>
      <c r="M111" s="48">
        <v>270</v>
      </c>
      <c r="N111" s="48" t="s">
        <v>2319</v>
      </c>
      <c r="O111" s="48">
        <v>67</v>
      </c>
      <c r="P111" s="48" t="s">
        <v>2836</v>
      </c>
      <c r="Q111" s="48">
        <v>0</v>
      </c>
      <c r="R111" s="48">
        <v>10.3</v>
      </c>
      <c r="S111" s="48">
        <v>56.7</v>
      </c>
      <c r="T111" s="48" t="s">
        <v>2337</v>
      </c>
      <c r="U111" s="48" t="s">
        <v>88</v>
      </c>
      <c r="V111" s="48" t="s">
        <v>2337</v>
      </c>
      <c r="W111" s="48" t="s">
        <v>88</v>
      </c>
      <c r="X111" s="48" t="s">
        <v>1843</v>
      </c>
      <c r="Y111" s="48" t="s">
        <v>2837</v>
      </c>
      <c r="Z111" s="48" t="s">
        <v>2838</v>
      </c>
      <c r="AA111" s="48" t="s">
        <v>88</v>
      </c>
      <c r="AB111" s="48" t="s">
        <v>2839</v>
      </c>
      <c r="AC111" s="49">
        <v>177</v>
      </c>
      <c r="AD111" s="49">
        <v>42.634970000000003</v>
      </c>
      <c r="AE111" s="49"/>
      <c r="AF111" s="49">
        <v>33</v>
      </c>
      <c r="AG111" s="49" t="s">
        <v>286</v>
      </c>
      <c r="AH111" s="49">
        <v>270</v>
      </c>
      <c r="AI111" s="49" t="s">
        <v>2319</v>
      </c>
      <c r="AJ111" s="49">
        <v>67</v>
      </c>
      <c r="AK111" s="49" t="s">
        <v>2836</v>
      </c>
      <c r="AL111" s="49">
        <v>0</v>
      </c>
      <c r="AM111" s="49">
        <v>10.3</v>
      </c>
      <c r="AN111" s="49">
        <v>56.7</v>
      </c>
      <c r="AO111" s="49" t="s">
        <v>2337</v>
      </c>
      <c r="AP111" s="49" t="s">
        <v>88</v>
      </c>
      <c r="AQ111" s="49" t="s">
        <v>2337</v>
      </c>
      <c r="AR111" s="49" t="s">
        <v>88</v>
      </c>
      <c r="AS111" s="49" t="s">
        <v>1843</v>
      </c>
      <c r="AT111" s="49" t="s">
        <v>2837</v>
      </c>
      <c r="AU111" s="49" t="s">
        <v>2838</v>
      </c>
      <c r="AV111" s="49" t="s">
        <v>88</v>
      </c>
      <c r="AW111" s="49" t="s">
        <v>2839</v>
      </c>
    </row>
    <row r="112" spans="6:49" x14ac:dyDescent="0.2">
      <c r="F112" s="48" t="s">
        <v>528</v>
      </c>
      <c r="G112" s="48" t="s">
        <v>529</v>
      </c>
      <c r="H112" s="48"/>
      <c r="I112" s="48">
        <v>93.500710000000012</v>
      </c>
      <c r="J112" s="48"/>
      <c r="K112" s="48">
        <v>8</v>
      </c>
      <c r="L112" s="48" t="s">
        <v>1664</v>
      </c>
      <c r="M112" s="48">
        <v>152</v>
      </c>
      <c r="N112" s="48" t="s">
        <v>2840</v>
      </c>
      <c r="O112" s="48">
        <v>22.1</v>
      </c>
      <c r="P112" s="48" t="s">
        <v>291</v>
      </c>
      <c r="Q112" s="48">
        <v>10.3</v>
      </c>
      <c r="R112" s="48">
        <v>8.1</v>
      </c>
      <c r="S112" s="48">
        <v>3.7</v>
      </c>
      <c r="T112" s="48" t="s">
        <v>256</v>
      </c>
      <c r="U112" s="48" t="s">
        <v>2841</v>
      </c>
      <c r="V112" s="48" t="s">
        <v>2842</v>
      </c>
      <c r="W112" s="48" t="s">
        <v>2843</v>
      </c>
      <c r="X112" s="48" t="s">
        <v>1640</v>
      </c>
      <c r="Y112" s="48" t="s">
        <v>2370</v>
      </c>
      <c r="Z112" s="48" t="s">
        <v>88</v>
      </c>
      <c r="AA112" s="48" t="s">
        <v>291</v>
      </c>
      <c r="AB112" s="48" t="s">
        <v>2844</v>
      </c>
      <c r="AC112" s="49">
        <v>5</v>
      </c>
      <c r="AD112" s="49">
        <v>93.964390000000009</v>
      </c>
      <c r="AE112" s="49"/>
      <c r="AF112" s="49">
        <v>8</v>
      </c>
      <c r="AG112" s="49" t="s">
        <v>1664</v>
      </c>
      <c r="AH112" s="49">
        <v>140</v>
      </c>
      <c r="AI112" s="49" t="s">
        <v>2632</v>
      </c>
      <c r="AJ112" s="49">
        <v>22.2</v>
      </c>
      <c r="AK112" s="49" t="s">
        <v>291</v>
      </c>
      <c r="AL112" s="49">
        <v>10.3</v>
      </c>
      <c r="AM112" s="49">
        <v>8.1999999999999993</v>
      </c>
      <c r="AN112" s="49">
        <v>3.7</v>
      </c>
      <c r="AO112" s="49" t="s">
        <v>256</v>
      </c>
      <c r="AP112" s="49" t="s">
        <v>2841</v>
      </c>
      <c r="AQ112" s="49" t="s">
        <v>2842</v>
      </c>
      <c r="AR112" s="49" t="s">
        <v>2843</v>
      </c>
      <c r="AS112" s="49" t="s">
        <v>1640</v>
      </c>
      <c r="AT112" s="49" t="s">
        <v>2370</v>
      </c>
      <c r="AU112" s="49" t="s">
        <v>88</v>
      </c>
      <c r="AV112" s="49" t="s">
        <v>291</v>
      </c>
      <c r="AW112" s="49" t="s">
        <v>2844</v>
      </c>
    </row>
    <row r="113" spans="6:49" x14ac:dyDescent="0.2">
      <c r="F113" s="48" t="s">
        <v>530</v>
      </c>
      <c r="G113" s="48" t="s">
        <v>531</v>
      </c>
      <c r="H113" s="48"/>
      <c r="I113" s="48">
        <v>65.572420000000008</v>
      </c>
      <c r="J113" s="48"/>
      <c r="K113" s="48">
        <v>6</v>
      </c>
      <c r="L113" s="48" t="s">
        <v>1857</v>
      </c>
      <c r="M113" s="48">
        <v>240.5</v>
      </c>
      <c r="N113" s="48" t="s">
        <v>2845</v>
      </c>
      <c r="O113" s="48">
        <v>55.7</v>
      </c>
      <c r="P113" s="48" t="s">
        <v>2846</v>
      </c>
      <c r="Q113" s="48">
        <v>27.9</v>
      </c>
      <c r="R113" s="48">
        <v>26.9</v>
      </c>
      <c r="S113" s="48">
        <v>0.9</v>
      </c>
      <c r="T113" s="48" t="s">
        <v>1042</v>
      </c>
      <c r="U113" s="48" t="s">
        <v>2658</v>
      </c>
      <c r="V113" s="48" t="s">
        <v>2847</v>
      </c>
      <c r="W113" s="48" t="s">
        <v>2848</v>
      </c>
      <c r="X113" s="48" t="s">
        <v>297</v>
      </c>
      <c r="Y113" s="48" t="s">
        <v>2518</v>
      </c>
      <c r="Z113" s="48" t="s">
        <v>2849</v>
      </c>
      <c r="AA113" s="48" t="s">
        <v>88</v>
      </c>
      <c r="AB113" s="48" t="s">
        <v>2850</v>
      </c>
      <c r="AC113" s="49">
        <v>120</v>
      </c>
      <c r="AD113" s="49">
        <v>65.812440000000009</v>
      </c>
      <c r="AE113" s="49"/>
      <c r="AF113" s="49">
        <v>6</v>
      </c>
      <c r="AG113" s="49" t="s">
        <v>1857</v>
      </c>
      <c r="AH113" s="49">
        <v>240.5</v>
      </c>
      <c r="AI113" s="49" t="s">
        <v>2845</v>
      </c>
      <c r="AJ113" s="49">
        <v>55.1</v>
      </c>
      <c r="AK113" s="49" t="s">
        <v>3254</v>
      </c>
      <c r="AL113" s="49">
        <v>27</v>
      </c>
      <c r="AM113" s="49">
        <v>27.2</v>
      </c>
      <c r="AN113" s="49">
        <v>0.9</v>
      </c>
      <c r="AO113" s="49" t="s">
        <v>1042</v>
      </c>
      <c r="AP113" s="49" t="s">
        <v>2658</v>
      </c>
      <c r="AQ113" s="49" t="s">
        <v>2847</v>
      </c>
      <c r="AR113" s="49" t="s">
        <v>2848</v>
      </c>
      <c r="AS113" s="49" t="s">
        <v>297</v>
      </c>
      <c r="AT113" s="49" t="s">
        <v>2518</v>
      </c>
      <c r="AU113" s="49" t="s">
        <v>2849</v>
      </c>
      <c r="AV113" s="49" t="s">
        <v>88</v>
      </c>
      <c r="AW113" s="49" t="s">
        <v>2850</v>
      </c>
    </row>
    <row r="114" spans="6:49" x14ac:dyDescent="0.2">
      <c r="F114" s="48" t="s">
        <v>532</v>
      </c>
      <c r="G114" s="48" t="s">
        <v>533</v>
      </c>
      <c r="H114" s="48"/>
      <c r="I114" s="48">
        <v>68.781800000000004</v>
      </c>
      <c r="J114" s="48"/>
      <c r="K114" s="48">
        <v>21</v>
      </c>
      <c r="L114" s="48" t="s">
        <v>164</v>
      </c>
      <c r="M114" s="48">
        <v>128</v>
      </c>
      <c r="N114" s="48" t="s">
        <v>2851</v>
      </c>
      <c r="O114" s="48">
        <v>60.5</v>
      </c>
      <c r="P114" s="48" t="s">
        <v>2852</v>
      </c>
      <c r="Q114" s="48">
        <v>0</v>
      </c>
      <c r="R114" s="48">
        <v>8.5</v>
      </c>
      <c r="S114" s="48">
        <v>52.1</v>
      </c>
      <c r="T114" s="48" t="s">
        <v>2321</v>
      </c>
      <c r="U114" s="48" t="s">
        <v>2321</v>
      </c>
      <c r="V114" s="48" t="s">
        <v>2321</v>
      </c>
      <c r="W114" s="48" t="s">
        <v>2321</v>
      </c>
      <c r="X114" s="48" t="s">
        <v>2380</v>
      </c>
      <c r="Y114" s="48" t="s">
        <v>2380</v>
      </c>
      <c r="Z114" s="48" t="s">
        <v>2380</v>
      </c>
      <c r="AA114" s="48" t="s">
        <v>2380</v>
      </c>
      <c r="AB114" s="48" t="s">
        <v>2290</v>
      </c>
      <c r="AC114" s="49">
        <v>111</v>
      </c>
      <c r="AD114" s="49">
        <v>68.781800000000004</v>
      </c>
      <c r="AE114" s="49"/>
      <c r="AF114" s="49">
        <v>21</v>
      </c>
      <c r="AG114" s="49" t="s">
        <v>164</v>
      </c>
      <c r="AH114" s="49">
        <v>128</v>
      </c>
      <c r="AI114" s="49" t="s">
        <v>2851</v>
      </c>
      <c r="AJ114" s="49">
        <v>60.5</v>
      </c>
      <c r="AK114" s="49" t="s">
        <v>2852</v>
      </c>
      <c r="AL114" s="49">
        <v>0</v>
      </c>
      <c r="AM114" s="49">
        <v>8.5</v>
      </c>
      <c r="AN114" s="49">
        <v>52.1</v>
      </c>
      <c r="AO114" s="49" t="s">
        <v>2321</v>
      </c>
      <c r="AP114" s="49" t="s">
        <v>2321</v>
      </c>
      <c r="AQ114" s="49" t="s">
        <v>2321</v>
      </c>
      <c r="AR114" s="49" t="s">
        <v>2321</v>
      </c>
      <c r="AS114" s="49" t="s">
        <v>2380</v>
      </c>
      <c r="AT114" s="49" t="s">
        <v>2380</v>
      </c>
      <c r="AU114" s="49" t="s">
        <v>2380</v>
      </c>
      <c r="AV114" s="49" t="s">
        <v>2380</v>
      </c>
      <c r="AW114" s="49" t="s">
        <v>2290</v>
      </c>
    </row>
    <row r="115" spans="6:49" x14ac:dyDescent="0.2">
      <c r="F115" s="48" t="s">
        <v>534</v>
      </c>
      <c r="G115" s="48" t="s">
        <v>535</v>
      </c>
      <c r="H115" s="48"/>
      <c r="I115" s="48">
        <v>84.655150000000006</v>
      </c>
      <c r="J115" s="48"/>
      <c r="K115" s="48">
        <v>10</v>
      </c>
      <c r="L115" s="48" t="s">
        <v>1782</v>
      </c>
      <c r="M115" s="48">
        <v>181</v>
      </c>
      <c r="N115" s="48" t="s">
        <v>2773</v>
      </c>
      <c r="O115" s="48">
        <v>40.299999999999997</v>
      </c>
      <c r="P115" s="48" t="s">
        <v>2853</v>
      </c>
      <c r="Q115" s="48">
        <v>8.6</v>
      </c>
      <c r="R115" s="48">
        <v>31.3</v>
      </c>
      <c r="S115" s="48">
        <v>0.3</v>
      </c>
      <c r="T115" s="48" t="s">
        <v>2854</v>
      </c>
      <c r="U115" s="48" t="s">
        <v>2855</v>
      </c>
      <c r="V115" s="48" t="s">
        <v>2856</v>
      </c>
      <c r="W115" s="48" t="s">
        <v>2857</v>
      </c>
      <c r="X115" s="48" t="s">
        <v>1640</v>
      </c>
      <c r="Y115" s="48" t="s">
        <v>2370</v>
      </c>
      <c r="Z115" s="48" t="s">
        <v>88</v>
      </c>
      <c r="AA115" s="48" t="s">
        <v>291</v>
      </c>
      <c r="AB115" s="48" t="s">
        <v>2858</v>
      </c>
      <c r="AC115" s="49">
        <v>33</v>
      </c>
      <c r="AD115" s="49">
        <v>85.161890000000014</v>
      </c>
      <c r="AE115" s="49"/>
      <c r="AF115" s="49">
        <v>10</v>
      </c>
      <c r="AG115" s="49" t="s">
        <v>1782</v>
      </c>
      <c r="AH115" s="49">
        <v>183</v>
      </c>
      <c r="AI115" s="49" t="s">
        <v>2804</v>
      </c>
      <c r="AJ115" s="49">
        <v>38.700000000000003</v>
      </c>
      <c r="AK115" s="49" t="s">
        <v>3255</v>
      </c>
      <c r="AL115" s="49">
        <v>8.4</v>
      </c>
      <c r="AM115" s="49">
        <v>29.9</v>
      </c>
      <c r="AN115" s="49">
        <v>0.3</v>
      </c>
      <c r="AO115" s="49" t="s">
        <v>2854</v>
      </c>
      <c r="AP115" s="49" t="s">
        <v>2855</v>
      </c>
      <c r="AQ115" s="49" t="s">
        <v>2856</v>
      </c>
      <c r="AR115" s="49" t="s">
        <v>2857</v>
      </c>
      <c r="AS115" s="49" t="s">
        <v>1640</v>
      </c>
      <c r="AT115" s="49" t="s">
        <v>2370</v>
      </c>
      <c r="AU115" s="49" t="s">
        <v>88</v>
      </c>
      <c r="AV115" s="49" t="s">
        <v>291</v>
      </c>
      <c r="AW115" s="49" t="s">
        <v>2858</v>
      </c>
    </row>
    <row r="116" spans="6:49" x14ac:dyDescent="0.2">
      <c r="F116" s="48" t="s">
        <v>536</v>
      </c>
      <c r="G116" s="48" t="s">
        <v>537</v>
      </c>
      <c r="H116" s="48"/>
      <c r="I116" s="48">
        <v>77.319590000000005</v>
      </c>
      <c r="J116" s="48"/>
      <c r="K116" s="48">
        <v>19</v>
      </c>
      <c r="L116" s="48" t="s">
        <v>1678</v>
      </c>
      <c r="M116" s="48">
        <v>134</v>
      </c>
      <c r="N116" s="48" t="s">
        <v>2859</v>
      </c>
      <c r="O116" s="48">
        <v>24.7</v>
      </c>
      <c r="P116" s="48" t="s">
        <v>291</v>
      </c>
      <c r="Q116" s="48">
        <v>10.3</v>
      </c>
      <c r="R116" s="48">
        <v>12.4</v>
      </c>
      <c r="S116" s="48">
        <v>2</v>
      </c>
      <c r="T116" s="48" t="s">
        <v>2337</v>
      </c>
      <c r="U116" s="48" t="s">
        <v>88</v>
      </c>
      <c r="V116" s="48" t="s">
        <v>2337</v>
      </c>
      <c r="W116" s="48" t="s">
        <v>88</v>
      </c>
      <c r="X116" s="48" t="s">
        <v>179</v>
      </c>
      <c r="Y116" s="48" t="s">
        <v>2356</v>
      </c>
      <c r="Z116" s="48" t="s">
        <v>88</v>
      </c>
      <c r="AA116" s="48" t="s">
        <v>291</v>
      </c>
      <c r="AB116" s="48" t="s">
        <v>2357</v>
      </c>
      <c r="AC116" s="49">
        <v>71</v>
      </c>
      <c r="AD116" s="49">
        <v>77.319590000000005</v>
      </c>
      <c r="AE116" s="49"/>
      <c r="AF116" s="49">
        <v>19</v>
      </c>
      <c r="AG116" s="49" t="s">
        <v>1678</v>
      </c>
      <c r="AH116" s="49">
        <v>134</v>
      </c>
      <c r="AI116" s="49" t="s">
        <v>2859</v>
      </c>
      <c r="AJ116" s="49">
        <v>25.7</v>
      </c>
      <c r="AK116" s="49" t="s">
        <v>291</v>
      </c>
      <c r="AL116" s="49">
        <v>10.199999999999999</v>
      </c>
      <c r="AM116" s="49">
        <v>13.5</v>
      </c>
      <c r="AN116" s="49">
        <v>2</v>
      </c>
      <c r="AO116" s="49" t="s">
        <v>2337</v>
      </c>
      <c r="AP116" s="49" t="s">
        <v>88</v>
      </c>
      <c r="AQ116" s="49" t="s">
        <v>2337</v>
      </c>
      <c r="AR116" s="49" t="s">
        <v>88</v>
      </c>
      <c r="AS116" s="49" t="s">
        <v>179</v>
      </c>
      <c r="AT116" s="49" t="s">
        <v>2356</v>
      </c>
      <c r="AU116" s="49" t="s">
        <v>88</v>
      </c>
      <c r="AV116" s="49" t="s">
        <v>291</v>
      </c>
      <c r="AW116" s="49" t="s">
        <v>2357</v>
      </c>
    </row>
    <row r="117" spans="6:49" x14ac:dyDescent="0.2">
      <c r="F117" s="48" t="s">
        <v>538</v>
      </c>
      <c r="G117" s="48" t="s">
        <v>539</v>
      </c>
      <c r="H117" s="48"/>
      <c r="I117" s="48">
        <v>76.673360000000002</v>
      </c>
      <c r="J117" s="48"/>
      <c r="K117" s="48">
        <v>18</v>
      </c>
      <c r="L117" s="48" t="s">
        <v>734</v>
      </c>
      <c r="M117" s="48">
        <v>300</v>
      </c>
      <c r="N117" s="48" t="s">
        <v>2588</v>
      </c>
      <c r="O117" s="48">
        <v>22.2</v>
      </c>
      <c r="P117" s="48" t="s">
        <v>291</v>
      </c>
      <c r="Q117" s="48">
        <v>8.3000000000000007</v>
      </c>
      <c r="R117" s="48">
        <v>13.4</v>
      </c>
      <c r="S117" s="48">
        <v>0.5</v>
      </c>
      <c r="T117" s="48" t="s">
        <v>145</v>
      </c>
      <c r="U117" s="48" t="s">
        <v>2533</v>
      </c>
      <c r="V117" s="48" t="s">
        <v>2860</v>
      </c>
      <c r="W117" s="48" t="s">
        <v>2861</v>
      </c>
      <c r="X117" s="48" t="s">
        <v>155</v>
      </c>
      <c r="Y117" s="48" t="s">
        <v>2862</v>
      </c>
      <c r="Z117" s="48" t="s">
        <v>128</v>
      </c>
      <c r="AA117" s="48" t="s">
        <v>2863</v>
      </c>
      <c r="AB117" s="48" t="s">
        <v>2864</v>
      </c>
      <c r="AC117" s="49">
        <v>75</v>
      </c>
      <c r="AD117" s="49">
        <v>76.673360000000002</v>
      </c>
      <c r="AE117" s="49"/>
      <c r="AF117" s="49">
        <v>18</v>
      </c>
      <c r="AG117" s="49" t="s">
        <v>734</v>
      </c>
      <c r="AH117" s="49">
        <v>300</v>
      </c>
      <c r="AI117" s="49" t="s">
        <v>2588</v>
      </c>
      <c r="AJ117" s="49">
        <v>22.2</v>
      </c>
      <c r="AK117" s="49" t="s">
        <v>291</v>
      </c>
      <c r="AL117" s="49">
        <v>8.3000000000000007</v>
      </c>
      <c r="AM117" s="49">
        <v>13.4</v>
      </c>
      <c r="AN117" s="49">
        <v>0.5</v>
      </c>
      <c r="AO117" s="49" t="s">
        <v>145</v>
      </c>
      <c r="AP117" s="49" t="s">
        <v>2533</v>
      </c>
      <c r="AQ117" s="49" t="s">
        <v>2860</v>
      </c>
      <c r="AR117" s="49" t="s">
        <v>2861</v>
      </c>
      <c r="AS117" s="49" t="s">
        <v>155</v>
      </c>
      <c r="AT117" s="49" t="s">
        <v>2862</v>
      </c>
      <c r="AU117" s="49" t="s">
        <v>128</v>
      </c>
      <c r="AV117" s="49" t="s">
        <v>2863</v>
      </c>
      <c r="AW117" s="49" t="s">
        <v>2864</v>
      </c>
    </row>
    <row r="118" spans="6:49" x14ac:dyDescent="0.2">
      <c r="F118" s="48" t="s">
        <v>148</v>
      </c>
      <c r="G118" s="48" t="s">
        <v>12</v>
      </c>
      <c r="H118" s="48"/>
      <c r="I118" s="48">
        <v>85.717980000000011</v>
      </c>
      <c r="J118" s="48"/>
      <c r="K118" s="48">
        <v>6</v>
      </c>
      <c r="L118" s="48" t="s">
        <v>1857</v>
      </c>
      <c r="M118" s="48">
        <v>155</v>
      </c>
      <c r="N118" s="48" t="s">
        <v>2865</v>
      </c>
      <c r="O118" s="48">
        <v>49.8</v>
      </c>
      <c r="P118" s="48" t="s">
        <v>2866</v>
      </c>
      <c r="Q118" s="48">
        <v>25.1</v>
      </c>
      <c r="R118" s="48">
        <v>23.3</v>
      </c>
      <c r="S118" s="48">
        <v>1.4</v>
      </c>
      <c r="T118" s="48" t="s">
        <v>2321</v>
      </c>
      <c r="U118" s="48" t="s">
        <v>2321</v>
      </c>
      <c r="V118" s="48" t="s">
        <v>2321</v>
      </c>
      <c r="W118" s="48" t="s">
        <v>2321</v>
      </c>
      <c r="X118" s="48" t="s">
        <v>159</v>
      </c>
      <c r="Y118" s="48" t="s">
        <v>2350</v>
      </c>
      <c r="Z118" s="48" t="s">
        <v>88</v>
      </c>
      <c r="AA118" s="48" t="s">
        <v>291</v>
      </c>
      <c r="AB118" s="48" t="s">
        <v>2788</v>
      </c>
      <c r="AC118" s="49">
        <v>24</v>
      </c>
      <c r="AD118" s="49">
        <v>87.224450000000004</v>
      </c>
      <c r="AE118" s="49"/>
      <c r="AF118" s="49">
        <v>6</v>
      </c>
      <c r="AG118" s="49" t="s">
        <v>1857</v>
      </c>
      <c r="AH118" s="49">
        <v>155</v>
      </c>
      <c r="AI118" s="49" t="s">
        <v>2865</v>
      </c>
      <c r="AJ118" s="49">
        <v>45.8</v>
      </c>
      <c r="AK118" s="49" t="s">
        <v>3256</v>
      </c>
      <c r="AL118" s="49">
        <v>21.1</v>
      </c>
      <c r="AM118" s="49">
        <v>23.3</v>
      </c>
      <c r="AN118" s="49">
        <v>1.4</v>
      </c>
      <c r="AO118" s="49" t="s">
        <v>2321</v>
      </c>
      <c r="AP118" s="49" t="s">
        <v>2321</v>
      </c>
      <c r="AQ118" s="49" t="s">
        <v>2321</v>
      </c>
      <c r="AR118" s="49" t="s">
        <v>2321</v>
      </c>
      <c r="AS118" s="49" t="s">
        <v>159</v>
      </c>
      <c r="AT118" s="49" t="s">
        <v>2350</v>
      </c>
      <c r="AU118" s="49" t="s">
        <v>88</v>
      </c>
      <c r="AV118" s="49" t="s">
        <v>291</v>
      </c>
      <c r="AW118" s="49" t="s">
        <v>2788</v>
      </c>
    </row>
    <row r="119" spans="6:49" x14ac:dyDescent="0.2">
      <c r="F119" s="48" t="s">
        <v>540</v>
      </c>
      <c r="G119" s="48" t="s">
        <v>541</v>
      </c>
      <c r="H119" s="48"/>
      <c r="I119" s="48">
        <v>64.037710000000004</v>
      </c>
      <c r="J119" s="48"/>
      <c r="K119" s="48">
        <v>37</v>
      </c>
      <c r="L119" s="48" t="s">
        <v>2188</v>
      </c>
      <c r="M119" s="48">
        <v>200</v>
      </c>
      <c r="N119" s="48" t="s">
        <v>2867</v>
      </c>
      <c r="O119" s="48">
        <v>36.1</v>
      </c>
      <c r="P119" s="48" t="s">
        <v>2868</v>
      </c>
      <c r="Q119" s="48">
        <v>30.8</v>
      </c>
      <c r="R119" s="48">
        <v>4.5</v>
      </c>
      <c r="S119" s="48">
        <v>0.8</v>
      </c>
      <c r="T119" s="48" t="s">
        <v>1846</v>
      </c>
      <c r="U119" s="48" t="s">
        <v>184</v>
      </c>
      <c r="V119" s="48" t="s">
        <v>2869</v>
      </c>
      <c r="W119" s="48" t="s">
        <v>2870</v>
      </c>
      <c r="X119" s="48" t="s">
        <v>1846</v>
      </c>
      <c r="Y119" s="48" t="s">
        <v>2871</v>
      </c>
      <c r="Z119" s="48" t="s">
        <v>2872</v>
      </c>
      <c r="AA119" s="48" t="s">
        <v>2873</v>
      </c>
      <c r="AB119" s="48" t="s">
        <v>2874</v>
      </c>
      <c r="AC119" s="49">
        <v>127</v>
      </c>
      <c r="AD119" s="49">
        <v>64.037710000000004</v>
      </c>
      <c r="AE119" s="49"/>
      <c r="AF119" s="49">
        <v>37</v>
      </c>
      <c r="AG119" s="49" t="s">
        <v>2188</v>
      </c>
      <c r="AH119" s="49">
        <v>200</v>
      </c>
      <c r="AI119" s="49" t="s">
        <v>2867</v>
      </c>
      <c r="AJ119" s="49">
        <v>36.1</v>
      </c>
      <c r="AK119" s="49" t="s">
        <v>2868</v>
      </c>
      <c r="AL119" s="49">
        <v>30.8</v>
      </c>
      <c r="AM119" s="49">
        <v>4.5</v>
      </c>
      <c r="AN119" s="49">
        <v>0.8</v>
      </c>
      <c r="AO119" s="49" t="s">
        <v>1846</v>
      </c>
      <c r="AP119" s="49" t="s">
        <v>184</v>
      </c>
      <c r="AQ119" s="49" t="s">
        <v>2869</v>
      </c>
      <c r="AR119" s="49" t="s">
        <v>2870</v>
      </c>
      <c r="AS119" s="49" t="s">
        <v>1846</v>
      </c>
      <c r="AT119" s="49" t="s">
        <v>2871</v>
      </c>
      <c r="AU119" s="49" t="s">
        <v>2872</v>
      </c>
      <c r="AV119" s="49" t="s">
        <v>2873</v>
      </c>
      <c r="AW119" s="49" t="s">
        <v>2874</v>
      </c>
    </row>
    <row r="120" spans="6:49" x14ac:dyDescent="0.2">
      <c r="F120" s="48" t="s">
        <v>542</v>
      </c>
      <c r="G120" s="48" t="s">
        <v>543</v>
      </c>
      <c r="H120" s="48"/>
      <c r="I120" s="48">
        <v>63.935510000000008</v>
      </c>
      <c r="J120" s="48"/>
      <c r="K120" s="48">
        <v>31</v>
      </c>
      <c r="L120" s="48" t="s">
        <v>1820</v>
      </c>
      <c r="M120" s="48">
        <v>282</v>
      </c>
      <c r="N120" s="48" t="s">
        <v>2875</v>
      </c>
      <c r="O120" s="48">
        <v>31.2</v>
      </c>
      <c r="P120" s="48" t="s">
        <v>2876</v>
      </c>
      <c r="Q120" s="48">
        <v>26.8</v>
      </c>
      <c r="R120" s="48">
        <v>0.3</v>
      </c>
      <c r="S120" s="48">
        <v>4.2</v>
      </c>
      <c r="T120" s="48" t="s">
        <v>2337</v>
      </c>
      <c r="U120" s="48" t="s">
        <v>88</v>
      </c>
      <c r="V120" s="48" t="s">
        <v>2337</v>
      </c>
      <c r="W120" s="48" t="s">
        <v>88</v>
      </c>
      <c r="X120" s="48" t="s">
        <v>139</v>
      </c>
      <c r="Y120" s="48" t="s">
        <v>2706</v>
      </c>
      <c r="Z120" s="48" t="s">
        <v>2877</v>
      </c>
      <c r="AA120" s="48" t="s">
        <v>2878</v>
      </c>
      <c r="AB120" s="48" t="s">
        <v>2879</v>
      </c>
      <c r="AC120" s="49">
        <v>129</v>
      </c>
      <c r="AD120" s="49">
        <v>63.935510000000008</v>
      </c>
      <c r="AE120" s="49"/>
      <c r="AF120" s="49">
        <v>31</v>
      </c>
      <c r="AG120" s="49" t="s">
        <v>1820</v>
      </c>
      <c r="AH120" s="49">
        <v>282</v>
      </c>
      <c r="AI120" s="49" t="s">
        <v>2875</v>
      </c>
      <c r="AJ120" s="49">
        <v>31.2</v>
      </c>
      <c r="AK120" s="49" t="s">
        <v>2876</v>
      </c>
      <c r="AL120" s="49">
        <v>26.8</v>
      </c>
      <c r="AM120" s="49">
        <v>0.3</v>
      </c>
      <c r="AN120" s="49">
        <v>4.2</v>
      </c>
      <c r="AO120" s="49" t="s">
        <v>2337</v>
      </c>
      <c r="AP120" s="49" t="s">
        <v>88</v>
      </c>
      <c r="AQ120" s="49" t="s">
        <v>2337</v>
      </c>
      <c r="AR120" s="49" t="s">
        <v>88</v>
      </c>
      <c r="AS120" s="49" t="s">
        <v>139</v>
      </c>
      <c r="AT120" s="49" t="s">
        <v>2706</v>
      </c>
      <c r="AU120" s="49" t="s">
        <v>2877</v>
      </c>
      <c r="AV120" s="49" t="s">
        <v>2878</v>
      </c>
      <c r="AW120" s="49" t="s">
        <v>2879</v>
      </c>
    </row>
    <row r="121" spans="6:49" x14ac:dyDescent="0.2">
      <c r="F121" s="48" t="s">
        <v>544</v>
      </c>
      <c r="G121" s="48" t="s">
        <v>545</v>
      </c>
      <c r="H121" s="48"/>
      <c r="I121" s="48">
        <v>74.51661</v>
      </c>
      <c r="J121" s="48"/>
      <c r="K121" s="48">
        <v>27</v>
      </c>
      <c r="L121" s="48" t="s">
        <v>257</v>
      </c>
      <c r="M121" s="48">
        <v>302</v>
      </c>
      <c r="N121" s="48" t="s">
        <v>2880</v>
      </c>
      <c r="O121" s="48">
        <v>20.7</v>
      </c>
      <c r="P121" s="48" t="s">
        <v>291</v>
      </c>
      <c r="Q121" s="48">
        <v>16.7</v>
      </c>
      <c r="R121" s="48">
        <v>1.9</v>
      </c>
      <c r="S121" s="48">
        <v>2.2000000000000002</v>
      </c>
      <c r="T121" s="48" t="s">
        <v>143</v>
      </c>
      <c r="U121" s="48" t="s">
        <v>134</v>
      </c>
      <c r="V121" s="48" t="s">
        <v>2881</v>
      </c>
      <c r="W121" s="48" t="s">
        <v>2882</v>
      </c>
      <c r="X121" s="48" t="s">
        <v>145</v>
      </c>
      <c r="Y121" s="48" t="s">
        <v>2406</v>
      </c>
      <c r="Z121" s="48" t="s">
        <v>88</v>
      </c>
      <c r="AA121" s="48" t="s">
        <v>291</v>
      </c>
      <c r="AB121" s="48" t="s">
        <v>2883</v>
      </c>
      <c r="AC121" s="49">
        <v>88</v>
      </c>
      <c r="AD121" s="49">
        <v>74.51661</v>
      </c>
      <c r="AE121" s="49"/>
      <c r="AF121" s="49">
        <v>27</v>
      </c>
      <c r="AG121" s="49" t="s">
        <v>257</v>
      </c>
      <c r="AH121" s="49">
        <v>302</v>
      </c>
      <c r="AI121" s="49" t="s">
        <v>2880</v>
      </c>
      <c r="AJ121" s="49">
        <v>20.7</v>
      </c>
      <c r="AK121" s="49" t="s">
        <v>291</v>
      </c>
      <c r="AL121" s="49">
        <v>16.7</v>
      </c>
      <c r="AM121" s="49">
        <v>1.9</v>
      </c>
      <c r="AN121" s="49">
        <v>2.2000000000000002</v>
      </c>
      <c r="AO121" s="49" t="s">
        <v>143</v>
      </c>
      <c r="AP121" s="49" t="s">
        <v>134</v>
      </c>
      <c r="AQ121" s="49" t="s">
        <v>2881</v>
      </c>
      <c r="AR121" s="49" t="s">
        <v>2882</v>
      </c>
      <c r="AS121" s="49" t="s">
        <v>145</v>
      </c>
      <c r="AT121" s="49" t="s">
        <v>2406</v>
      </c>
      <c r="AU121" s="49" t="s">
        <v>88</v>
      </c>
      <c r="AV121" s="49" t="s">
        <v>291</v>
      </c>
      <c r="AW121" s="49" t="s">
        <v>2883</v>
      </c>
    </row>
    <row r="122" spans="6:49" x14ac:dyDescent="0.2">
      <c r="F122" s="48" t="s">
        <v>546</v>
      </c>
      <c r="G122" s="48" t="s">
        <v>547</v>
      </c>
      <c r="H122" s="48"/>
      <c r="I122" s="48">
        <v>52.730950000000007</v>
      </c>
      <c r="J122" s="48"/>
      <c r="K122" s="48">
        <v>39</v>
      </c>
      <c r="L122" s="48" t="s">
        <v>134</v>
      </c>
      <c r="M122" s="48">
        <v>353</v>
      </c>
      <c r="N122" s="48" t="s">
        <v>2884</v>
      </c>
      <c r="O122" s="48">
        <v>37</v>
      </c>
      <c r="P122" s="48" t="s">
        <v>2885</v>
      </c>
      <c r="Q122" s="48">
        <v>16</v>
      </c>
      <c r="R122" s="48">
        <v>19.899999999999999</v>
      </c>
      <c r="S122" s="48">
        <v>1.1000000000000001</v>
      </c>
      <c r="T122" s="48" t="s">
        <v>2886</v>
      </c>
      <c r="U122" s="48" t="s">
        <v>88</v>
      </c>
      <c r="V122" s="48" t="s">
        <v>2887</v>
      </c>
      <c r="W122" s="48" t="s">
        <v>2888</v>
      </c>
      <c r="X122" s="48" t="s">
        <v>116</v>
      </c>
      <c r="Y122" s="48" t="s">
        <v>2889</v>
      </c>
      <c r="Z122" s="48" t="s">
        <v>2890</v>
      </c>
      <c r="AA122" s="48" t="s">
        <v>2891</v>
      </c>
      <c r="AB122" s="48" t="s">
        <v>2892</v>
      </c>
      <c r="AC122" s="49">
        <v>175</v>
      </c>
      <c r="AD122" s="49">
        <v>47.145530000000001</v>
      </c>
      <c r="AE122" s="49"/>
      <c r="AF122" s="49">
        <v>46</v>
      </c>
      <c r="AG122" s="49" t="s">
        <v>1719</v>
      </c>
      <c r="AH122" s="49">
        <v>377</v>
      </c>
      <c r="AI122" s="49" t="s">
        <v>3257</v>
      </c>
      <c r="AJ122" s="49">
        <v>41.8</v>
      </c>
      <c r="AK122" s="49" t="s">
        <v>3258</v>
      </c>
      <c r="AL122" s="49">
        <v>15</v>
      </c>
      <c r="AM122" s="49">
        <v>26.2</v>
      </c>
      <c r="AN122" s="49">
        <v>0.7</v>
      </c>
      <c r="AO122" s="49" t="s">
        <v>2886</v>
      </c>
      <c r="AP122" s="49" t="s">
        <v>88</v>
      </c>
      <c r="AQ122" s="49" t="s">
        <v>2887</v>
      </c>
      <c r="AR122" s="49" t="s">
        <v>2888</v>
      </c>
      <c r="AS122" s="49" t="s">
        <v>116</v>
      </c>
      <c r="AT122" s="49" t="s">
        <v>2889</v>
      </c>
      <c r="AU122" s="49" t="s">
        <v>2890</v>
      </c>
      <c r="AV122" s="49" t="s">
        <v>2891</v>
      </c>
      <c r="AW122" s="49" t="s">
        <v>2892</v>
      </c>
    </row>
    <row r="123" spans="6:49" x14ac:dyDescent="0.2">
      <c r="F123" s="48" t="s">
        <v>548</v>
      </c>
      <c r="G123" s="48" t="s">
        <v>549</v>
      </c>
      <c r="H123" s="48"/>
      <c r="I123" s="48">
        <v>87.577650000000006</v>
      </c>
      <c r="J123" s="48"/>
      <c r="K123" s="48">
        <v>9</v>
      </c>
      <c r="L123" s="48" t="s">
        <v>298</v>
      </c>
      <c r="M123" s="48">
        <v>119</v>
      </c>
      <c r="N123" s="48" t="s">
        <v>2893</v>
      </c>
      <c r="O123" s="48">
        <v>40.799999999999997</v>
      </c>
      <c r="P123" s="48" t="s">
        <v>2894</v>
      </c>
      <c r="Q123" s="48">
        <v>20.5</v>
      </c>
      <c r="R123" s="48">
        <v>19.899999999999999</v>
      </c>
      <c r="S123" s="48">
        <v>0.4</v>
      </c>
      <c r="T123" s="48" t="s">
        <v>88</v>
      </c>
      <c r="U123" s="48" t="s">
        <v>291</v>
      </c>
      <c r="V123" s="48" t="s">
        <v>1756</v>
      </c>
      <c r="W123" s="48" t="s">
        <v>2895</v>
      </c>
      <c r="X123" s="48" t="s">
        <v>179</v>
      </c>
      <c r="Y123" s="48" t="s">
        <v>2356</v>
      </c>
      <c r="Z123" s="48" t="s">
        <v>2896</v>
      </c>
      <c r="AA123" s="48" t="s">
        <v>2897</v>
      </c>
      <c r="AB123" s="48" t="s">
        <v>2898</v>
      </c>
      <c r="AC123" s="49">
        <v>22</v>
      </c>
      <c r="AD123" s="49">
        <v>87.408320000000003</v>
      </c>
      <c r="AE123" s="49"/>
      <c r="AF123" s="49">
        <v>9</v>
      </c>
      <c r="AG123" s="49" t="s">
        <v>298</v>
      </c>
      <c r="AH123" s="49">
        <v>119</v>
      </c>
      <c r="AI123" s="49" t="s">
        <v>2893</v>
      </c>
      <c r="AJ123" s="49">
        <v>41.2</v>
      </c>
      <c r="AK123" s="49" t="s">
        <v>3259</v>
      </c>
      <c r="AL123" s="49">
        <v>20.399999999999999</v>
      </c>
      <c r="AM123" s="49">
        <v>20.5</v>
      </c>
      <c r="AN123" s="49">
        <v>0.3</v>
      </c>
      <c r="AO123" s="49" t="s">
        <v>88</v>
      </c>
      <c r="AP123" s="49" t="s">
        <v>291</v>
      </c>
      <c r="AQ123" s="49" t="s">
        <v>1756</v>
      </c>
      <c r="AR123" s="49" t="s">
        <v>2895</v>
      </c>
      <c r="AS123" s="49" t="s">
        <v>179</v>
      </c>
      <c r="AT123" s="49" t="s">
        <v>2356</v>
      </c>
      <c r="AU123" s="49" t="s">
        <v>2896</v>
      </c>
      <c r="AV123" s="49" t="s">
        <v>2897</v>
      </c>
      <c r="AW123" s="49" t="s">
        <v>2898</v>
      </c>
    </row>
    <row r="124" spans="6:49" x14ac:dyDescent="0.2">
      <c r="F124" s="48" t="s">
        <v>550</v>
      </c>
      <c r="G124" s="48" t="s">
        <v>551</v>
      </c>
      <c r="H124" s="48"/>
      <c r="I124" s="48">
        <v>91.078170000000014</v>
      </c>
      <c r="J124" s="48"/>
      <c r="K124" s="48">
        <v>7</v>
      </c>
      <c r="L124" s="48" t="s">
        <v>2177</v>
      </c>
      <c r="M124" s="48">
        <v>140</v>
      </c>
      <c r="N124" s="48" t="s">
        <v>2632</v>
      </c>
      <c r="O124" s="48">
        <v>34.6</v>
      </c>
      <c r="P124" s="48" t="s">
        <v>2899</v>
      </c>
      <c r="Q124" s="48">
        <v>29.9</v>
      </c>
      <c r="R124" s="48">
        <v>2.8</v>
      </c>
      <c r="S124" s="48">
        <v>1.8</v>
      </c>
      <c r="T124" s="48" t="s">
        <v>130</v>
      </c>
      <c r="U124" s="48" t="s">
        <v>2368</v>
      </c>
      <c r="V124" s="48" t="s">
        <v>2621</v>
      </c>
      <c r="W124" s="48" t="s">
        <v>2622</v>
      </c>
      <c r="X124" s="48" t="s">
        <v>145</v>
      </c>
      <c r="Y124" s="48" t="s">
        <v>2406</v>
      </c>
      <c r="Z124" s="48" t="s">
        <v>88</v>
      </c>
      <c r="AA124" s="48" t="s">
        <v>291</v>
      </c>
      <c r="AB124" s="48" t="s">
        <v>2900</v>
      </c>
      <c r="AC124" s="49">
        <v>9</v>
      </c>
      <c r="AD124" s="49">
        <v>91.049820000000011</v>
      </c>
      <c r="AE124" s="49"/>
      <c r="AF124" s="49">
        <v>7</v>
      </c>
      <c r="AG124" s="49" t="s">
        <v>2177</v>
      </c>
      <c r="AH124" s="49">
        <v>140</v>
      </c>
      <c r="AI124" s="49" t="s">
        <v>2632</v>
      </c>
      <c r="AJ124" s="49">
        <v>34.6</v>
      </c>
      <c r="AK124" s="49" t="s">
        <v>3260</v>
      </c>
      <c r="AL124" s="49">
        <v>29.9</v>
      </c>
      <c r="AM124" s="49">
        <v>2.8</v>
      </c>
      <c r="AN124" s="49">
        <v>1.9</v>
      </c>
      <c r="AO124" s="49" t="s">
        <v>130</v>
      </c>
      <c r="AP124" s="49" t="s">
        <v>2368</v>
      </c>
      <c r="AQ124" s="49" t="s">
        <v>2621</v>
      </c>
      <c r="AR124" s="49" t="s">
        <v>2622</v>
      </c>
      <c r="AS124" s="49" t="s">
        <v>145</v>
      </c>
      <c r="AT124" s="49" t="s">
        <v>2406</v>
      </c>
      <c r="AU124" s="49" t="s">
        <v>88</v>
      </c>
      <c r="AV124" s="49" t="s">
        <v>291</v>
      </c>
      <c r="AW124" s="49" t="s">
        <v>2900</v>
      </c>
    </row>
    <row r="125" spans="6:49" x14ac:dyDescent="0.2">
      <c r="F125" s="48" t="s">
        <v>552</v>
      </c>
      <c r="G125" s="48" t="s">
        <v>553</v>
      </c>
      <c r="H125" s="48"/>
      <c r="I125" s="48">
        <v>52.693360000000006</v>
      </c>
      <c r="J125" s="48"/>
      <c r="K125" s="48">
        <v>43</v>
      </c>
      <c r="L125" s="48" t="s">
        <v>272</v>
      </c>
      <c r="M125" s="48">
        <v>201</v>
      </c>
      <c r="N125" s="48" t="s">
        <v>2901</v>
      </c>
      <c r="O125" s="48">
        <v>60.6</v>
      </c>
      <c r="P125" s="48" t="s">
        <v>2902</v>
      </c>
      <c r="Q125" s="48">
        <v>17.3</v>
      </c>
      <c r="R125" s="48">
        <v>23.7</v>
      </c>
      <c r="S125" s="48">
        <v>19.600000000000001</v>
      </c>
      <c r="T125" s="48" t="s">
        <v>2409</v>
      </c>
      <c r="U125" s="48" t="s">
        <v>88</v>
      </c>
      <c r="V125" s="48" t="s">
        <v>2903</v>
      </c>
      <c r="W125" s="48" t="s">
        <v>2904</v>
      </c>
      <c r="X125" s="48" t="s">
        <v>93</v>
      </c>
      <c r="Y125" s="48" t="s">
        <v>2572</v>
      </c>
      <c r="Z125" s="48" t="s">
        <v>88</v>
      </c>
      <c r="AA125" s="48" t="s">
        <v>291</v>
      </c>
      <c r="AB125" s="48" t="s">
        <v>2905</v>
      </c>
      <c r="AC125" s="49">
        <v>162</v>
      </c>
      <c r="AD125" s="49">
        <v>52.693360000000006</v>
      </c>
      <c r="AE125" s="49"/>
      <c r="AF125" s="49">
        <v>43</v>
      </c>
      <c r="AG125" s="49" t="s">
        <v>272</v>
      </c>
      <c r="AH125" s="49">
        <v>201</v>
      </c>
      <c r="AI125" s="49" t="s">
        <v>2901</v>
      </c>
      <c r="AJ125" s="49">
        <v>60.6</v>
      </c>
      <c r="AK125" s="49" t="s">
        <v>2902</v>
      </c>
      <c r="AL125" s="49">
        <v>17.3</v>
      </c>
      <c r="AM125" s="49">
        <v>23.7</v>
      </c>
      <c r="AN125" s="49">
        <v>19.600000000000001</v>
      </c>
      <c r="AO125" s="49" t="s">
        <v>2409</v>
      </c>
      <c r="AP125" s="49" t="s">
        <v>88</v>
      </c>
      <c r="AQ125" s="49" t="s">
        <v>2903</v>
      </c>
      <c r="AR125" s="49" t="s">
        <v>2904</v>
      </c>
      <c r="AS125" s="49" t="s">
        <v>93</v>
      </c>
      <c r="AT125" s="49" t="s">
        <v>2572</v>
      </c>
      <c r="AU125" s="49" t="s">
        <v>88</v>
      </c>
      <c r="AV125" s="49" t="s">
        <v>291</v>
      </c>
      <c r="AW125" s="49" t="s">
        <v>2905</v>
      </c>
    </row>
    <row r="126" spans="6:49" x14ac:dyDescent="0.2">
      <c r="F126" s="48" t="s">
        <v>554</v>
      </c>
      <c r="G126" s="48" t="s">
        <v>555</v>
      </c>
      <c r="H126" s="48"/>
      <c r="I126" s="48">
        <v>49.412980000000005</v>
      </c>
      <c r="J126" s="48"/>
      <c r="K126" s="48">
        <v>41</v>
      </c>
      <c r="L126" s="48" t="s">
        <v>1681</v>
      </c>
      <c r="M126" s="48">
        <v>270</v>
      </c>
      <c r="N126" s="48" t="s">
        <v>2319</v>
      </c>
      <c r="O126" s="48">
        <v>47.2</v>
      </c>
      <c r="P126" s="48" t="s">
        <v>2906</v>
      </c>
      <c r="Q126" s="48">
        <v>21.6</v>
      </c>
      <c r="R126" s="48">
        <v>22.3</v>
      </c>
      <c r="S126" s="48">
        <v>3.4</v>
      </c>
      <c r="T126" s="48" t="s">
        <v>2337</v>
      </c>
      <c r="U126" s="48" t="s">
        <v>88</v>
      </c>
      <c r="V126" s="48" t="s">
        <v>2337</v>
      </c>
      <c r="W126" s="48" t="s">
        <v>88</v>
      </c>
      <c r="X126" s="48" t="s">
        <v>137</v>
      </c>
      <c r="Y126" s="48" t="s">
        <v>2907</v>
      </c>
      <c r="Z126" s="48" t="s">
        <v>2908</v>
      </c>
      <c r="AA126" s="48" t="s">
        <v>2909</v>
      </c>
      <c r="AB126" s="48" t="s">
        <v>2910</v>
      </c>
      <c r="AC126" s="49">
        <v>169</v>
      </c>
      <c r="AD126" s="49">
        <v>49.412980000000005</v>
      </c>
      <c r="AE126" s="49"/>
      <c r="AF126" s="49">
        <v>41</v>
      </c>
      <c r="AG126" s="49" t="s">
        <v>1681</v>
      </c>
      <c r="AH126" s="49">
        <v>270</v>
      </c>
      <c r="AI126" s="49" t="s">
        <v>2319</v>
      </c>
      <c r="AJ126" s="49">
        <v>47.2</v>
      </c>
      <c r="AK126" s="49" t="s">
        <v>2906</v>
      </c>
      <c r="AL126" s="49">
        <v>21.6</v>
      </c>
      <c r="AM126" s="49">
        <v>22.3</v>
      </c>
      <c r="AN126" s="49">
        <v>3.4</v>
      </c>
      <c r="AO126" s="49" t="s">
        <v>2337</v>
      </c>
      <c r="AP126" s="49" t="s">
        <v>88</v>
      </c>
      <c r="AQ126" s="49" t="s">
        <v>2337</v>
      </c>
      <c r="AR126" s="49" t="s">
        <v>88</v>
      </c>
      <c r="AS126" s="49" t="s">
        <v>137</v>
      </c>
      <c r="AT126" s="49" t="s">
        <v>2907</v>
      </c>
      <c r="AU126" s="49" t="s">
        <v>2908</v>
      </c>
      <c r="AV126" s="49" t="s">
        <v>2909</v>
      </c>
      <c r="AW126" s="49" t="s">
        <v>2910</v>
      </c>
    </row>
    <row r="127" spans="6:49" x14ac:dyDescent="0.2">
      <c r="F127" s="48" t="s">
        <v>556</v>
      </c>
      <c r="G127" s="48" t="s">
        <v>557</v>
      </c>
      <c r="H127" s="48"/>
      <c r="I127" s="48">
        <v>53.528360000000006</v>
      </c>
      <c r="J127" s="48"/>
      <c r="K127" s="48">
        <v>48</v>
      </c>
      <c r="L127" s="48" t="s">
        <v>307</v>
      </c>
      <c r="M127" s="48">
        <v>347.36500000000001</v>
      </c>
      <c r="N127" s="48" t="s">
        <v>2911</v>
      </c>
      <c r="O127" s="48">
        <v>34.799999999999997</v>
      </c>
      <c r="P127" s="48" t="s">
        <v>2912</v>
      </c>
      <c r="Q127" s="48">
        <v>21</v>
      </c>
      <c r="R127" s="48">
        <v>13.5</v>
      </c>
      <c r="S127" s="48">
        <v>0.3</v>
      </c>
      <c r="T127" s="48" t="s">
        <v>2337</v>
      </c>
      <c r="U127" s="48" t="s">
        <v>88</v>
      </c>
      <c r="V127" s="48" t="s">
        <v>2337</v>
      </c>
      <c r="W127" s="48" t="s">
        <v>88</v>
      </c>
      <c r="X127" s="48" t="s">
        <v>91</v>
      </c>
      <c r="Y127" s="48" t="s">
        <v>2342</v>
      </c>
      <c r="Z127" s="48" t="s">
        <v>88</v>
      </c>
      <c r="AA127" s="48" t="s">
        <v>291</v>
      </c>
      <c r="AB127" s="48" t="s">
        <v>2824</v>
      </c>
      <c r="AC127" s="49">
        <v>159</v>
      </c>
      <c r="AD127" s="49">
        <v>53.682920000000003</v>
      </c>
      <c r="AE127" s="49"/>
      <c r="AF127" s="49">
        <v>48</v>
      </c>
      <c r="AG127" s="49" t="s">
        <v>307</v>
      </c>
      <c r="AH127" s="49">
        <v>343.36500000000001</v>
      </c>
      <c r="AI127" s="49" t="s">
        <v>3261</v>
      </c>
      <c r="AJ127" s="49">
        <v>34.799999999999997</v>
      </c>
      <c r="AK127" s="49" t="s">
        <v>2912</v>
      </c>
      <c r="AL127" s="49">
        <v>21</v>
      </c>
      <c r="AM127" s="49">
        <v>13.5</v>
      </c>
      <c r="AN127" s="49">
        <v>0.3</v>
      </c>
      <c r="AO127" s="49" t="s">
        <v>2337</v>
      </c>
      <c r="AP127" s="49" t="s">
        <v>88</v>
      </c>
      <c r="AQ127" s="49" t="s">
        <v>2337</v>
      </c>
      <c r="AR127" s="49" t="s">
        <v>88</v>
      </c>
      <c r="AS127" s="49" t="s">
        <v>91</v>
      </c>
      <c r="AT127" s="49" t="s">
        <v>2342</v>
      </c>
      <c r="AU127" s="49" t="s">
        <v>88</v>
      </c>
      <c r="AV127" s="49" t="s">
        <v>291</v>
      </c>
      <c r="AW127" s="49" t="s">
        <v>2824</v>
      </c>
    </row>
    <row r="128" spans="6:49" x14ac:dyDescent="0.2">
      <c r="F128" s="48" t="s">
        <v>558</v>
      </c>
      <c r="G128" s="48" t="s">
        <v>559</v>
      </c>
      <c r="H128" s="48"/>
      <c r="I128" s="48">
        <v>84.718070000000012</v>
      </c>
      <c r="J128" s="48"/>
      <c r="K128" s="48">
        <v>7</v>
      </c>
      <c r="L128" s="48" t="s">
        <v>2177</v>
      </c>
      <c r="M128" s="48">
        <v>119</v>
      </c>
      <c r="N128" s="48" t="s">
        <v>2893</v>
      </c>
      <c r="O128" s="48">
        <v>13</v>
      </c>
      <c r="P128" s="48" t="s">
        <v>291</v>
      </c>
      <c r="Q128" s="48">
        <v>11</v>
      </c>
      <c r="R128" s="48">
        <v>0</v>
      </c>
      <c r="S128" s="48">
        <v>1.9</v>
      </c>
      <c r="T128" s="48" t="s">
        <v>139</v>
      </c>
      <c r="U128" s="48" t="s">
        <v>254</v>
      </c>
      <c r="V128" s="48" t="s">
        <v>2913</v>
      </c>
      <c r="W128" s="48" t="s">
        <v>2914</v>
      </c>
      <c r="X128" s="48" t="s">
        <v>314</v>
      </c>
      <c r="Y128" s="48" t="s">
        <v>2754</v>
      </c>
      <c r="Z128" s="48" t="s">
        <v>160</v>
      </c>
      <c r="AA128" s="48" t="s">
        <v>2915</v>
      </c>
      <c r="AB128" s="48" t="s">
        <v>2916</v>
      </c>
      <c r="AC128" s="49">
        <v>37</v>
      </c>
      <c r="AD128" s="49">
        <v>84.718070000000012</v>
      </c>
      <c r="AE128" s="49"/>
      <c r="AF128" s="49">
        <v>7</v>
      </c>
      <c r="AG128" s="49" t="s">
        <v>2177</v>
      </c>
      <c r="AH128" s="49">
        <v>119</v>
      </c>
      <c r="AI128" s="49" t="s">
        <v>2893</v>
      </c>
      <c r="AJ128" s="49">
        <v>13</v>
      </c>
      <c r="AK128" s="49" t="s">
        <v>291</v>
      </c>
      <c r="AL128" s="49">
        <v>11</v>
      </c>
      <c r="AM128" s="49">
        <v>0</v>
      </c>
      <c r="AN128" s="49">
        <v>1.9</v>
      </c>
      <c r="AO128" s="49" t="s">
        <v>139</v>
      </c>
      <c r="AP128" s="49" t="s">
        <v>254</v>
      </c>
      <c r="AQ128" s="49" t="s">
        <v>2913</v>
      </c>
      <c r="AR128" s="49" t="s">
        <v>2914</v>
      </c>
      <c r="AS128" s="49" t="s">
        <v>314</v>
      </c>
      <c r="AT128" s="49" t="s">
        <v>2754</v>
      </c>
      <c r="AU128" s="49" t="s">
        <v>160</v>
      </c>
      <c r="AV128" s="49" t="s">
        <v>2915</v>
      </c>
      <c r="AW128" s="49" t="s">
        <v>2916</v>
      </c>
    </row>
    <row r="129" spans="6:49" x14ac:dyDescent="0.2">
      <c r="F129" s="48" t="s">
        <v>560</v>
      </c>
      <c r="G129" s="48" t="s">
        <v>561</v>
      </c>
      <c r="H129" s="48"/>
      <c r="I129" s="48">
        <v>84.842270000000013</v>
      </c>
      <c r="J129" s="48"/>
      <c r="K129" s="48">
        <v>5</v>
      </c>
      <c r="L129" s="48" t="s">
        <v>2433</v>
      </c>
      <c r="M129" s="48">
        <v>79</v>
      </c>
      <c r="N129" s="48" t="s">
        <v>2917</v>
      </c>
      <c r="O129" s="48">
        <v>37</v>
      </c>
      <c r="P129" s="48" t="s">
        <v>2918</v>
      </c>
      <c r="Q129" s="48">
        <v>20.8</v>
      </c>
      <c r="R129" s="48">
        <v>15.9</v>
      </c>
      <c r="S129" s="48">
        <v>0.2</v>
      </c>
      <c r="T129" s="48" t="s">
        <v>93</v>
      </c>
      <c r="U129" s="48" t="s">
        <v>2328</v>
      </c>
      <c r="V129" s="48" t="s">
        <v>2919</v>
      </c>
      <c r="W129" s="48" t="s">
        <v>2920</v>
      </c>
      <c r="X129" s="48" t="s">
        <v>82</v>
      </c>
      <c r="Y129" s="48" t="s">
        <v>2443</v>
      </c>
      <c r="Z129" s="48" t="s">
        <v>2323</v>
      </c>
      <c r="AA129" s="48" t="s">
        <v>2324</v>
      </c>
      <c r="AB129" s="48" t="s">
        <v>2921</v>
      </c>
      <c r="AC129" s="49">
        <v>34</v>
      </c>
      <c r="AD129" s="49">
        <v>85.126570000000001</v>
      </c>
      <c r="AE129" s="49"/>
      <c r="AF129" s="49">
        <v>5</v>
      </c>
      <c r="AG129" s="49" t="s">
        <v>2433</v>
      </c>
      <c r="AH129" s="49">
        <v>79</v>
      </c>
      <c r="AI129" s="49" t="s">
        <v>2917</v>
      </c>
      <c r="AJ129" s="49">
        <v>36.200000000000003</v>
      </c>
      <c r="AK129" s="49" t="s">
        <v>3262</v>
      </c>
      <c r="AL129" s="49">
        <v>20</v>
      </c>
      <c r="AM129" s="49">
        <v>15.9</v>
      </c>
      <c r="AN129" s="49">
        <v>0.3</v>
      </c>
      <c r="AO129" s="49" t="s">
        <v>93</v>
      </c>
      <c r="AP129" s="49" t="s">
        <v>2328</v>
      </c>
      <c r="AQ129" s="49" t="s">
        <v>2919</v>
      </c>
      <c r="AR129" s="49" t="s">
        <v>2920</v>
      </c>
      <c r="AS129" s="49" t="s">
        <v>82</v>
      </c>
      <c r="AT129" s="49" t="s">
        <v>2443</v>
      </c>
      <c r="AU129" s="49" t="s">
        <v>2323</v>
      </c>
      <c r="AV129" s="49" t="s">
        <v>2324</v>
      </c>
      <c r="AW129" s="49" t="s">
        <v>2921</v>
      </c>
    </row>
    <row r="130" spans="6:49" x14ac:dyDescent="0.2">
      <c r="F130" s="48" t="s">
        <v>151</v>
      </c>
      <c r="G130" s="48" t="s">
        <v>16</v>
      </c>
      <c r="H130" s="48"/>
      <c r="I130" s="48">
        <v>90.155870000000007</v>
      </c>
      <c r="J130" s="48"/>
      <c r="K130" s="48">
        <v>15</v>
      </c>
      <c r="L130" s="48" t="s">
        <v>254</v>
      </c>
      <c r="M130" s="48">
        <v>68</v>
      </c>
      <c r="N130" s="48" t="s">
        <v>2922</v>
      </c>
      <c r="O130" s="48">
        <v>27.4</v>
      </c>
      <c r="P130" s="48" t="s">
        <v>2923</v>
      </c>
      <c r="Q130" s="48">
        <v>14.4</v>
      </c>
      <c r="R130" s="48">
        <v>13</v>
      </c>
      <c r="S130" s="48">
        <v>0</v>
      </c>
      <c r="T130" s="48" t="s">
        <v>2321</v>
      </c>
      <c r="U130" s="48" t="s">
        <v>2321</v>
      </c>
      <c r="V130" s="48" t="s">
        <v>2321</v>
      </c>
      <c r="W130" s="48" t="s">
        <v>2321</v>
      </c>
      <c r="X130" s="48" t="s">
        <v>786</v>
      </c>
      <c r="Y130" s="48" t="s">
        <v>2924</v>
      </c>
      <c r="Z130" s="48" t="s">
        <v>88</v>
      </c>
      <c r="AA130" s="48" t="s">
        <v>291</v>
      </c>
      <c r="AB130" s="48" t="s">
        <v>2862</v>
      </c>
      <c r="AC130" s="49">
        <v>11</v>
      </c>
      <c r="AD130" s="49">
        <v>90.155870000000007</v>
      </c>
      <c r="AE130" s="49"/>
      <c r="AF130" s="49">
        <v>15</v>
      </c>
      <c r="AG130" s="49" t="s">
        <v>254</v>
      </c>
      <c r="AH130" s="49">
        <v>68</v>
      </c>
      <c r="AI130" s="49" t="s">
        <v>2922</v>
      </c>
      <c r="AJ130" s="49">
        <v>27.4</v>
      </c>
      <c r="AK130" s="49" t="s">
        <v>2923</v>
      </c>
      <c r="AL130" s="49">
        <v>14.4</v>
      </c>
      <c r="AM130" s="49">
        <v>13</v>
      </c>
      <c r="AN130" s="49">
        <v>0</v>
      </c>
      <c r="AO130" s="49" t="s">
        <v>2321</v>
      </c>
      <c r="AP130" s="49" t="s">
        <v>2321</v>
      </c>
      <c r="AQ130" s="49" t="s">
        <v>2321</v>
      </c>
      <c r="AR130" s="49" t="s">
        <v>2321</v>
      </c>
      <c r="AS130" s="49" t="s">
        <v>786</v>
      </c>
      <c r="AT130" s="49" t="s">
        <v>2924</v>
      </c>
      <c r="AU130" s="49" t="s">
        <v>88</v>
      </c>
      <c r="AV130" s="49" t="s">
        <v>291</v>
      </c>
      <c r="AW130" s="49" t="s">
        <v>2862</v>
      </c>
    </row>
    <row r="131" spans="6:49" x14ac:dyDescent="0.2">
      <c r="F131" s="48" t="s">
        <v>562</v>
      </c>
      <c r="G131" s="48" t="s">
        <v>563</v>
      </c>
      <c r="H131" s="48"/>
      <c r="I131" s="48">
        <v>47.046340000000001</v>
      </c>
      <c r="J131" s="48"/>
      <c r="K131" s="48">
        <v>47</v>
      </c>
      <c r="L131" s="48" t="s">
        <v>1792</v>
      </c>
      <c r="M131" s="48">
        <v>293.5</v>
      </c>
      <c r="N131" s="48" t="s">
        <v>2925</v>
      </c>
      <c r="O131" s="48">
        <v>34.1</v>
      </c>
      <c r="P131" s="48" t="s">
        <v>2926</v>
      </c>
      <c r="Q131" s="48">
        <v>18.2</v>
      </c>
      <c r="R131" s="48">
        <v>14.8</v>
      </c>
      <c r="S131" s="48">
        <v>1.1000000000000001</v>
      </c>
      <c r="T131" s="48" t="s">
        <v>2538</v>
      </c>
      <c r="U131" s="48" t="s">
        <v>88</v>
      </c>
      <c r="V131" s="48" t="s">
        <v>2927</v>
      </c>
      <c r="W131" s="48" t="s">
        <v>88</v>
      </c>
      <c r="X131" s="48" t="s">
        <v>2584</v>
      </c>
      <c r="Y131" s="48" t="s">
        <v>88</v>
      </c>
      <c r="Z131" s="48" t="s">
        <v>2928</v>
      </c>
      <c r="AA131" s="48" t="s">
        <v>2929</v>
      </c>
      <c r="AB131" s="48" t="s">
        <v>2930</v>
      </c>
      <c r="AC131" s="49">
        <v>161</v>
      </c>
      <c r="AD131" s="49">
        <v>52.933160000000001</v>
      </c>
      <c r="AE131" s="49"/>
      <c r="AF131" s="49">
        <v>34</v>
      </c>
      <c r="AG131" s="49" t="s">
        <v>1757</v>
      </c>
      <c r="AH131" s="49">
        <v>283</v>
      </c>
      <c r="AI131" s="49" t="s">
        <v>3263</v>
      </c>
      <c r="AJ131" s="49">
        <v>33.9</v>
      </c>
      <c r="AK131" s="49" t="s">
        <v>3264</v>
      </c>
      <c r="AL131" s="49">
        <v>17.8</v>
      </c>
      <c r="AM131" s="49">
        <v>15</v>
      </c>
      <c r="AN131" s="49">
        <v>1.1000000000000001</v>
      </c>
      <c r="AO131" s="49" t="s">
        <v>2538</v>
      </c>
      <c r="AP131" s="49" t="s">
        <v>88</v>
      </c>
      <c r="AQ131" s="49" t="s">
        <v>2927</v>
      </c>
      <c r="AR131" s="49" t="s">
        <v>88</v>
      </c>
      <c r="AS131" s="49" t="s">
        <v>3265</v>
      </c>
      <c r="AT131" s="49" t="s">
        <v>88</v>
      </c>
      <c r="AU131" s="49" t="s">
        <v>2928</v>
      </c>
      <c r="AV131" s="49" t="s">
        <v>2929</v>
      </c>
      <c r="AW131" s="49" t="s">
        <v>2930</v>
      </c>
    </row>
    <row r="132" spans="6:49" x14ac:dyDescent="0.2">
      <c r="F132" s="48" t="s">
        <v>564</v>
      </c>
      <c r="G132" s="48" t="s">
        <v>565</v>
      </c>
      <c r="H132" s="48"/>
      <c r="I132" s="48">
        <v>69.040590000000009</v>
      </c>
      <c r="J132" s="48"/>
      <c r="K132" s="48">
        <v>11</v>
      </c>
      <c r="L132" s="48" t="s">
        <v>1807</v>
      </c>
      <c r="M132" s="48">
        <v>52</v>
      </c>
      <c r="N132" s="48" t="s">
        <v>2412</v>
      </c>
      <c r="O132" s="48">
        <v>75.8</v>
      </c>
      <c r="P132" s="48" t="s">
        <v>2931</v>
      </c>
      <c r="Q132" s="48">
        <v>65.8</v>
      </c>
      <c r="R132" s="48">
        <v>9.9</v>
      </c>
      <c r="S132" s="48">
        <v>0.1</v>
      </c>
      <c r="T132" s="48" t="s">
        <v>2321</v>
      </c>
      <c r="U132" s="48" t="s">
        <v>2321</v>
      </c>
      <c r="V132" s="48" t="s">
        <v>2321</v>
      </c>
      <c r="W132" s="48" t="s">
        <v>2321</v>
      </c>
      <c r="X132" s="48" t="s">
        <v>2380</v>
      </c>
      <c r="Y132" s="48" t="s">
        <v>2380</v>
      </c>
      <c r="Z132" s="48" t="s">
        <v>2380</v>
      </c>
      <c r="AA132" s="48" t="s">
        <v>2380</v>
      </c>
      <c r="AB132" s="48" t="s">
        <v>2290</v>
      </c>
      <c r="AC132" s="49">
        <v>113</v>
      </c>
      <c r="AD132" s="49">
        <v>68.481790000000004</v>
      </c>
      <c r="AE132" s="49"/>
      <c r="AF132" s="49">
        <v>11</v>
      </c>
      <c r="AG132" s="49" t="s">
        <v>1807</v>
      </c>
      <c r="AH132" s="49">
        <v>52</v>
      </c>
      <c r="AI132" s="49" t="s">
        <v>2412</v>
      </c>
      <c r="AJ132" s="49">
        <v>76.599999999999994</v>
      </c>
      <c r="AK132" s="49" t="s">
        <v>3266</v>
      </c>
      <c r="AL132" s="49">
        <v>65.8</v>
      </c>
      <c r="AM132" s="49">
        <v>10.7</v>
      </c>
      <c r="AN132" s="49">
        <v>0.1</v>
      </c>
      <c r="AO132" s="49" t="s">
        <v>2321</v>
      </c>
      <c r="AP132" s="49" t="s">
        <v>2321</v>
      </c>
      <c r="AQ132" s="49" t="s">
        <v>2321</v>
      </c>
      <c r="AR132" s="49" t="s">
        <v>2321</v>
      </c>
      <c r="AS132" s="49" t="s">
        <v>2380</v>
      </c>
      <c r="AT132" s="49" t="s">
        <v>2380</v>
      </c>
      <c r="AU132" s="49" t="s">
        <v>2380</v>
      </c>
      <c r="AV132" s="49" t="s">
        <v>2380</v>
      </c>
      <c r="AW132" s="49" t="s">
        <v>2290</v>
      </c>
    </row>
    <row r="133" spans="6:49" x14ac:dyDescent="0.2">
      <c r="F133" s="48" t="s">
        <v>566</v>
      </c>
      <c r="G133" s="48" t="s">
        <v>567</v>
      </c>
      <c r="H133" s="48"/>
      <c r="I133" s="48">
        <v>46.676210000000005</v>
      </c>
      <c r="J133" s="48"/>
      <c r="K133" s="48">
        <v>36</v>
      </c>
      <c r="L133" s="48" t="s">
        <v>1342</v>
      </c>
      <c r="M133" s="48">
        <v>408</v>
      </c>
      <c r="N133" s="48" t="s">
        <v>2932</v>
      </c>
      <c r="O133" s="48">
        <v>37.200000000000003</v>
      </c>
      <c r="P133" s="48" t="s">
        <v>2933</v>
      </c>
      <c r="Q133" s="48">
        <v>12.4</v>
      </c>
      <c r="R133" s="48">
        <v>20</v>
      </c>
      <c r="S133" s="48">
        <v>4.8</v>
      </c>
      <c r="T133" s="48" t="s">
        <v>2337</v>
      </c>
      <c r="U133" s="48" t="s">
        <v>88</v>
      </c>
      <c r="V133" s="48" t="s">
        <v>2337</v>
      </c>
      <c r="W133" s="48" t="s">
        <v>88</v>
      </c>
      <c r="X133" s="48" t="s">
        <v>1846</v>
      </c>
      <c r="Y133" s="48" t="s">
        <v>2871</v>
      </c>
      <c r="Z133" s="48" t="s">
        <v>2934</v>
      </c>
      <c r="AA133" s="48" t="s">
        <v>88</v>
      </c>
      <c r="AB133" s="48" t="s">
        <v>2935</v>
      </c>
      <c r="AC133" s="49">
        <v>176</v>
      </c>
      <c r="AD133" s="49">
        <v>46.676210000000005</v>
      </c>
      <c r="AE133" s="49"/>
      <c r="AF133" s="49">
        <v>36</v>
      </c>
      <c r="AG133" s="49" t="s">
        <v>1342</v>
      </c>
      <c r="AH133" s="49">
        <v>408</v>
      </c>
      <c r="AI133" s="49" t="s">
        <v>2932</v>
      </c>
      <c r="AJ133" s="49">
        <v>37.200000000000003</v>
      </c>
      <c r="AK133" s="49" t="s">
        <v>2933</v>
      </c>
      <c r="AL133" s="49">
        <v>12.4</v>
      </c>
      <c r="AM133" s="49">
        <v>20</v>
      </c>
      <c r="AN133" s="49">
        <v>4.8</v>
      </c>
      <c r="AO133" s="49" t="s">
        <v>2337</v>
      </c>
      <c r="AP133" s="49" t="s">
        <v>88</v>
      </c>
      <c r="AQ133" s="49" t="s">
        <v>2337</v>
      </c>
      <c r="AR133" s="49" t="s">
        <v>88</v>
      </c>
      <c r="AS133" s="49" t="s">
        <v>1846</v>
      </c>
      <c r="AT133" s="49" t="s">
        <v>2871</v>
      </c>
      <c r="AU133" s="49" t="s">
        <v>2934</v>
      </c>
      <c r="AV133" s="49" t="s">
        <v>88</v>
      </c>
      <c r="AW133" s="49" t="s">
        <v>2935</v>
      </c>
    </row>
    <row r="134" spans="6:49" x14ac:dyDescent="0.2">
      <c r="F134" s="48" t="s">
        <v>568</v>
      </c>
      <c r="G134" s="48" t="s">
        <v>569</v>
      </c>
      <c r="H134" s="48"/>
      <c r="I134" s="48">
        <v>68.697950000000006</v>
      </c>
      <c r="J134" s="48"/>
      <c r="K134" s="48">
        <v>39</v>
      </c>
      <c r="L134" s="48" t="s">
        <v>134</v>
      </c>
      <c r="M134" s="48">
        <v>203</v>
      </c>
      <c r="N134" s="48" t="s">
        <v>2660</v>
      </c>
      <c r="O134" s="48">
        <v>39.299999999999997</v>
      </c>
      <c r="P134" s="48" t="s">
        <v>2936</v>
      </c>
      <c r="Q134" s="48">
        <v>23.2</v>
      </c>
      <c r="R134" s="48">
        <v>11.7</v>
      </c>
      <c r="S134" s="48">
        <v>4.4000000000000004</v>
      </c>
      <c r="T134" s="48" t="s">
        <v>159</v>
      </c>
      <c r="U134" s="48" t="s">
        <v>2675</v>
      </c>
      <c r="V134" s="48" t="s">
        <v>2608</v>
      </c>
      <c r="W134" s="48" t="s">
        <v>2609</v>
      </c>
      <c r="X134" s="48" t="s">
        <v>180</v>
      </c>
      <c r="Y134" s="48" t="s">
        <v>2541</v>
      </c>
      <c r="Z134" s="48" t="s">
        <v>88</v>
      </c>
      <c r="AA134" s="48" t="s">
        <v>291</v>
      </c>
      <c r="AB134" s="48" t="s">
        <v>2937</v>
      </c>
      <c r="AC134" s="49">
        <v>118</v>
      </c>
      <c r="AD134" s="49">
        <v>67.150919999999999</v>
      </c>
      <c r="AE134" s="49"/>
      <c r="AF134" s="49">
        <v>45</v>
      </c>
      <c r="AG134" s="49" t="s">
        <v>143</v>
      </c>
      <c r="AH134" s="49">
        <v>207</v>
      </c>
      <c r="AI134" s="49" t="s">
        <v>3087</v>
      </c>
      <c r="AJ134" s="49">
        <v>37.1</v>
      </c>
      <c r="AK134" s="49" t="s">
        <v>3267</v>
      </c>
      <c r="AL134" s="49">
        <v>23.2</v>
      </c>
      <c r="AM134" s="49">
        <v>9.5</v>
      </c>
      <c r="AN134" s="49">
        <v>4.4000000000000004</v>
      </c>
      <c r="AO134" s="49" t="s">
        <v>299</v>
      </c>
      <c r="AP134" s="49" t="s">
        <v>1007</v>
      </c>
      <c r="AQ134" s="49" t="s">
        <v>1909</v>
      </c>
      <c r="AR134" s="49" t="s">
        <v>3268</v>
      </c>
      <c r="AS134" s="49" t="s">
        <v>180</v>
      </c>
      <c r="AT134" s="49" t="s">
        <v>2541</v>
      </c>
      <c r="AU134" s="49" t="s">
        <v>88</v>
      </c>
      <c r="AV134" s="49" t="s">
        <v>291</v>
      </c>
      <c r="AW134" s="49" t="s">
        <v>3269</v>
      </c>
    </row>
    <row r="135" spans="6:49" x14ac:dyDescent="0.2">
      <c r="F135" s="48" t="s">
        <v>570</v>
      </c>
      <c r="G135" s="48" t="s">
        <v>571</v>
      </c>
      <c r="H135" s="48"/>
      <c r="I135" s="48">
        <v>64.146900000000002</v>
      </c>
      <c r="J135" s="48"/>
      <c r="K135" s="48">
        <v>19</v>
      </c>
      <c r="L135" s="48" t="s">
        <v>1678</v>
      </c>
      <c r="M135" s="48">
        <v>378</v>
      </c>
      <c r="N135" s="48" t="s">
        <v>2938</v>
      </c>
      <c r="O135" s="48">
        <v>35</v>
      </c>
      <c r="P135" s="48" t="s">
        <v>2939</v>
      </c>
      <c r="Q135" s="48">
        <v>9.6</v>
      </c>
      <c r="R135" s="48">
        <v>18.600000000000001</v>
      </c>
      <c r="S135" s="48">
        <v>6.7</v>
      </c>
      <c r="T135" s="48" t="s">
        <v>2337</v>
      </c>
      <c r="U135" s="48" t="s">
        <v>88</v>
      </c>
      <c r="V135" s="48" t="s">
        <v>2337</v>
      </c>
      <c r="W135" s="48" t="s">
        <v>88</v>
      </c>
      <c r="X135" s="48" t="s">
        <v>93</v>
      </c>
      <c r="Y135" s="48" t="s">
        <v>2572</v>
      </c>
      <c r="Z135" s="48" t="s">
        <v>88</v>
      </c>
      <c r="AA135" s="48" t="s">
        <v>291</v>
      </c>
      <c r="AB135" s="48" t="s">
        <v>2940</v>
      </c>
      <c r="AC135" s="49">
        <v>126</v>
      </c>
      <c r="AD135" s="49">
        <v>64.146900000000002</v>
      </c>
      <c r="AE135" s="49"/>
      <c r="AF135" s="49">
        <v>19</v>
      </c>
      <c r="AG135" s="49" t="s">
        <v>1678</v>
      </c>
      <c r="AH135" s="49">
        <v>378</v>
      </c>
      <c r="AI135" s="49" t="s">
        <v>2938</v>
      </c>
      <c r="AJ135" s="49">
        <v>35</v>
      </c>
      <c r="AK135" s="49" t="s">
        <v>2939</v>
      </c>
      <c r="AL135" s="49">
        <v>9.6</v>
      </c>
      <c r="AM135" s="49">
        <v>18.600000000000001</v>
      </c>
      <c r="AN135" s="49">
        <v>6.7</v>
      </c>
      <c r="AO135" s="49" t="s">
        <v>2337</v>
      </c>
      <c r="AP135" s="49" t="s">
        <v>88</v>
      </c>
      <c r="AQ135" s="49" t="s">
        <v>2337</v>
      </c>
      <c r="AR135" s="49" t="s">
        <v>88</v>
      </c>
      <c r="AS135" s="49" t="s">
        <v>93</v>
      </c>
      <c r="AT135" s="49" t="s">
        <v>2572</v>
      </c>
      <c r="AU135" s="49" t="s">
        <v>88</v>
      </c>
      <c r="AV135" s="49" t="s">
        <v>291</v>
      </c>
      <c r="AW135" s="49" t="s">
        <v>2940</v>
      </c>
    </row>
    <row r="136" spans="6:49" x14ac:dyDescent="0.2">
      <c r="F136" s="48" t="s">
        <v>572</v>
      </c>
      <c r="G136" s="48" t="s">
        <v>573</v>
      </c>
      <c r="H136" s="48"/>
      <c r="I136" s="48">
        <v>65.784840000000003</v>
      </c>
      <c r="J136" s="48"/>
      <c r="K136" s="48">
        <v>8</v>
      </c>
      <c r="L136" s="48" t="s">
        <v>1664</v>
      </c>
      <c r="M136" s="48">
        <v>260</v>
      </c>
      <c r="N136" s="48" t="s">
        <v>2941</v>
      </c>
      <c r="O136" s="48">
        <v>36.799999999999997</v>
      </c>
      <c r="P136" s="48" t="s">
        <v>2942</v>
      </c>
      <c r="Q136" s="48">
        <v>22.7</v>
      </c>
      <c r="R136" s="48">
        <v>11</v>
      </c>
      <c r="S136" s="48">
        <v>3.2</v>
      </c>
      <c r="T136" s="48" t="s">
        <v>2337</v>
      </c>
      <c r="U136" s="48" t="s">
        <v>88</v>
      </c>
      <c r="V136" s="48" t="s">
        <v>2337</v>
      </c>
      <c r="W136" s="48" t="s">
        <v>88</v>
      </c>
      <c r="X136" s="48" t="s">
        <v>893</v>
      </c>
      <c r="Y136" s="48" t="s">
        <v>2943</v>
      </c>
      <c r="Z136" s="48" t="s">
        <v>2944</v>
      </c>
      <c r="AA136" s="48" t="s">
        <v>2945</v>
      </c>
      <c r="AB136" s="48" t="s">
        <v>2946</v>
      </c>
      <c r="AC136" s="49">
        <v>121</v>
      </c>
      <c r="AD136" s="49">
        <v>65.784840000000003</v>
      </c>
      <c r="AE136" s="49"/>
      <c r="AF136" s="49">
        <v>8</v>
      </c>
      <c r="AG136" s="49" t="s">
        <v>1664</v>
      </c>
      <c r="AH136" s="49">
        <v>260</v>
      </c>
      <c r="AI136" s="49" t="s">
        <v>2941</v>
      </c>
      <c r="AJ136" s="49">
        <v>36.799999999999997</v>
      </c>
      <c r="AK136" s="49" t="s">
        <v>2942</v>
      </c>
      <c r="AL136" s="49">
        <v>22.7</v>
      </c>
      <c r="AM136" s="49">
        <v>11</v>
      </c>
      <c r="AN136" s="49">
        <v>3.2</v>
      </c>
      <c r="AO136" s="49" t="s">
        <v>2337</v>
      </c>
      <c r="AP136" s="49" t="s">
        <v>88</v>
      </c>
      <c r="AQ136" s="49" t="s">
        <v>2337</v>
      </c>
      <c r="AR136" s="49" t="s">
        <v>88</v>
      </c>
      <c r="AS136" s="49" t="s">
        <v>893</v>
      </c>
      <c r="AT136" s="49" t="s">
        <v>2943</v>
      </c>
      <c r="AU136" s="49" t="s">
        <v>2944</v>
      </c>
      <c r="AV136" s="49" t="s">
        <v>2945</v>
      </c>
      <c r="AW136" s="49" t="s">
        <v>2946</v>
      </c>
    </row>
    <row r="137" spans="6:49" x14ac:dyDescent="0.2">
      <c r="F137" s="48" t="s">
        <v>574</v>
      </c>
      <c r="G137" s="48" t="s">
        <v>575</v>
      </c>
      <c r="H137" s="48"/>
      <c r="I137" s="48">
        <v>72.22081</v>
      </c>
      <c r="J137" s="48"/>
      <c r="K137" s="48">
        <v>13</v>
      </c>
      <c r="L137" s="48" t="s">
        <v>721</v>
      </c>
      <c r="M137" s="48">
        <v>181</v>
      </c>
      <c r="N137" s="48" t="s">
        <v>2773</v>
      </c>
      <c r="O137" s="48">
        <v>42.9</v>
      </c>
      <c r="P137" s="48" t="s">
        <v>2947</v>
      </c>
      <c r="Q137" s="48">
        <v>20.3</v>
      </c>
      <c r="R137" s="48">
        <v>8.6999999999999993</v>
      </c>
      <c r="S137" s="48">
        <v>14</v>
      </c>
      <c r="T137" s="48" t="s">
        <v>2337</v>
      </c>
      <c r="U137" s="48" t="s">
        <v>88</v>
      </c>
      <c r="V137" s="48" t="s">
        <v>2337</v>
      </c>
      <c r="W137" s="48" t="s">
        <v>88</v>
      </c>
      <c r="X137" s="48" t="s">
        <v>256</v>
      </c>
      <c r="Y137" s="48" t="s">
        <v>291</v>
      </c>
      <c r="Z137" s="48" t="s">
        <v>88</v>
      </c>
      <c r="AA137" s="48" t="s">
        <v>291</v>
      </c>
      <c r="AB137" s="48" t="s">
        <v>286</v>
      </c>
      <c r="AC137" s="49">
        <v>95</v>
      </c>
      <c r="AD137" s="49">
        <v>72.556899999999999</v>
      </c>
      <c r="AE137" s="49"/>
      <c r="AF137" s="49">
        <v>13</v>
      </c>
      <c r="AG137" s="49" t="s">
        <v>721</v>
      </c>
      <c r="AH137" s="49">
        <v>171</v>
      </c>
      <c r="AI137" s="49" t="s">
        <v>3270</v>
      </c>
      <c r="AJ137" s="49">
        <v>43.1</v>
      </c>
      <c r="AK137" s="49" t="s">
        <v>3271</v>
      </c>
      <c r="AL137" s="49">
        <v>20.2</v>
      </c>
      <c r="AM137" s="49">
        <v>8.9</v>
      </c>
      <c r="AN137" s="49">
        <v>14</v>
      </c>
      <c r="AO137" s="49" t="s">
        <v>2337</v>
      </c>
      <c r="AP137" s="49" t="s">
        <v>88</v>
      </c>
      <c r="AQ137" s="49" t="s">
        <v>2337</v>
      </c>
      <c r="AR137" s="49" t="s">
        <v>88</v>
      </c>
      <c r="AS137" s="49" t="s">
        <v>256</v>
      </c>
      <c r="AT137" s="49" t="s">
        <v>291</v>
      </c>
      <c r="AU137" s="49" t="s">
        <v>88</v>
      </c>
      <c r="AV137" s="49" t="s">
        <v>291</v>
      </c>
      <c r="AW137" s="49" t="s">
        <v>286</v>
      </c>
    </row>
    <row r="138" spans="6:49" x14ac:dyDescent="0.2">
      <c r="F138" s="48" t="s">
        <v>576</v>
      </c>
      <c r="G138" s="48" t="s">
        <v>577</v>
      </c>
      <c r="H138" s="48"/>
      <c r="I138" s="48">
        <v>76.490760000000009</v>
      </c>
      <c r="J138" s="48"/>
      <c r="K138" s="48">
        <v>7</v>
      </c>
      <c r="L138" s="48" t="s">
        <v>2177</v>
      </c>
      <c r="M138" s="48">
        <v>334</v>
      </c>
      <c r="N138" s="48" t="s">
        <v>2948</v>
      </c>
      <c r="O138" s="48">
        <v>40.700000000000003</v>
      </c>
      <c r="P138" s="48" t="s">
        <v>2949</v>
      </c>
      <c r="Q138" s="48">
        <v>14.5</v>
      </c>
      <c r="R138" s="48">
        <v>25.2</v>
      </c>
      <c r="S138" s="48">
        <v>1</v>
      </c>
      <c r="T138" s="48" t="s">
        <v>92</v>
      </c>
      <c r="U138" s="48" t="s">
        <v>2538</v>
      </c>
      <c r="V138" s="48" t="s">
        <v>2950</v>
      </c>
      <c r="W138" s="48" t="s">
        <v>2951</v>
      </c>
      <c r="X138" s="48" t="s">
        <v>90</v>
      </c>
      <c r="Y138" s="48" t="s">
        <v>2353</v>
      </c>
      <c r="Z138" s="48" t="s">
        <v>2952</v>
      </c>
      <c r="AA138" s="48" t="s">
        <v>2953</v>
      </c>
      <c r="AB138" s="48" t="s">
        <v>2954</v>
      </c>
      <c r="AC138" s="49">
        <v>77</v>
      </c>
      <c r="AD138" s="49">
        <v>76.43225000000001</v>
      </c>
      <c r="AE138" s="49"/>
      <c r="AF138" s="49">
        <v>7</v>
      </c>
      <c r="AG138" s="49" t="s">
        <v>2177</v>
      </c>
      <c r="AH138" s="49">
        <v>334</v>
      </c>
      <c r="AI138" s="49" t="s">
        <v>2948</v>
      </c>
      <c r="AJ138" s="49">
        <v>40.799999999999997</v>
      </c>
      <c r="AK138" s="49" t="s">
        <v>3272</v>
      </c>
      <c r="AL138" s="49">
        <v>14.5</v>
      </c>
      <c r="AM138" s="49">
        <v>25.3</v>
      </c>
      <c r="AN138" s="49">
        <v>1</v>
      </c>
      <c r="AO138" s="49" t="s">
        <v>92</v>
      </c>
      <c r="AP138" s="49" t="s">
        <v>2538</v>
      </c>
      <c r="AQ138" s="49" t="s">
        <v>2950</v>
      </c>
      <c r="AR138" s="49" t="s">
        <v>2951</v>
      </c>
      <c r="AS138" s="49" t="s">
        <v>90</v>
      </c>
      <c r="AT138" s="49" t="s">
        <v>2353</v>
      </c>
      <c r="AU138" s="49" t="s">
        <v>2952</v>
      </c>
      <c r="AV138" s="49" t="s">
        <v>2953</v>
      </c>
      <c r="AW138" s="49" t="s">
        <v>2954</v>
      </c>
    </row>
    <row r="139" spans="6:49" x14ac:dyDescent="0.2">
      <c r="F139" s="48" t="s">
        <v>578</v>
      </c>
      <c r="G139" s="48" t="s">
        <v>579</v>
      </c>
      <c r="H139" s="48"/>
      <c r="I139" s="48">
        <v>83.749620000000007</v>
      </c>
      <c r="J139" s="48"/>
      <c r="K139" s="48">
        <v>8</v>
      </c>
      <c r="L139" s="48" t="s">
        <v>1664</v>
      </c>
      <c r="M139" s="48">
        <v>243</v>
      </c>
      <c r="N139" s="48" t="s">
        <v>2955</v>
      </c>
      <c r="O139" s="48">
        <v>39.799999999999997</v>
      </c>
      <c r="P139" s="48" t="s">
        <v>2956</v>
      </c>
      <c r="Q139" s="48">
        <v>12.5</v>
      </c>
      <c r="R139" s="48">
        <v>26.8</v>
      </c>
      <c r="S139" s="48">
        <v>0.5</v>
      </c>
      <c r="T139" s="48" t="s">
        <v>145</v>
      </c>
      <c r="U139" s="48" t="s">
        <v>2533</v>
      </c>
      <c r="V139" s="48" t="s">
        <v>2957</v>
      </c>
      <c r="W139" s="48" t="s">
        <v>2958</v>
      </c>
      <c r="X139" s="48" t="s">
        <v>95</v>
      </c>
      <c r="Y139" s="48" t="s">
        <v>291</v>
      </c>
      <c r="Z139" s="48" t="s">
        <v>88</v>
      </c>
      <c r="AA139" s="48" t="s">
        <v>291</v>
      </c>
      <c r="AB139" s="48" t="s">
        <v>2959</v>
      </c>
      <c r="AC139" s="49">
        <v>43</v>
      </c>
      <c r="AD139" s="49">
        <v>83.749370000000013</v>
      </c>
      <c r="AE139" s="49"/>
      <c r="AF139" s="49">
        <v>8</v>
      </c>
      <c r="AG139" s="49" t="s">
        <v>1664</v>
      </c>
      <c r="AH139" s="49">
        <v>243</v>
      </c>
      <c r="AI139" s="49" t="s">
        <v>2955</v>
      </c>
      <c r="AJ139" s="49">
        <v>39.799999999999997</v>
      </c>
      <c r="AK139" s="49" t="s">
        <v>3273</v>
      </c>
      <c r="AL139" s="49">
        <v>12.5</v>
      </c>
      <c r="AM139" s="49">
        <v>26.8</v>
      </c>
      <c r="AN139" s="49">
        <v>0.5</v>
      </c>
      <c r="AO139" s="49" t="s">
        <v>145</v>
      </c>
      <c r="AP139" s="49" t="s">
        <v>2533</v>
      </c>
      <c r="AQ139" s="49" t="s">
        <v>2957</v>
      </c>
      <c r="AR139" s="49" t="s">
        <v>2958</v>
      </c>
      <c r="AS139" s="49" t="s">
        <v>95</v>
      </c>
      <c r="AT139" s="49" t="s">
        <v>291</v>
      </c>
      <c r="AU139" s="49" t="s">
        <v>88</v>
      </c>
      <c r="AV139" s="49" t="s">
        <v>291</v>
      </c>
      <c r="AW139" s="49" t="s">
        <v>2959</v>
      </c>
    </row>
    <row r="140" spans="6:49" x14ac:dyDescent="0.2">
      <c r="F140" s="48" t="s">
        <v>580</v>
      </c>
      <c r="G140" s="48" t="s">
        <v>581</v>
      </c>
      <c r="H140" s="48"/>
      <c r="I140" s="48">
        <v>52.008450000000003</v>
      </c>
      <c r="J140" s="48"/>
      <c r="K140" s="48">
        <v>16</v>
      </c>
      <c r="L140" s="48" t="s">
        <v>1675</v>
      </c>
      <c r="M140" s="48">
        <v>218</v>
      </c>
      <c r="N140" s="48" t="s">
        <v>2619</v>
      </c>
      <c r="O140" s="48">
        <v>64.400000000000006</v>
      </c>
      <c r="P140" s="48" t="s">
        <v>2960</v>
      </c>
      <c r="Q140" s="48">
        <v>30.8</v>
      </c>
      <c r="R140" s="48">
        <v>13.4</v>
      </c>
      <c r="S140" s="48">
        <v>20.2</v>
      </c>
      <c r="T140" s="48" t="s">
        <v>2321</v>
      </c>
      <c r="U140" s="48" t="s">
        <v>2321</v>
      </c>
      <c r="V140" s="48" t="s">
        <v>2321</v>
      </c>
      <c r="W140" s="48" t="s">
        <v>2321</v>
      </c>
      <c r="X140" s="48" t="s">
        <v>188</v>
      </c>
      <c r="Y140" s="48" t="s">
        <v>2961</v>
      </c>
      <c r="Z140" s="48" t="s">
        <v>2962</v>
      </c>
      <c r="AA140" s="48" t="s">
        <v>88</v>
      </c>
      <c r="AB140" s="48" t="s">
        <v>2963</v>
      </c>
      <c r="AC140" s="49">
        <v>163</v>
      </c>
      <c r="AD140" s="49">
        <v>52.008450000000003</v>
      </c>
      <c r="AE140" s="49"/>
      <c r="AF140" s="49">
        <v>16</v>
      </c>
      <c r="AG140" s="49" t="s">
        <v>1675</v>
      </c>
      <c r="AH140" s="49">
        <v>218</v>
      </c>
      <c r="AI140" s="49" t="s">
        <v>2619</v>
      </c>
      <c r="AJ140" s="49">
        <v>64.400000000000006</v>
      </c>
      <c r="AK140" s="49" t="s">
        <v>2960</v>
      </c>
      <c r="AL140" s="49">
        <v>30.8</v>
      </c>
      <c r="AM140" s="49">
        <v>13.4</v>
      </c>
      <c r="AN140" s="49">
        <v>20.2</v>
      </c>
      <c r="AO140" s="49" t="s">
        <v>2321</v>
      </c>
      <c r="AP140" s="49" t="s">
        <v>2321</v>
      </c>
      <c r="AQ140" s="49" t="s">
        <v>2321</v>
      </c>
      <c r="AR140" s="49" t="s">
        <v>2321</v>
      </c>
      <c r="AS140" s="49" t="s">
        <v>188</v>
      </c>
      <c r="AT140" s="49" t="s">
        <v>2961</v>
      </c>
      <c r="AU140" s="49" t="s">
        <v>2962</v>
      </c>
      <c r="AV140" s="49" t="s">
        <v>88</v>
      </c>
      <c r="AW140" s="49" t="s">
        <v>2963</v>
      </c>
    </row>
    <row r="141" spans="6:49" x14ac:dyDescent="0.2">
      <c r="F141" s="48" t="s">
        <v>153</v>
      </c>
      <c r="G141" s="48" t="s">
        <v>20</v>
      </c>
      <c r="H141" s="48"/>
      <c r="I141" s="48">
        <v>99.444440000000014</v>
      </c>
      <c r="J141" s="48"/>
      <c r="K141" s="48">
        <v>4</v>
      </c>
      <c r="L141" s="48" t="s">
        <v>2964</v>
      </c>
      <c r="M141" s="48">
        <v>41</v>
      </c>
      <c r="N141" s="48" t="s">
        <v>291</v>
      </c>
      <c r="O141" s="48">
        <v>11.3</v>
      </c>
      <c r="P141" s="48" t="s">
        <v>291</v>
      </c>
      <c r="Q141" s="48">
        <v>0</v>
      </c>
      <c r="R141" s="48">
        <v>11.3</v>
      </c>
      <c r="S141" s="48">
        <v>0</v>
      </c>
      <c r="T141" s="48" t="s">
        <v>2321</v>
      </c>
      <c r="U141" s="48" t="s">
        <v>2321</v>
      </c>
      <c r="V141" s="48" t="s">
        <v>2321</v>
      </c>
      <c r="W141" s="48" t="s">
        <v>2321</v>
      </c>
      <c r="X141" s="48" t="s">
        <v>2380</v>
      </c>
      <c r="Y141" s="48" t="s">
        <v>2380</v>
      </c>
      <c r="Z141" s="48" t="s">
        <v>2380</v>
      </c>
      <c r="AA141" s="48" t="s">
        <v>2380</v>
      </c>
      <c r="AB141" s="48" t="s">
        <v>2290</v>
      </c>
      <c r="AC141" s="49">
        <v>3</v>
      </c>
      <c r="AD141" s="49">
        <v>99.444440000000014</v>
      </c>
      <c r="AE141" s="49"/>
      <c r="AF141" s="49">
        <v>4</v>
      </c>
      <c r="AG141" s="49" t="s">
        <v>2964</v>
      </c>
      <c r="AH141" s="49">
        <v>41</v>
      </c>
      <c r="AI141" s="49" t="s">
        <v>291</v>
      </c>
      <c r="AJ141" s="49">
        <v>11.3</v>
      </c>
      <c r="AK141" s="49" t="s">
        <v>291</v>
      </c>
      <c r="AL141" s="49">
        <v>0</v>
      </c>
      <c r="AM141" s="49">
        <v>11.3</v>
      </c>
      <c r="AN141" s="49">
        <v>0</v>
      </c>
      <c r="AO141" s="49" t="s">
        <v>2321</v>
      </c>
      <c r="AP141" s="49" t="s">
        <v>2321</v>
      </c>
      <c r="AQ141" s="49" t="s">
        <v>2321</v>
      </c>
      <c r="AR141" s="49" t="s">
        <v>2321</v>
      </c>
      <c r="AS141" s="49" t="s">
        <v>2380</v>
      </c>
      <c r="AT141" s="49" t="s">
        <v>2380</v>
      </c>
      <c r="AU141" s="49" t="s">
        <v>2380</v>
      </c>
      <c r="AV141" s="49" t="s">
        <v>2380</v>
      </c>
      <c r="AW141" s="49" t="s">
        <v>2290</v>
      </c>
    </row>
    <row r="142" spans="6:49" x14ac:dyDescent="0.2">
      <c r="F142" s="48" t="s">
        <v>582</v>
      </c>
      <c r="G142" s="48" t="s">
        <v>583</v>
      </c>
      <c r="H142" s="48"/>
      <c r="I142" s="48">
        <v>80.295650000000009</v>
      </c>
      <c r="J142" s="48"/>
      <c r="K142" s="48">
        <v>14</v>
      </c>
      <c r="L142" s="48" t="s">
        <v>1749</v>
      </c>
      <c r="M142" s="48">
        <v>163</v>
      </c>
      <c r="N142" s="48" t="s">
        <v>2965</v>
      </c>
      <c r="O142" s="48">
        <v>40</v>
      </c>
      <c r="P142" s="48" t="s">
        <v>2966</v>
      </c>
      <c r="Q142" s="48">
        <v>12.3</v>
      </c>
      <c r="R142" s="48">
        <v>25.8</v>
      </c>
      <c r="S142" s="48">
        <v>1.9</v>
      </c>
      <c r="T142" s="48" t="s">
        <v>1654</v>
      </c>
      <c r="U142" s="48" t="s">
        <v>1639</v>
      </c>
      <c r="V142" s="48" t="s">
        <v>2967</v>
      </c>
      <c r="W142" s="48" t="s">
        <v>2968</v>
      </c>
      <c r="X142" s="48" t="s">
        <v>130</v>
      </c>
      <c r="Y142" s="48" t="s">
        <v>2338</v>
      </c>
      <c r="Z142" s="48" t="s">
        <v>88</v>
      </c>
      <c r="AA142" s="48" t="s">
        <v>291</v>
      </c>
      <c r="AB142" s="48" t="s">
        <v>2969</v>
      </c>
      <c r="AC142" s="49">
        <v>32</v>
      </c>
      <c r="AD142" s="49">
        <v>85.215680000000006</v>
      </c>
      <c r="AE142" s="49"/>
      <c r="AF142" s="49">
        <v>14</v>
      </c>
      <c r="AG142" s="49" t="s">
        <v>1749</v>
      </c>
      <c r="AH142" s="49">
        <v>163</v>
      </c>
      <c r="AI142" s="49" t="s">
        <v>2965</v>
      </c>
      <c r="AJ142" s="49">
        <v>20</v>
      </c>
      <c r="AK142" s="49" t="s">
        <v>291</v>
      </c>
      <c r="AL142" s="49">
        <v>15.6</v>
      </c>
      <c r="AM142" s="49">
        <v>3.4</v>
      </c>
      <c r="AN142" s="49">
        <v>1</v>
      </c>
      <c r="AO142" s="49" t="s">
        <v>1654</v>
      </c>
      <c r="AP142" s="49" t="s">
        <v>1639</v>
      </c>
      <c r="AQ142" s="49" t="s">
        <v>2967</v>
      </c>
      <c r="AR142" s="49" t="s">
        <v>2968</v>
      </c>
      <c r="AS142" s="49" t="s">
        <v>130</v>
      </c>
      <c r="AT142" s="49" t="s">
        <v>2338</v>
      </c>
      <c r="AU142" s="49" t="s">
        <v>88</v>
      </c>
      <c r="AV142" s="49" t="s">
        <v>291</v>
      </c>
      <c r="AW142" s="49" t="s">
        <v>2969</v>
      </c>
    </row>
    <row r="143" spans="6:49" x14ac:dyDescent="0.2">
      <c r="F143" s="48" t="s">
        <v>584</v>
      </c>
      <c r="G143" s="48" t="s">
        <v>585</v>
      </c>
      <c r="H143" s="48"/>
      <c r="I143" s="48">
        <v>79.601100000000002</v>
      </c>
      <c r="J143" s="48"/>
      <c r="K143" s="48">
        <v>9</v>
      </c>
      <c r="L143" s="48" t="s">
        <v>298</v>
      </c>
      <c r="M143" s="48">
        <v>168</v>
      </c>
      <c r="N143" s="48" t="s">
        <v>2739</v>
      </c>
      <c r="O143" s="48">
        <v>46.3</v>
      </c>
      <c r="P143" s="48" t="s">
        <v>2970</v>
      </c>
      <c r="Q143" s="48">
        <v>7.4</v>
      </c>
      <c r="R143" s="48">
        <v>36.4</v>
      </c>
      <c r="S143" s="48">
        <v>2.5</v>
      </c>
      <c r="T143" s="48" t="s">
        <v>736</v>
      </c>
      <c r="U143" s="48" t="s">
        <v>2971</v>
      </c>
      <c r="V143" s="48" t="s">
        <v>1674</v>
      </c>
      <c r="W143" s="48" t="s">
        <v>2972</v>
      </c>
      <c r="X143" s="48" t="s">
        <v>90</v>
      </c>
      <c r="Y143" s="48" t="s">
        <v>2353</v>
      </c>
      <c r="Z143" s="48" t="s">
        <v>2973</v>
      </c>
      <c r="AA143" s="48" t="s">
        <v>1657</v>
      </c>
      <c r="AB143" s="48" t="s">
        <v>2974</v>
      </c>
      <c r="AC143" s="49">
        <v>58</v>
      </c>
      <c r="AD143" s="49">
        <v>80.472660000000005</v>
      </c>
      <c r="AE143" s="49"/>
      <c r="AF143" s="49">
        <v>9</v>
      </c>
      <c r="AG143" s="49" t="s">
        <v>298</v>
      </c>
      <c r="AH143" s="49">
        <v>159</v>
      </c>
      <c r="AI143" s="49" t="s">
        <v>2372</v>
      </c>
      <c r="AJ143" s="49">
        <v>46.2</v>
      </c>
      <c r="AK143" s="49" t="s">
        <v>3274</v>
      </c>
      <c r="AL143" s="49">
        <v>7.4</v>
      </c>
      <c r="AM143" s="49">
        <v>36.6</v>
      </c>
      <c r="AN143" s="49">
        <v>2.2000000000000002</v>
      </c>
      <c r="AO143" s="49" t="s">
        <v>736</v>
      </c>
      <c r="AP143" s="49" t="s">
        <v>2971</v>
      </c>
      <c r="AQ143" s="49" t="s">
        <v>3275</v>
      </c>
      <c r="AR143" s="49" t="s">
        <v>3276</v>
      </c>
      <c r="AS143" s="49" t="s">
        <v>90</v>
      </c>
      <c r="AT143" s="49" t="s">
        <v>2353</v>
      </c>
      <c r="AU143" s="49" t="s">
        <v>2973</v>
      </c>
      <c r="AV143" s="49" t="s">
        <v>1657</v>
      </c>
      <c r="AW143" s="49" t="s">
        <v>3277</v>
      </c>
    </row>
    <row r="144" spans="6:49" x14ac:dyDescent="0.2">
      <c r="F144" s="48" t="s">
        <v>586</v>
      </c>
      <c r="G144" s="48" t="s">
        <v>587</v>
      </c>
      <c r="H144" s="48"/>
      <c r="I144" s="48">
        <v>84.134130000000013</v>
      </c>
      <c r="J144" s="48"/>
      <c r="K144" s="48">
        <v>9</v>
      </c>
      <c r="L144" s="48" t="s">
        <v>298</v>
      </c>
      <c r="M144" s="48">
        <v>95.5</v>
      </c>
      <c r="N144" s="48" t="s">
        <v>2975</v>
      </c>
      <c r="O144" s="48">
        <v>33.200000000000003</v>
      </c>
      <c r="P144" s="48" t="s">
        <v>2976</v>
      </c>
      <c r="Q144" s="48">
        <v>25.7</v>
      </c>
      <c r="R144" s="48">
        <v>6</v>
      </c>
      <c r="S144" s="48">
        <v>1.5</v>
      </c>
      <c r="T144" s="48" t="s">
        <v>93</v>
      </c>
      <c r="U144" s="48" t="s">
        <v>2328</v>
      </c>
      <c r="V144" s="48" t="s">
        <v>2977</v>
      </c>
      <c r="W144" s="48" t="s">
        <v>2978</v>
      </c>
      <c r="X144" s="48" t="s">
        <v>128</v>
      </c>
      <c r="Y144" s="48" t="s">
        <v>2979</v>
      </c>
      <c r="Z144" s="48" t="s">
        <v>91</v>
      </c>
      <c r="AA144" s="48" t="s">
        <v>2980</v>
      </c>
      <c r="AB144" s="48" t="s">
        <v>2981</v>
      </c>
      <c r="AC144" s="49">
        <v>38</v>
      </c>
      <c r="AD144" s="49">
        <v>84.568640000000002</v>
      </c>
      <c r="AE144" s="49"/>
      <c r="AF144" s="49">
        <v>9</v>
      </c>
      <c r="AG144" s="49" t="s">
        <v>298</v>
      </c>
      <c r="AH144" s="49">
        <v>90.5</v>
      </c>
      <c r="AI144" s="49" t="s">
        <v>3278</v>
      </c>
      <c r="AJ144" s="49">
        <v>33.200000000000003</v>
      </c>
      <c r="AK144" s="49" t="s">
        <v>2976</v>
      </c>
      <c r="AL144" s="49">
        <v>25.7</v>
      </c>
      <c r="AM144" s="49">
        <v>6</v>
      </c>
      <c r="AN144" s="49">
        <v>1.5</v>
      </c>
      <c r="AO144" s="49" t="s">
        <v>93</v>
      </c>
      <c r="AP144" s="49" t="s">
        <v>2328</v>
      </c>
      <c r="AQ144" s="49" t="s">
        <v>1909</v>
      </c>
      <c r="AR144" s="49" t="s">
        <v>3268</v>
      </c>
      <c r="AS144" s="49" t="s">
        <v>128</v>
      </c>
      <c r="AT144" s="49" t="s">
        <v>2979</v>
      </c>
      <c r="AU144" s="49" t="s">
        <v>91</v>
      </c>
      <c r="AV144" s="49" t="s">
        <v>2980</v>
      </c>
      <c r="AW144" s="49" t="s">
        <v>3279</v>
      </c>
    </row>
    <row r="145" spans="6:49" x14ac:dyDescent="0.2">
      <c r="F145" s="48" t="s">
        <v>588</v>
      </c>
      <c r="G145" s="48" t="s">
        <v>589</v>
      </c>
      <c r="H145" s="48"/>
      <c r="I145" s="48">
        <v>75.709770000000006</v>
      </c>
      <c r="J145" s="48"/>
      <c r="K145" s="48">
        <v>37</v>
      </c>
      <c r="L145" s="48" t="s">
        <v>2188</v>
      </c>
      <c r="M145" s="48">
        <v>224</v>
      </c>
      <c r="N145" s="48" t="s">
        <v>2624</v>
      </c>
      <c r="O145" s="48">
        <v>19.3</v>
      </c>
      <c r="P145" s="48" t="s">
        <v>291</v>
      </c>
      <c r="Q145" s="48">
        <v>10.9</v>
      </c>
      <c r="R145" s="48">
        <v>8.5</v>
      </c>
      <c r="S145" s="48">
        <v>0</v>
      </c>
      <c r="T145" s="48" t="s">
        <v>139</v>
      </c>
      <c r="U145" s="48" t="s">
        <v>254</v>
      </c>
      <c r="V145" s="48" t="s">
        <v>2982</v>
      </c>
      <c r="W145" s="48" t="s">
        <v>2983</v>
      </c>
      <c r="X145" s="48" t="s">
        <v>154</v>
      </c>
      <c r="Y145" s="48" t="s">
        <v>2984</v>
      </c>
      <c r="Z145" s="48" t="s">
        <v>88</v>
      </c>
      <c r="AA145" s="48" t="s">
        <v>291</v>
      </c>
      <c r="AB145" s="48" t="s">
        <v>2985</v>
      </c>
      <c r="AC145" s="49">
        <v>82</v>
      </c>
      <c r="AD145" s="49">
        <v>75.709770000000006</v>
      </c>
      <c r="AE145" s="49"/>
      <c r="AF145" s="49">
        <v>37</v>
      </c>
      <c r="AG145" s="49" t="s">
        <v>2188</v>
      </c>
      <c r="AH145" s="49">
        <v>224</v>
      </c>
      <c r="AI145" s="49" t="s">
        <v>2624</v>
      </c>
      <c r="AJ145" s="49">
        <v>19.3</v>
      </c>
      <c r="AK145" s="49" t="s">
        <v>291</v>
      </c>
      <c r="AL145" s="49">
        <v>10.9</v>
      </c>
      <c r="AM145" s="49">
        <v>8.5</v>
      </c>
      <c r="AN145" s="49">
        <v>0</v>
      </c>
      <c r="AO145" s="49" t="s">
        <v>139</v>
      </c>
      <c r="AP145" s="49" t="s">
        <v>254</v>
      </c>
      <c r="AQ145" s="49" t="s">
        <v>2982</v>
      </c>
      <c r="AR145" s="49" t="s">
        <v>2983</v>
      </c>
      <c r="AS145" s="49" t="s">
        <v>154</v>
      </c>
      <c r="AT145" s="49" t="s">
        <v>2984</v>
      </c>
      <c r="AU145" s="49" t="s">
        <v>88</v>
      </c>
      <c r="AV145" s="49" t="s">
        <v>291</v>
      </c>
      <c r="AW145" s="49" t="s">
        <v>2985</v>
      </c>
    </row>
    <row r="146" spans="6:49" x14ac:dyDescent="0.2">
      <c r="F146" s="48" t="s">
        <v>590</v>
      </c>
      <c r="G146" s="48" t="s">
        <v>591</v>
      </c>
      <c r="H146" s="48"/>
      <c r="I146" s="48">
        <v>82.207540000000009</v>
      </c>
      <c r="J146" s="48"/>
      <c r="K146" s="48">
        <v>18</v>
      </c>
      <c r="L146" s="48" t="s">
        <v>734</v>
      </c>
      <c r="M146" s="48">
        <v>52</v>
      </c>
      <c r="N146" s="48" t="s">
        <v>2412</v>
      </c>
      <c r="O146" s="48">
        <v>35.700000000000003</v>
      </c>
      <c r="P146" s="48" t="s">
        <v>2986</v>
      </c>
      <c r="Q146" s="48">
        <v>5.0999999999999996</v>
      </c>
      <c r="R146" s="48">
        <v>30.3</v>
      </c>
      <c r="S146" s="48">
        <v>0.3</v>
      </c>
      <c r="T146" s="48" t="s">
        <v>2321</v>
      </c>
      <c r="U146" s="48" t="s">
        <v>2321</v>
      </c>
      <c r="V146" s="48" t="s">
        <v>2321</v>
      </c>
      <c r="W146" s="48" t="s">
        <v>2321</v>
      </c>
      <c r="X146" s="48" t="s">
        <v>111</v>
      </c>
      <c r="Y146" s="48" t="s">
        <v>2450</v>
      </c>
      <c r="Z146" s="48" t="s">
        <v>2987</v>
      </c>
      <c r="AA146" s="48" t="s">
        <v>2988</v>
      </c>
      <c r="AB146" s="48" t="s">
        <v>2989</v>
      </c>
      <c r="AC146" s="49">
        <v>47</v>
      </c>
      <c r="AD146" s="49">
        <v>82.022500000000008</v>
      </c>
      <c r="AE146" s="49"/>
      <c r="AF146" s="49">
        <v>18</v>
      </c>
      <c r="AG146" s="49" t="s">
        <v>734</v>
      </c>
      <c r="AH146" s="49">
        <v>52</v>
      </c>
      <c r="AI146" s="49" t="s">
        <v>2412</v>
      </c>
      <c r="AJ146" s="49">
        <v>36.200000000000003</v>
      </c>
      <c r="AK146" s="49" t="s">
        <v>3280</v>
      </c>
      <c r="AL146" s="49">
        <v>5</v>
      </c>
      <c r="AM146" s="49">
        <v>30.9</v>
      </c>
      <c r="AN146" s="49">
        <v>0.3</v>
      </c>
      <c r="AO146" s="49" t="s">
        <v>2321</v>
      </c>
      <c r="AP146" s="49" t="s">
        <v>2321</v>
      </c>
      <c r="AQ146" s="49" t="s">
        <v>2321</v>
      </c>
      <c r="AR146" s="49" t="s">
        <v>2321</v>
      </c>
      <c r="AS146" s="49" t="s">
        <v>111</v>
      </c>
      <c r="AT146" s="49" t="s">
        <v>2450</v>
      </c>
      <c r="AU146" s="49" t="s">
        <v>2987</v>
      </c>
      <c r="AV146" s="49" t="s">
        <v>2988</v>
      </c>
      <c r="AW146" s="49" t="s">
        <v>2989</v>
      </c>
    </row>
    <row r="147" spans="6:49" x14ac:dyDescent="0.2">
      <c r="F147" s="48" t="s">
        <v>592</v>
      </c>
      <c r="G147" s="48" t="s">
        <v>593</v>
      </c>
      <c r="H147" s="48"/>
      <c r="I147" s="48">
        <v>61.803410000000007</v>
      </c>
      <c r="J147" s="48"/>
      <c r="K147" s="48">
        <v>46</v>
      </c>
      <c r="L147" s="48" t="s">
        <v>1719</v>
      </c>
      <c r="M147" s="48">
        <v>424</v>
      </c>
      <c r="N147" s="48" t="s">
        <v>2990</v>
      </c>
      <c r="O147" s="48">
        <v>37</v>
      </c>
      <c r="P147" s="48" t="s">
        <v>2991</v>
      </c>
      <c r="Q147" s="48">
        <v>19.399999999999999</v>
      </c>
      <c r="R147" s="48">
        <v>6.8</v>
      </c>
      <c r="S147" s="48">
        <v>10.8</v>
      </c>
      <c r="T147" s="48" t="s">
        <v>2321</v>
      </c>
      <c r="U147" s="48" t="s">
        <v>2321</v>
      </c>
      <c r="V147" s="48" t="s">
        <v>2321</v>
      </c>
      <c r="W147" s="48" t="s">
        <v>2321</v>
      </c>
      <c r="X147" s="48" t="s">
        <v>139</v>
      </c>
      <c r="Y147" s="48" t="s">
        <v>2706</v>
      </c>
      <c r="Z147" s="48" t="s">
        <v>88</v>
      </c>
      <c r="AA147" s="48" t="s">
        <v>291</v>
      </c>
      <c r="AB147" s="48" t="s">
        <v>2992</v>
      </c>
      <c r="AC147" s="49">
        <v>137</v>
      </c>
      <c r="AD147" s="49">
        <v>61.803410000000007</v>
      </c>
      <c r="AE147" s="49"/>
      <c r="AF147" s="49">
        <v>46</v>
      </c>
      <c r="AG147" s="49" t="s">
        <v>1719</v>
      </c>
      <c r="AH147" s="49">
        <v>424</v>
      </c>
      <c r="AI147" s="49" t="s">
        <v>2990</v>
      </c>
      <c r="AJ147" s="49">
        <v>37</v>
      </c>
      <c r="AK147" s="49" t="s">
        <v>2991</v>
      </c>
      <c r="AL147" s="49">
        <v>19.399999999999999</v>
      </c>
      <c r="AM147" s="49">
        <v>6.8</v>
      </c>
      <c r="AN147" s="49">
        <v>10.8</v>
      </c>
      <c r="AO147" s="49" t="s">
        <v>2321</v>
      </c>
      <c r="AP147" s="49" t="s">
        <v>2321</v>
      </c>
      <c r="AQ147" s="49" t="s">
        <v>2321</v>
      </c>
      <c r="AR147" s="49" t="s">
        <v>2321</v>
      </c>
      <c r="AS147" s="49" t="s">
        <v>139</v>
      </c>
      <c r="AT147" s="49" t="s">
        <v>2706</v>
      </c>
      <c r="AU147" s="49" t="s">
        <v>88</v>
      </c>
      <c r="AV147" s="49" t="s">
        <v>291</v>
      </c>
      <c r="AW147" s="49" t="s">
        <v>2992</v>
      </c>
    </row>
    <row r="148" spans="6:49" x14ac:dyDescent="0.2">
      <c r="F148" s="48" t="s">
        <v>158</v>
      </c>
      <c r="G148" s="48" t="s">
        <v>14</v>
      </c>
      <c r="H148" s="48"/>
      <c r="I148" s="48">
        <v>75</v>
      </c>
      <c r="J148" s="48"/>
      <c r="K148" s="48">
        <v>3</v>
      </c>
      <c r="L148" s="48" t="s">
        <v>291</v>
      </c>
      <c r="M148" s="48">
        <v>32</v>
      </c>
      <c r="N148" s="48" t="s">
        <v>291</v>
      </c>
      <c r="O148" s="48">
        <v>15.7</v>
      </c>
      <c r="P148" s="48" t="s">
        <v>291</v>
      </c>
      <c r="Q148" s="48">
        <v>2.2000000000000002</v>
      </c>
      <c r="R148" s="48">
        <v>13.5</v>
      </c>
      <c r="S148" s="48">
        <v>0</v>
      </c>
      <c r="T148" s="48" t="s">
        <v>2321</v>
      </c>
      <c r="U148" s="48" t="s">
        <v>2321</v>
      </c>
      <c r="V148" s="48" t="s">
        <v>2321</v>
      </c>
      <c r="W148" s="48" t="s">
        <v>2321</v>
      </c>
      <c r="X148" s="48" t="s">
        <v>164</v>
      </c>
      <c r="Y148" s="48" t="s">
        <v>88</v>
      </c>
      <c r="Z148" s="48" t="s">
        <v>2993</v>
      </c>
      <c r="AA148" s="48" t="s">
        <v>88</v>
      </c>
      <c r="AB148" s="48" t="s">
        <v>88</v>
      </c>
      <c r="AC148" s="49">
        <v>57</v>
      </c>
      <c r="AD148" s="49">
        <v>80.512390000000011</v>
      </c>
      <c r="AE148" s="49"/>
      <c r="AF148" s="49">
        <v>4</v>
      </c>
      <c r="AG148" s="49" t="s">
        <v>2964</v>
      </c>
      <c r="AH148" s="49">
        <v>104</v>
      </c>
      <c r="AI148" s="49" t="s">
        <v>3281</v>
      </c>
      <c r="AJ148" s="49">
        <v>15.7</v>
      </c>
      <c r="AK148" s="49" t="s">
        <v>291</v>
      </c>
      <c r="AL148" s="49">
        <v>2.2000000000000002</v>
      </c>
      <c r="AM148" s="49">
        <v>13.5</v>
      </c>
      <c r="AN148" s="49">
        <v>0</v>
      </c>
      <c r="AO148" s="49" t="s">
        <v>893</v>
      </c>
      <c r="AP148" s="49" t="s">
        <v>2835</v>
      </c>
      <c r="AQ148" s="49" t="s">
        <v>3282</v>
      </c>
      <c r="AR148" s="49" t="s">
        <v>3283</v>
      </c>
      <c r="AS148" s="49" t="s">
        <v>3284</v>
      </c>
      <c r="AT148" s="49" t="s">
        <v>88</v>
      </c>
      <c r="AU148" s="49" t="s">
        <v>2993</v>
      </c>
      <c r="AV148" s="49" t="s">
        <v>88</v>
      </c>
      <c r="AW148" s="49" t="s">
        <v>3285</v>
      </c>
    </row>
    <row r="149" spans="6:49" x14ac:dyDescent="0.2">
      <c r="F149" s="48" t="s">
        <v>594</v>
      </c>
      <c r="G149" s="48" t="s">
        <v>595</v>
      </c>
      <c r="H149" s="48"/>
      <c r="I149" s="48">
        <v>48.076460000000004</v>
      </c>
      <c r="J149" s="48"/>
      <c r="K149" s="48">
        <v>58</v>
      </c>
      <c r="L149" s="48" t="s">
        <v>1803</v>
      </c>
      <c r="M149" s="48">
        <v>441</v>
      </c>
      <c r="N149" s="48" t="s">
        <v>2994</v>
      </c>
      <c r="O149" s="48">
        <v>45.1</v>
      </c>
      <c r="P149" s="48" t="s">
        <v>2995</v>
      </c>
      <c r="Q149" s="48">
        <v>16.2</v>
      </c>
      <c r="R149" s="48">
        <v>23.6</v>
      </c>
      <c r="S149" s="48">
        <v>5.3</v>
      </c>
      <c r="T149" s="48" t="s">
        <v>168</v>
      </c>
      <c r="U149" s="48" t="s">
        <v>2279</v>
      </c>
      <c r="V149" s="48" t="s">
        <v>2996</v>
      </c>
      <c r="W149" s="48" t="s">
        <v>2997</v>
      </c>
      <c r="X149" s="48" t="s">
        <v>274</v>
      </c>
      <c r="Y149" s="48" t="s">
        <v>2790</v>
      </c>
      <c r="Z149" s="48" t="s">
        <v>88</v>
      </c>
      <c r="AA149" s="48" t="s">
        <v>291</v>
      </c>
      <c r="AB149" s="48" t="s">
        <v>2998</v>
      </c>
      <c r="AC149" s="49">
        <v>166</v>
      </c>
      <c r="AD149" s="49">
        <v>51.238350000000004</v>
      </c>
      <c r="AE149" s="49"/>
      <c r="AF149" s="49">
        <v>53</v>
      </c>
      <c r="AG149" s="49" t="s">
        <v>759</v>
      </c>
      <c r="AH149" s="49">
        <v>416</v>
      </c>
      <c r="AI149" s="49" t="s">
        <v>3286</v>
      </c>
      <c r="AJ149" s="49">
        <v>44.8</v>
      </c>
      <c r="AK149" s="49" t="s">
        <v>3287</v>
      </c>
      <c r="AL149" s="49">
        <v>16.2</v>
      </c>
      <c r="AM149" s="49">
        <v>23.6</v>
      </c>
      <c r="AN149" s="49">
        <v>5</v>
      </c>
      <c r="AO149" s="49" t="s">
        <v>168</v>
      </c>
      <c r="AP149" s="49" t="s">
        <v>2279</v>
      </c>
      <c r="AQ149" s="49" t="s">
        <v>2996</v>
      </c>
      <c r="AR149" s="49" t="s">
        <v>2997</v>
      </c>
      <c r="AS149" s="49" t="s">
        <v>274</v>
      </c>
      <c r="AT149" s="49" t="s">
        <v>2790</v>
      </c>
      <c r="AU149" s="49" t="s">
        <v>88</v>
      </c>
      <c r="AV149" s="49" t="s">
        <v>291</v>
      </c>
      <c r="AW149" s="49" t="s">
        <v>2998</v>
      </c>
    </row>
    <row r="150" spans="6:49" x14ac:dyDescent="0.2">
      <c r="F150" s="48" t="s">
        <v>596</v>
      </c>
      <c r="G150" s="48" t="s">
        <v>597</v>
      </c>
      <c r="H150" s="48"/>
      <c r="I150" s="48">
        <v>74.754900000000006</v>
      </c>
      <c r="J150" s="48"/>
      <c r="K150" s="48">
        <v>33</v>
      </c>
      <c r="L150" s="48" t="s">
        <v>286</v>
      </c>
      <c r="M150" s="48">
        <v>225.5</v>
      </c>
      <c r="N150" s="48" t="s">
        <v>2999</v>
      </c>
      <c r="O150" s="48">
        <v>36.6</v>
      </c>
      <c r="P150" s="48" t="s">
        <v>3000</v>
      </c>
      <c r="Q150" s="48">
        <v>13</v>
      </c>
      <c r="R150" s="48">
        <v>20.2</v>
      </c>
      <c r="S150" s="48">
        <v>3.4</v>
      </c>
      <c r="T150" s="48" t="s">
        <v>145</v>
      </c>
      <c r="U150" s="48" t="s">
        <v>2533</v>
      </c>
      <c r="V150" s="48" t="s">
        <v>3001</v>
      </c>
      <c r="W150" s="48" t="s">
        <v>3002</v>
      </c>
      <c r="X150" s="48" t="s">
        <v>180</v>
      </c>
      <c r="Y150" s="48" t="s">
        <v>2541</v>
      </c>
      <c r="Z150" s="48" t="s">
        <v>88</v>
      </c>
      <c r="AA150" s="48" t="s">
        <v>291</v>
      </c>
      <c r="AB150" s="48" t="s">
        <v>3003</v>
      </c>
      <c r="AC150" s="49">
        <v>85</v>
      </c>
      <c r="AD150" s="49">
        <v>75.296490000000006</v>
      </c>
      <c r="AE150" s="49"/>
      <c r="AF150" s="49">
        <v>33</v>
      </c>
      <c r="AG150" s="49" t="s">
        <v>286</v>
      </c>
      <c r="AH150" s="49">
        <v>225.5</v>
      </c>
      <c r="AI150" s="49" t="s">
        <v>2999</v>
      </c>
      <c r="AJ150" s="49">
        <v>36.6</v>
      </c>
      <c r="AK150" s="49" t="s">
        <v>3288</v>
      </c>
      <c r="AL150" s="49">
        <v>13</v>
      </c>
      <c r="AM150" s="49">
        <v>20.2</v>
      </c>
      <c r="AN150" s="49">
        <v>3.4</v>
      </c>
      <c r="AO150" s="49" t="s">
        <v>145</v>
      </c>
      <c r="AP150" s="49" t="s">
        <v>2533</v>
      </c>
      <c r="AQ150" s="49" t="s">
        <v>3289</v>
      </c>
      <c r="AR150" s="49" t="s">
        <v>3290</v>
      </c>
      <c r="AS150" s="49" t="s">
        <v>180</v>
      </c>
      <c r="AT150" s="49" t="s">
        <v>2541</v>
      </c>
      <c r="AU150" s="49" t="s">
        <v>88</v>
      </c>
      <c r="AV150" s="49" t="s">
        <v>291</v>
      </c>
      <c r="AW150" s="49" t="s">
        <v>3291</v>
      </c>
    </row>
    <row r="151" spans="6:49" x14ac:dyDescent="0.2">
      <c r="F151" s="48" t="s">
        <v>598</v>
      </c>
      <c r="G151" s="48" t="s">
        <v>599</v>
      </c>
      <c r="H151" s="48"/>
      <c r="I151" s="48">
        <v>84.721790000000013</v>
      </c>
      <c r="J151" s="48"/>
      <c r="K151" s="48">
        <v>29</v>
      </c>
      <c r="L151" s="48" t="s">
        <v>1700</v>
      </c>
      <c r="M151" s="48">
        <v>85</v>
      </c>
      <c r="N151" s="48" t="s">
        <v>3004</v>
      </c>
      <c r="O151" s="48">
        <v>30.1</v>
      </c>
      <c r="P151" s="48" t="s">
        <v>3005</v>
      </c>
      <c r="Q151" s="48">
        <v>18.8</v>
      </c>
      <c r="R151" s="48">
        <v>2.2999999999999998</v>
      </c>
      <c r="S151" s="48">
        <v>9.1</v>
      </c>
      <c r="T151" s="48" t="s">
        <v>88</v>
      </c>
      <c r="U151" s="48" t="s">
        <v>291</v>
      </c>
      <c r="V151" s="48" t="s">
        <v>3006</v>
      </c>
      <c r="W151" s="48" t="s">
        <v>3007</v>
      </c>
      <c r="X151" s="48" t="s">
        <v>256</v>
      </c>
      <c r="Y151" s="48" t="s">
        <v>291</v>
      </c>
      <c r="Z151" s="48" t="s">
        <v>88</v>
      </c>
      <c r="AA151" s="48" t="s">
        <v>291</v>
      </c>
      <c r="AB151" s="48" t="s">
        <v>3008</v>
      </c>
      <c r="AC151" s="49">
        <v>36</v>
      </c>
      <c r="AD151" s="49">
        <v>84.721790000000013</v>
      </c>
      <c r="AE151" s="49"/>
      <c r="AF151" s="49">
        <v>29</v>
      </c>
      <c r="AG151" s="49" t="s">
        <v>1700</v>
      </c>
      <c r="AH151" s="49">
        <v>85</v>
      </c>
      <c r="AI151" s="49" t="s">
        <v>3004</v>
      </c>
      <c r="AJ151" s="49">
        <v>30.1</v>
      </c>
      <c r="AK151" s="49" t="s">
        <v>3005</v>
      </c>
      <c r="AL151" s="49">
        <v>18.8</v>
      </c>
      <c r="AM151" s="49">
        <v>2.2999999999999998</v>
      </c>
      <c r="AN151" s="49">
        <v>9.1</v>
      </c>
      <c r="AO151" s="49" t="s">
        <v>88</v>
      </c>
      <c r="AP151" s="49" t="s">
        <v>291</v>
      </c>
      <c r="AQ151" s="49" t="s">
        <v>3006</v>
      </c>
      <c r="AR151" s="49" t="s">
        <v>3007</v>
      </c>
      <c r="AS151" s="49" t="s">
        <v>256</v>
      </c>
      <c r="AT151" s="49" t="s">
        <v>291</v>
      </c>
      <c r="AU151" s="49" t="s">
        <v>88</v>
      </c>
      <c r="AV151" s="49" t="s">
        <v>291</v>
      </c>
      <c r="AW151" s="49" t="s">
        <v>3008</v>
      </c>
    </row>
    <row r="152" spans="6:49" x14ac:dyDescent="0.2">
      <c r="F152" s="48" t="s">
        <v>600</v>
      </c>
      <c r="G152" s="48" t="s">
        <v>601</v>
      </c>
      <c r="H152" s="48"/>
      <c r="I152" s="48">
        <v>72.97402000000001</v>
      </c>
      <c r="J152" s="48"/>
      <c r="K152" s="48">
        <v>34</v>
      </c>
      <c r="L152" s="48" t="s">
        <v>1757</v>
      </c>
      <c r="M152" s="48">
        <v>343</v>
      </c>
      <c r="N152" s="48" t="s">
        <v>3009</v>
      </c>
      <c r="O152" s="48">
        <v>30.7</v>
      </c>
      <c r="P152" s="48" t="s">
        <v>3010</v>
      </c>
      <c r="Q152" s="48">
        <v>18.5</v>
      </c>
      <c r="R152" s="48">
        <v>11.3</v>
      </c>
      <c r="S152" s="48">
        <v>1</v>
      </c>
      <c r="T152" s="48" t="s">
        <v>2321</v>
      </c>
      <c r="U152" s="48" t="s">
        <v>2321</v>
      </c>
      <c r="V152" s="48" t="s">
        <v>2321</v>
      </c>
      <c r="W152" s="48" t="s">
        <v>2321</v>
      </c>
      <c r="X152" s="48" t="s">
        <v>265</v>
      </c>
      <c r="Y152" s="48" t="s">
        <v>2614</v>
      </c>
      <c r="Z152" s="48" t="s">
        <v>88</v>
      </c>
      <c r="AA152" s="48" t="s">
        <v>291</v>
      </c>
      <c r="AB152" s="48" t="s">
        <v>2406</v>
      </c>
      <c r="AC152" s="49">
        <v>93</v>
      </c>
      <c r="AD152" s="49">
        <v>72.97402000000001</v>
      </c>
      <c r="AE152" s="49"/>
      <c r="AF152" s="49">
        <v>34</v>
      </c>
      <c r="AG152" s="49" t="s">
        <v>1757</v>
      </c>
      <c r="AH152" s="49">
        <v>343</v>
      </c>
      <c r="AI152" s="49" t="s">
        <v>3009</v>
      </c>
      <c r="AJ152" s="49">
        <v>30.7</v>
      </c>
      <c r="AK152" s="49" t="s">
        <v>3010</v>
      </c>
      <c r="AL152" s="49">
        <v>18.5</v>
      </c>
      <c r="AM152" s="49">
        <v>11.3</v>
      </c>
      <c r="AN152" s="49">
        <v>1</v>
      </c>
      <c r="AO152" s="49" t="s">
        <v>2321</v>
      </c>
      <c r="AP152" s="49" t="s">
        <v>2321</v>
      </c>
      <c r="AQ152" s="49" t="s">
        <v>2321</v>
      </c>
      <c r="AR152" s="49" t="s">
        <v>2321</v>
      </c>
      <c r="AS152" s="49" t="s">
        <v>265</v>
      </c>
      <c r="AT152" s="49" t="s">
        <v>2614</v>
      </c>
      <c r="AU152" s="49" t="s">
        <v>88</v>
      </c>
      <c r="AV152" s="49" t="s">
        <v>291</v>
      </c>
      <c r="AW152" s="49" t="s">
        <v>2406</v>
      </c>
    </row>
    <row r="153" spans="6:49" x14ac:dyDescent="0.2">
      <c r="F153" s="48" t="s">
        <v>602</v>
      </c>
      <c r="G153" s="48" t="s">
        <v>603</v>
      </c>
      <c r="H153" s="48"/>
      <c r="I153" s="48">
        <v>91.579580000000007</v>
      </c>
      <c r="J153" s="48"/>
      <c r="K153" s="48">
        <v>5</v>
      </c>
      <c r="L153" s="48" t="s">
        <v>2433</v>
      </c>
      <c r="M153" s="48">
        <v>64</v>
      </c>
      <c r="N153" s="48" t="s">
        <v>3011</v>
      </c>
      <c r="O153" s="48">
        <v>20.6</v>
      </c>
      <c r="P153" s="48" t="s">
        <v>291</v>
      </c>
      <c r="Q153" s="48">
        <v>1.7</v>
      </c>
      <c r="R153" s="48">
        <v>17.8</v>
      </c>
      <c r="S153" s="48">
        <v>1.1000000000000001</v>
      </c>
      <c r="T153" s="48" t="s">
        <v>180</v>
      </c>
      <c r="U153" s="48" t="s">
        <v>2360</v>
      </c>
      <c r="V153" s="48" t="s">
        <v>3012</v>
      </c>
      <c r="W153" s="48" t="s">
        <v>3013</v>
      </c>
      <c r="X153" s="48" t="s">
        <v>160</v>
      </c>
      <c r="Y153" s="48" t="s">
        <v>2664</v>
      </c>
      <c r="Z153" s="48" t="s">
        <v>3014</v>
      </c>
      <c r="AA153" s="48" t="s">
        <v>3015</v>
      </c>
      <c r="AB153" s="48" t="s">
        <v>3016</v>
      </c>
      <c r="AC153" s="49">
        <v>7</v>
      </c>
      <c r="AD153" s="49">
        <v>91.579580000000007</v>
      </c>
      <c r="AE153" s="49"/>
      <c r="AF153" s="49">
        <v>5</v>
      </c>
      <c r="AG153" s="49" t="s">
        <v>2433</v>
      </c>
      <c r="AH153" s="49">
        <v>64</v>
      </c>
      <c r="AI153" s="49" t="s">
        <v>3011</v>
      </c>
      <c r="AJ153" s="49">
        <v>21</v>
      </c>
      <c r="AK153" s="49" t="s">
        <v>291</v>
      </c>
      <c r="AL153" s="49">
        <v>2.1</v>
      </c>
      <c r="AM153" s="49">
        <v>17.8</v>
      </c>
      <c r="AN153" s="49">
        <v>1.1000000000000001</v>
      </c>
      <c r="AO153" s="49" t="s">
        <v>180</v>
      </c>
      <c r="AP153" s="49" t="s">
        <v>2360</v>
      </c>
      <c r="AQ153" s="49" t="s">
        <v>3012</v>
      </c>
      <c r="AR153" s="49" t="s">
        <v>3013</v>
      </c>
      <c r="AS153" s="49" t="s">
        <v>160</v>
      </c>
      <c r="AT153" s="49" t="s">
        <v>2664</v>
      </c>
      <c r="AU153" s="49" t="s">
        <v>3014</v>
      </c>
      <c r="AV153" s="49" t="s">
        <v>3015</v>
      </c>
      <c r="AW153" s="49" t="s">
        <v>3016</v>
      </c>
    </row>
    <row r="154" spans="6:49" x14ac:dyDescent="0.2">
      <c r="F154" s="48" t="s">
        <v>604</v>
      </c>
      <c r="G154" s="48" t="s">
        <v>605</v>
      </c>
      <c r="H154" s="48"/>
      <c r="I154" s="48">
        <v>80.623430000000013</v>
      </c>
      <c r="J154" s="48"/>
      <c r="K154" s="48">
        <v>8</v>
      </c>
      <c r="L154" s="48" t="s">
        <v>1664</v>
      </c>
      <c r="M154" s="48">
        <v>192</v>
      </c>
      <c r="N154" s="48" t="s">
        <v>3017</v>
      </c>
      <c r="O154" s="48">
        <v>49.7</v>
      </c>
      <c r="P154" s="48" t="s">
        <v>3018</v>
      </c>
      <c r="Q154" s="48">
        <v>9.1</v>
      </c>
      <c r="R154" s="48">
        <v>39.700000000000003</v>
      </c>
      <c r="S154" s="48">
        <v>0.9</v>
      </c>
      <c r="T154" s="48" t="s">
        <v>109</v>
      </c>
      <c r="U154" s="48" t="s">
        <v>298</v>
      </c>
      <c r="V154" s="48" t="s">
        <v>3019</v>
      </c>
      <c r="W154" s="48" t="s">
        <v>3020</v>
      </c>
      <c r="X154" s="48" t="s">
        <v>130</v>
      </c>
      <c r="Y154" s="48" t="s">
        <v>2338</v>
      </c>
      <c r="Z154" s="48" t="s">
        <v>88</v>
      </c>
      <c r="AA154" s="48" t="s">
        <v>291</v>
      </c>
      <c r="AB154" s="48" t="s">
        <v>3021</v>
      </c>
      <c r="AC154" s="49">
        <v>55</v>
      </c>
      <c r="AD154" s="49">
        <v>80.623430000000013</v>
      </c>
      <c r="AE154" s="49"/>
      <c r="AF154" s="49">
        <v>8</v>
      </c>
      <c r="AG154" s="49" t="s">
        <v>1664</v>
      </c>
      <c r="AH154" s="49">
        <v>192</v>
      </c>
      <c r="AI154" s="49" t="s">
        <v>3017</v>
      </c>
      <c r="AJ154" s="49">
        <v>49.7</v>
      </c>
      <c r="AK154" s="49" t="s">
        <v>3018</v>
      </c>
      <c r="AL154" s="49">
        <v>9.1</v>
      </c>
      <c r="AM154" s="49">
        <v>39.700000000000003</v>
      </c>
      <c r="AN154" s="49">
        <v>0.9</v>
      </c>
      <c r="AO154" s="49" t="s">
        <v>109</v>
      </c>
      <c r="AP154" s="49" t="s">
        <v>298</v>
      </c>
      <c r="AQ154" s="49" t="s">
        <v>3019</v>
      </c>
      <c r="AR154" s="49" t="s">
        <v>3020</v>
      </c>
      <c r="AS154" s="49" t="s">
        <v>130</v>
      </c>
      <c r="AT154" s="49" t="s">
        <v>2338</v>
      </c>
      <c r="AU154" s="49" t="s">
        <v>88</v>
      </c>
      <c r="AV154" s="49" t="s">
        <v>291</v>
      </c>
      <c r="AW154" s="49" t="s">
        <v>3021</v>
      </c>
    </row>
    <row r="155" spans="6:49" x14ac:dyDescent="0.2">
      <c r="F155" s="48" t="s">
        <v>606</v>
      </c>
      <c r="G155" s="48" t="s">
        <v>607</v>
      </c>
      <c r="H155" s="48"/>
      <c r="I155" s="48">
        <v>83.267380000000003</v>
      </c>
      <c r="J155" s="48"/>
      <c r="K155" s="48">
        <v>10</v>
      </c>
      <c r="L155" s="48" t="s">
        <v>1782</v>
      </c>
      <c r="M155" s="48">
        <v>233</v>
      </c>
      <c r="N155" s="48" t="s">
        <v>3022</v>
      </c>
      <c r="O155" s="48">
        <v>31</v>
      </c>
      <c r="P155" s="48" t="s">
        <v>3023</v>
      </c>
      <c r="Q155" s="48">
        <v>12.7</v>
      </c>
      <c r="R155" s="48">
        <v>18.2</v>
      </c>
      <c r="S155" s="48">
        <v>0.2</v>
      </c>
      <c r="T155" s="48" t="s">
        <v>159</v>
      </c>
      <c r="U155" s="48" t="s">
        <v>2675</v>
      </c>
      <c r="V155" s="48" t="s">
        <v>2621</v>
      </c>
      <c r="W155" s="48" t="s">
        <v>2622</v>
      </c>
      <c r="X155" s="48" t="s">
        <v>1716</v>
      </c>
      <c r="Y155" s="48" t="s">
        <v>2562</v>
      </c>
      <c r="Z155" s="48" t="s">
        <v>3024</v>
      </c>
      <c r="AA155" s="48" t="s">
        <v>3025</v>
      </c>
      <c r="AB155" s="48" t="s">
        <v>3026</v>
      </c>
      <c r="AC155" s="49">
        <v>45</v>
      </c>
      <c r="AD155" s="49">
        <v>83.267380000000003</v>
      </c>
      <c r="AE155" s="49"/>
      <c r="AF155" s="49">
        <v>10</v>
      </c>
      <c r="AG155" s="49" t="s">
        <v>1782</v>
      </c>
      <c r="AH155" s="49">
        <v>233</v>
      </c>
      <c r="AI155" s="49" t="s">
        <v>3022</v>
      </c>
      <c r="AJ155" s="49">
        <v>31</v>
      </c>
      <c r="AK155" s="49" t="s">
        <v>3023</v>
      </c>
      <c r="AL155" s="49">
        <v>12.7</v>
      </c>
      <c r="AM155" s="49">
        <v>18.2</v>
      </c>
      <c r="AN155" s="49">
        <v>0.2</v>
      </c>
      <c r="AO155" s="49" t="s">
        <v>159</v>
      </c>
      <c r="AP155" s="49" t="s">
        <v>2675</v>
      </c>
      <c r="AQ155" s="49" t="s">
        <v>2621</v>
      </c>
      <c r="AR155" s="49" t="s">
        <v>2622</v>
      </c>
      <c r="AS155" s="49" t="s">
        <v>1716</v>
      </c>
      <c r="AT155" s="49" t="s">
        <v>2562</v>
      </c>
      <c r="AU155" s="49" t="s">
        <v>3024</v>
      </c>
      <c r="AV155" s="49" t="s">
        <v>3025</v>
      </c>
      <c r="AW155" s="49" t="s">
        <v>3026</v>
      </c>
    </row>
    <row r="156" spans="6:49" x14ac:dyDescent="0.2">
      <c r="F156" s="48" t="s">
        <v>608</v>
      </c>
      <c r="G156" s="48" t="s">
        <v>609</v>
      </c>
      <c r="H156" s="48"/>
      <c r="I156" s="48">
        <v>83.813370000000006</v>
      </c>
      <c r="J156" s="48"/>
      <c r="K156" s="48">
        <v>34</v>
      </c>
      <c r="L156" s="48" t="s">
        <v>1757</v>
      </c>
      <c r="M156" s="48">
        <v>80</v>
      </c>
      <c r="N156" s="48" t="s">
        <v>3027</v>
      </c>
      <c r="O156" s="48">
        <v>32</v>
      </c>
      <c r="P156" s="48" t="s">
        <v>3028</v>
      </c>
      <c r="Q156" s="48">
        <v>23.3</v>
      </c>
      <c r="R156" s="48">
        <v>8.5</v>
      </c>
      <c r="S156" s="48">
        <v>0.3</v>
      </c>
      <c r="T156" s="48" t="s">
        <v>2321</v>
      </c>
      <c r="U156" s="48" t="s">
        <v>2321</v>
      </c>
      <c r="V156" s="48" t="s">
        <v>2321</v>
      </c>
      <c r="W156" s="48" t="s">
        <v>2321</v>
      </c>
      <c r="X156" s="48" t="s">
        <v>256</v>
      </c>
      <c r="Y156" s="48" t="s">
        <v>291</v>
      </c>
      <c r="Z156" s="48" t="s">
        <v>88</v>
      </c>
      <c r="AA156" s="48" t="s">
        <v>291</v>
      </c>
      <c r="AB156" s="48" t="s">
        <v>291</v>
      </c>
      <c r="AC156" s="49">
        <v>41</v>
      </c>
      <c r="AD156" s="49">
        <v>83.813370000000006</v>
      </c>
      <c r="AE156" s="49"/>
      <c r="AF156" s="49">
        <v>34</v>
      </c>
      <c r="AG156" s="49" t="s">
        <v>1757</v>
      </c>
      <c r="AH156" s="49">
        <v>80</v>
      </c>
      <c r="AI156" s="49" t="s">
        <v>3027</v>
      </c>
      <c r="AJ156" s="49">
        <v>32</v>
      </c>
      <c r="AK156" s="49" t="s">
        <v>3028</v>
      </c>
      <c r="AL156" s="49">
        <v>23.3</v>
      </c>
      <c r="AM156" s="49">
        <v>8.5</v>
      </c>
      <c r="AN156" s="49">
        <v>0.3</v>
      </c>
      <c r="AO156" s="49" t="s">
        <v>2321</v>
      </c>
      <c r="AP156" s="49" t="s">
        <v>2321</v>
      </c>
      <c r="AQ156" s="49" t="s">
        <v>2321</v>
      </c>
      <c r="AR156" s="49" t="s">
        <v>2321</v>
      </c>
      <c r="AS156" s="49" t="s">
        <v>256</v>
      </c>
      <c r="AT156" s="49" t="s">
        <v>291</v>
      </c>
      <c r="AU156" s="49" t="s">
        <v>88</v>
      </c>
      <c r="AV156" s="49" t="s">
        <v>291</v>
      </c>
      <c r="AW156" s="49" t="s">
        <v>291</v>
      </c>
    </row>
    <row r="157" spans="6:49" x14ac:dyDescent="0.2">
      <c r="F157" s="48" t="s">
        <v>163</v>
      </c>
      <c r="G157" s="48" t="s">
        <v>49</v>
      </c>
      <c r="H157" s="48"/>
      <c r="I157" s="48">
        <v>0</v>
      </c>
      <c r="J157" s="48"/>
      <c r="K157" s="48" t="s">
        <v>283</v>
      </c>
      <c r="L157" s="48" t="s">
        <v>88</v>
      </c>
      <c r="M157" s="48" t="s">
        <v>283</v>
      </c>
      <c r="N157" s="48" t="s">
        <v>88</v>
      </c>
      <c r="O157" s="48" t="s">
        <v>283</v>
      </c>
      <c r="P157" s="48" t="s">
        <v>88</v>
      </c>
      <c r="Q157" s="48" t="s">
        <v>283</v>
      </c>
      <c r="R157" s="48" t="s">
        <v>283</v>
      </c>
      <c r="S157" s="48" t="s">
        <v>283</v>
      </c>
      <c r="T157" s="48" t="s">
        <v>283</v>
      </c>
      <c r="U157" s="48" t="s">
        <v>88</v>
      </c>
      <c r="V157" s="48" t="s">
        <v>283</v>
      </c>
      <c r="W157" s="48" t="s">
        <v>88</v>
      </c>
      <c r="X157" s="48" t="s">
        <v>283</v>
      </c>
      <c r="Y157" s="48" t="s">
        <v>88</v>
      </c>
      <c r="Z157" s="48" t="s">
        <v>283</v>
      </c>
      <c r="AA157" s="48" t="s">
        <v>88</v>
      </c>
      <c r="AB157" s="48" t="s">
        <v>88</v>
      </c>
      <c r="AC157" s="49">
        <v>190</v>
      </c>
      <c r="AD157" s="49">
        <v>0</v>
      </c>
      <c r="AE157" s="49"/>
      <c r="AF157" s="49" t="s">
        <v>283</v>
      </c>
      <c r="AG157" s="49" t="s">
        <v>88</v>
      </c>
      <c r="AH157" s="49" t="s">
        <v>283</v>
      </c>
      <c r="AI157" s="49" t="s">
        <v>88</v>
      </c>
      <c r="AJ157" s="49" t="s">
        <v>283</v>
      </c>
      <c r="AK157" s="49" t="s">
        <v>88</v>
      </c>
      <c r="AL157" s="49" t="s">
        <v>283</v>
      </c>
      <c r="AM157" s="49" t="s">
        <v>283</v>
      </c>
      <c r="AN157" s="49" t="s">
        <v>283</v>
      </c>
      <c r="AO157" s="49" t="s">
        <v>283</v>
      </c>
      <c r="AP157" s="49" t="s">
        <v>88</v>
      </c>
      <c r="AQ157" s="49" t="s">
        <v>283</v>
      </c>
      <c r="AR157" s="49" t="s">
        <v>88</v>
      </c>
      <c r="AS157" s="49" t="s">
        <v>283</v>
      </c>
      <c r="AT157" s="49" t="s">
        <v>88</v>
      </c>
      <c r="AU157" s="49" t="s">
        <v>283</v>
      </c>
      <c r="AV157" s="49" t="s">
        <v>88</v>
      </c>
      <c r="AW157" s="49" t="s">
        <v>88</v>
      </c>
    </row>
    <row r="158" spans="6:49" x14ac:dyDescent="0.2">
      <c r="F158" s="48" t="s">
        <v>610</v>
      </c>
      <c r="G158" s="48" t="s">
        <v>611</v>
      </c>
      <c r="H158" s="48"/>
      <c r="I158" s="48">
        <v>81.131310000000013</v>
      </c>
      <c r="J158" s="48"/>
      <c r="K158" s="48">
        <v>7</v>
      </c>
      <c r="L158" s="48" t="s">
        <v>2177</v>
      </c>
      <c r="M158" s="48">
        <v>210</v>
      </c>
      <c r="N158" s="48" t="s">
        <v>3029</v>
      </c>
      <c r="O158" s="48">
        <v>29.1</v>
      </c>
      <c r="P158" s="48" t="s">
        <v>3030</v>
      </c>
      <c r="Q158" s="48">
        <v>21.8</v>
      </c>
      <c r="R158" s="48">
        <v>4</v>
      </c>
      <c r="S158" s="48">
        <v>3.3</v>
      </c>
      <c r="T158" s="48" t="s">
        <v>154</v>
      </c>
      <c r="U158" s="48" t="s">
        <v>2696</v>
      </c>
      <c r="V158" s="48" t="s">
        <v>3031</v>
      </c>
      <c r="W158" s="48" t="s">
        <v>3032</v>
      </c>
      <c r="X158" s="48" t="s">
        <v>110</v>
      </c>
      <c r="Y158" s="48" t="s">
        <v>2728</v>
      </c>
      <c r="Z158" s="48" t="s">
        <v>3033</v>
      </c>
      <c r="AA158" s="48" t="s">
        <v>3034</v>
      </c>
      <c r="AB158" s="48" t="s">
        <v>3035</v>
      </c>
      <c r="AC158" s="49">
        <v>54</v>
      </c>
      <c r="AD158" s="49">
        <v>81.245140000000006</v>
      </c>
      <c r="AE158" s="49"/>
      <c r="AF158" s="49">
        <v>7</v>
      </c>
      <c r="AG158" s="49" t="s">
        <v>2177</v>
      </c>
      <c r="AH158" s="49">
        <v>210</v>
      </c>
      <c r="AI158" s="49" t="s">
        <v>3029</v>
      </c>
      <c r="AJ158" s="49">
        <v>29.2</v>
      </c>
      <c r="AK158" s="49" t="s">
        <v>3292</v>
      </c>
      <c r="AL158" s="49">
        <v>21.8</v>
      </c>
      <c r="AM158" s="49">
        <v>4</v>
      </c>
      <c r="AN158" s="49">
        <v>3.4</v>
      </c>
      <c r="AO158" s="49" t="s">
        <v>154</v>
      </c>
      <c r="AP158" s="49" t="s">
        <v>2696</v>
      </c>
      <c r="AQ158" s="49" t="s">
        <v>3293</v>
      </c>
      <c r="AR158" s="49" t="s">
        <v>3294</v>
      </c>
      <c r="AS158" s="49" t="s">
        <v>110</v>
      </c>
      <c r="AT158" s="49" t="s">
        <v>2728</v>
      </c>
      <c r="AU158" s="49" t="s">
        <v>3033</v>
      </c>
      <c r="AV158" s="49" t="s">
        <v>3034</v>
      </c>
      <c r="AW158" s="49" t="s">
        <v>3295</v>
      </c>
    </row>
    <row r="159" spans="6:49" x14ac:dyDescent="0.2">
      <c r="F159" s="48" t="s">
        <v>612</v>
      </c>
      <c r="G159" s="48" t="s">
        <v>613</v>
      </c>
      <c r="H159" s="48"/>
      <c r="I159" s="48">
        <v>76.748290000000011</v>
      </c>
      <c r="J159" s="48"/>
      <c r="K159" s="48">
        <v>37</v>
      </c>
      <c r="L159" s="48" t="s">
        <v>2188</v>
      </c>
      <c r="M159" s="48">
        <v>210</v>
      </c>
      <c r="N159" s="48" t="s">
        <v>3029</v>
      </c>
      <c r="O159" s="48">
        <v>31.4</v>
      </c>
      <c r="P159" s="48" t="s">
        <v>3036</v>
      </c>
      <c r="Q159" s="48">
        <v>9.1999999999999993</v>
      </c>
      <c r="R159" s="48">
        <v>19.2</v>
      </c>
      <c r="S159" s="48">
        <v>3</v>
      </c>
      <c r="T159" s="48" t="s">
        <v>2321</v>
      </c>
      <c r="U159" s="48" t="s">
        <v>2321</v>
      </c>
      <c r="V159" s="48" t="s">
        <v>2321</v>
      </c>
      <c r="W159" s="48" t="s">
        <v>2321</v>
      </c>
      <c r="X159" s="48" t="s">
        <v>90</v>
      </c>
      <c r="Y159" s="48" t="s">
        <v>2353</v>
      </c>
      <c r="Z159" s="48" t="s">
        <v>88</v>
      </c>
      <c r="AA159" s="48" t="s">
        <v>291</v>
      </c>
      <c r="AB159" s="48" t="s">
        <v>2678</v>
      </c>
      <c r="AC159" s="49">
        <v>74</v>
      </c>
      <c r="AD159" s="49">
        <v>76.748290000000011</v>
      </c>
      <c r="AE159" s="49"/>
      <c r="AF159" s="49">
        <v>37</v>
      </c>
      <c r="AG159" s="49" t="s">
        <v>2188</v>
      </c>
      <c r="AH159" s="49">
        <v>210</v>
      </c>
      <c r="AI159" s="49" t="s">
        <v>3029</v>
      </c>
      <c r="AJ159" s="49">
        <v>31.4</v>
      </c>
      <c r="AK159" s="49" t="s">
        <v>3036</v>
      </c>
      <c r="AL159" s="49">
        <v>9.1999999999999993</v>
      </c>
      <c r="AM159" s="49">
        <v>19.2</v>
      </c>
      <c r="AN159" s="49">
        <v>3</v>
      </c>
      <c r="AO159" s="49" t="s">
        <v>2321</v>
      </c>
      <c r="AP159" s="49" t="s">
        <v>2321</v>
      </c>
      <c r="AQ159" s="49" t="s">
        <v>2321</v>
      </c>
      <c r="AR159" s="49" t="s">
        <v>2321</v>
      </c>
      <c r="AS159" s="49" t="s">
        <v>90</v>
      </c>
      <c r="AT159" s="49" t="s">
        <v>2353</v>
      </c>
      <c r="AU159" s="49" t="s">
        <v>88</v>
      </c>
      <c r="AV159" s="49" t="s">
        <v>291</v>
      </c>
      <c r="AW159" s="49" t="s">
        <v>2678</v>
      </c>
    </row>
    <row r="160" spans="6:49" x14ac:dyDescent="0.2">
      <c r="F160" s="48" t="s">
        <v>614</v>
      </c>
      <c r="G160" s="48" t="s">
        <v>615</v>
      </c>
      <c r="H160" s="48"/>
      <c r="I160" s="48">
        <v>84.575600000000009</v>
      </c>
      <c r="J160" s="48"/>
      <c r="K160" s="48">
        <v>9</v>
      </c>
      <c r="L160" s="48" t="s">
        <v>298</v>
      </c>
      <c r="M160" s="48">
        <v>147.5</v>
      </c>
      <c r="N160" s="48" t="s">
        <v>3037</v>
      </c>
      <c r="O160" s="48">
        <v>47</v>
      </c>
      <c r="P160" s="48" t="s">
        <v>3038</v>
      </c>
      <c r="Q160" s="48">
        <v>10.6</v>
      </c>
      <c r="R160" s="48">
        <v>35.700000000000003</v>
      </c>
      <c r="S160" s="48">
        <v>0.7</v>
      </c>
      <c r="T160" s="48" t="s">
        <v>88</v>
      </c>
      <c r="U160" s="48" t="s">
        <v>291</v>
      </c>
      <c r="V160" s="48" t="s">
        <v>3039</v>
      </c>
      <c r="W160" s="48" t="s">
        <v>3040</v>
      </c>
      <c r="X160" s="48" t="s">
        <v>256</v>
      </c>
      <c r="Y160" s="48" t="s">
        <v>291</v>
      </c>
      <c r="Z160" s="48" t="s">
        <v>88</v>
      </c>
      <c r="AA160" s="48" t="s">
        <v>291</v>
      </c>
      <c r="AB160" s="48" t="s">
        <v>3041</v>
      </c>
      <c r="AC160" s="49">
        <v>35</v>
      </c>
      <c r="AD160" s="49">
        <v>84.741930000000011</v>
      </c>
      <c r="AE160" s="49"/>
      <c r="AF160" s="49">
        <v>9</v>
      </c>
      <c r="AG160" s="49" t="s">
        <v>298</v>
      </c>
      <c r="AH160" s="49">
        <v>143</v>
      </c>
      <c r="AI160" s="49" t="s">
        <v>3296</v>
      </c>
      <c r="AJ160" s="49">
        <v>47</v>
      </c>
      <c r="AK160" s="49" t="s">
        <v>3297</v>
      </c>
      <c r="AL160" s="49">
        <v>10.6</v>
      </c>
      <c r="AM160" s="49">
        <v>35.799999999999997</v>
      </c>
      <c r="AN160" s="49">
        <v>0.7</v>
      </c>
      <c r="AO160" s="49" t="s">
        <v>88</v>
      </c>
      <c r="AP160" s="49" t="s">
        <v>291</v>
      </c>
      <c r="AQ160" s="49" t="s">
        <v>3039</v>
      </c>
      <c r="AR160" s="49" t="s">
        <v>3040</v>
      </c>
      <c r="AS160" s="49" t="s">
        <v>256</v>
      </c>
      <c r="AT160" s="49" t="s">
        <v>291</v>
      </c>
      <c r="AU160" s="49" t="s">
        <v>88</v>
      </c>
      <c r="AV160" s="49" t="s">
        <v>291</v>
      </c>
      <c r="AW160" s="49" t="s">
        <v>3041</v>
      </c>
    </row>
    <row r="161" spans="6:49" x14ac:dyDescent="0.2">
      <c r="F161" s="48" t="s">
        <v>616</v>
      </c>
      <c r="G161" s="48" t="s">
        <v>617</v>
      </c>
      <c r="H161" s="48"/>
      <c r="I161" s="48">
        <v>59.785700000000006</v>
      </c>
      <c r="J161" s="48"/>
      <c r="K161" s="48">
        <v>36</v>
      </c>
      <c r="L161" s="48" t="s">
        <v>1342</v>
      </c>
      <c r="M161" s="48">
        <v>129</v>
      </c>
      <c r="N161" s="48" t="s">
        <v>3042</v>
      </c>
      <c r="O161" s="48">
        <v>55.2</v>
      </c>
      <c r="P161" s="48" t="s">
        <v>3043</v>
      </c>
      <c r="Q161" s="48">
        <v>1.2</v>
      </c>
      <c r="R161" s="48">
        <v>16.899999999999999</v>
      </c>
      <c r="S161" s="48">
        <v>37.1</v>
      </c>
      <c r="T161" s="48" t="s">
        <v>2337</v>
      </c>
      <c r="U161" s="48" t="s">
        <v>88</v>
      </c>
      <c r="V161" s="48" t="s">
        <v>2337</v>
      </c>
      <c r="W161" s="48" t="s">
        <v>88</v>
      </c>
      <c r="X161" s="48" t="s">
        <v>159</v>
      </c>
      <c r="Y161" s="48" t="s">
        <v>2350</v>
      </c>
      <c r="Z161" s="48" t="s">
        <v>88</v>
      </c>
      <c r="AA161" s="48" t="s">
        <v>291</v>
      </c>
      <c r="AB161" s="48" t="s">
        <v>2411</v>
      </c>
      <c r="AC161" s="49">
        <v>142</v>
      </c>
      <c r="AD161" s="49">
        <v>59.776120000000006</v>
      </c>
      <c r="AE161" s="49"/>
      <c r="AF161" s="49">
        <v>36</v>
      </c>
      <c r="AG161" s="49" t="s">
        <v>1342</v>
      </c>
      <c r="AH161" s="49">
        <v>129</v>
      </c>
      <c r="AI161" s="49" t="s">
        <v>3042</v>
      </c>
      <c r="AJ161" s="49">
        <v>55.2</v>
      </c>
      <c r="AK161" s="49" t="s">
        <v>3298</v>
      </c>
      <c r="AL161" s="49">
        <v>1.2</v>
      </c>
      <c r="AM161" s="49">
        <v>16.899999999999999</v>
      </c>
      <c r="AN161" s="49">
        <v>37.1</v>
      </c>
      <c r="AO161" s="49" t="s">
        <v>2337</v>
      </c>
      <c r="AP161" s="49" t="s">
        <v>88</v>
      </c>
      <c r="AQ161" s="49" t="s">
        <v>2337</v>
      </c>
      <c r="AR161" s="49" t="s">
        <v>88</v>
      </c>
      <c r="AS161" s="49" t="s">
        <v>159</v>
      </c>
      <c r="AT161" s="49" t="s">
        <v>2350</v>
      </c>
      <c r="AU161" s="49" t="s">
        <v>88</v>
      </c>
      <c r="AV161" s="49" t="s">
        <v>291</v>
      </c>
      <c r="AW161" s="49" t="s">
        <v>2411</v>
      </c>
    </row>
    <row r="162" spans="6:49" x14ac:dyDescent="0.2">
      <c r="F162" s="48" t="s">
        <v>618</v>
      </c>
      <c r="G162" s="48" t="s">
        <v>619</v>
      </c>
      <c r="H162" s="48"/>
      <c r="I162" s="48">
        <v>64.41037</v>
      </c>
      <c r="J162" s="48"/>
      <c r="K162" s="48">
        <v>39</v>
      </c>
      <c r="L162" s="48" t="s">
        <v>134</v>
      </c>
      <c r="M162" s="48">
        <v>203</v>
      </c>
      <c r="N162" s="48" t="s">
        <v>2660</v>
      </c>
      <c r="O162" s="48">
        <v>49.7</v>
      </c>
      <c r="P162" s="48" t="s">
        <v>3044</v>
      </c>
      <c r="Q162" s="48">
        <v>30.5</v>
      </c>
      <c r="R162" s="48">
        <v>11.2</v>
      </c>
      <c r="S162" s="48">
        <v>8</v>
      </c>
      <c r="T162" s="48" t="s">
        <v>139</v>
      </c>
      <c r="U162" s="48" t="s">
        <v>254</v>
      </c>
      <c r="V162" s="48" t="s">
        <v>3045</v>
      </c>
      <c r="W162" s="48" t="s">
        <v>3046</v>
      </c>
      <c r="X162" s="48" t="s">
        <v>130</v>
      </c>
      <c r="Y162" s="48" t="s">
        <v>2338</v>
      </c>
      <c r="Z162" s="48" t="s">
        <v>88</v>
      </c>
      <c r="AA162" s="48" t="s">
        <v>291</v>
      </c>
      <c r="AB162" s="48" t="s">
        <v>3047</v>
      </c>
      <c r="AC162" s="49">
        <v>125</v>
      </c>
      <c r="AD162" s="49">
        <v>64.41037</v>
      </c>
      <c r="AE162" s="49"/>
      <c r="AF162" s="49">
        <v>39</v>
      </c>
      <c r="AG162" s="49" t="s">
        <v>134</v>
      </c>
      <c r="AH162" s="49">
        <v>203</v>
      </c>
      <c r="AI162" s="49" t="s">
        <v>2660</v>
      </c>
      <c r="AJ162" s="49">
        <v>49.7</v>
      </c>
      <c r="AK162" s="49" t="s">
        <v>3044</v>
      </c>
      <c r="AL162" s="49">
        <v>30.5</v>
      </c>
      <c r="AM162" s="49">
        <v>11.2</v>
      </c>
      <c r="AN162" s="49">
        <v>8</v>
      </c>
      <c r="AO162" s="49" t="s">
        <v>139</v>
      </c>
      <c r="AP162" s="49" t="s">
        <v>254</v>
      </c>
      <c r="AQ162" s="49" t="s">
        <v>3045</v>
      </c>
      <c r="AR162" s="49" t="s">
        <v>3046</v>
      </c>
      <c r="AS162" s="49" t="s">
        <v>130</v>
      </c>
      <c r="AT162" s="49" t="s">
        <v>2338</v>
      </c>
      <c r="AU162" s="49" t="s">
        <v>88</v>
      </c>
      <c r="AV162" s="49" t="s">
        <v>291</v>
      </c>
      <c r="AW162" s="49" t="s">
        <v>3047</v>
      </c>
    </row>
    <row r="163" spans="6:49" x14ac:dyDescent="0.2">
      <c r="F163" s="48" t="s">
        <v>620</v>
      </c>
      <c r="G163" s="48" t="s">
        <v>621</v>
      </c>
      <c r="H163" s="48"/>
      <c r="I163" s="48">
        <v>75.50312000000001</v>
      </c>
      <c r="J163" s="48"/>
      <c r="K163" s="48">
        <v>35</v>
      </c>
      <c r="L163" s="48" t="s">
        <v>1722</v>
      </c>
      <c r="M163" s="48">
        <v>110</v>
      </c>
      <c r="N163" s="48" t="s">
        <v>3048</v>
      </c>
      <c r="O163" s="48">
        <v>34.700000000000003</v>
      </c>
      <c r="P163" s="48" t="s">
        <v>3049</v>
      </c>
      <c r="Q163" s="48">
        <v>25.8</v>
      </c>
      <c r="R163" s="48">
        <v>5.6</v>
      </c>
      <c r="S163" s="48">
        <v>3.3</v>
      </c>
      <c r="T163" s="48" t="s">
        <v>3050</v>
      </c>
      <c r="U163" s="48" t="s">
        <v>3051</v>
      </c>
      <c r="V163" s="48" t="s">
        <v>3052</v>
      </c>
      <c r="W163" s="48" t="s">
        <v>3053</v>
      </c>
      <c r="X163" s="48" t="s">
        <v>180</v>
      </c>
      <c r="Y163" s="48" t="s">
        <v>2541</v>
      </c>
      <c r="Z163" s="48" t="s">
        <v>3054</v>
      </c>
      <c r="AA163" s="48" t="s">
        <v>3055</v>
      </c>
      <c r="AB163" s="48" t="s">
        <v>3056</v>
      </c>
      <c r="AC163" s="49">
        <v>84</v>
      </c>
      <c r="AD163" s="49">
        <v>75.50312000000001</v>
      </c>
      <c r="AE163" s="49"/>
      <c r="AF163" s="49">
        <v>35</v>
      </c>
      <c r="AG163" s="49" t="s">
        <v>1722</v>
      </c>
      <c r="AH163" s="49">
        <v>110</v>
      </c>
      <c r="AI163" s="49" t="s">
        <v>3048</v>
      </c>
      <c r="AJ163" s="49">
        <v>34.700000000000003</v>
      </c>
      <c r="AK163" s="49" t="s">
        <v>3049</v>
      </c>
      <c r="AL163" s="49">
        <v>25.8</v>
      </c>
      <c r="AM163" s="49">
        <v>5.6</v>
      </c>
      <c r="AN163" s="49">
        <v>3.3</v>
      </c>
      <c r="AO163" s="49" t="s">
        <v>3050</v>
      </c>
      <c r="AP163" s="49" t="s">
        <v>3051</v>
      </c>
      <c r="AQ163" s="49" t="s">
        <v>3052</v>
      </c>
      <c r="AR163" s="49" t="s">
        <v>3053</v>
      </c>
      <c r="AS163" s="49" t="s">
        <v>180</v>
      </c>
      <c r="AT163" s="49" t="s">
        <v>2541</v>
      </c>
      <c r="AU163" s="49" t="s">
        <v>3054</v>
      </c>
      <c r="AV163" s="49" t="s">
        <v>3055</v>
      </c>
      <c r="AW163" s="49" t="s">
        <v>3056</v>
      </c>
    </row>
    <row r="164" spans="6:49" x14ac:dyDescent="0.2">
      <c r="F164" s="48" t="s">
        <v>622</v>
      </c>
      <c r="G164" s="48" t="s">
        <v>623</v>
      </c>
      <c r="H164" s="48"/>
      <c r="I164" s="48">
        <v>70.26249</v>
      </c>
      <c r="J164" s="48"/>
      <c r="K164" s="48">
        <v>36</v>
      </c>
      <c r="L164" s="48" t="s">
        <v>1342</v>
      </c>
      <c r="M164" s="48">
        <v>108</v>
      </c>
      <c r="N164" s="48" t="s">
        <v>3057</v>
      </c>
      <c r="O164" s="48">
        <v>39.299999999999997</v>
      </c>
      <c r="P164" s="48" t="s">
        <v>3058</v>
      </c>
      <c r="Q164" s="48">
        <v>29.8</v>
      </c>
      <c r="R164" s="48">
        <v>6.2</v>
      </c>
      <c r="S164" s="48">
        <v>3.3</v>
      </c>
      <c r="T164" s="48" t="s">
        <v>82</v>
      </c>
      <c r="U164" s="48" t="s">
        <v>2347</v>
      </c>
      <c r="V164" s="48" t="s">
        <v>3059</v>
      </c>
      <c r="W164" s="48" t="s">
        <v>3060</v>
      </c>
      <c r="X164" s="48" t="s">
        <v>1654</v>
      </c>
      <c r="Y164" s="48" t="s">
        <v>3061</v>
      </c>
      <c r="Z164" s="48" t="s">
        <v>2388</v>
      </c>
      <c r="AA164" s="48" t="s">
        <v>2389</v>
      </c>
      <c r="AB164" s="48" t="s">
        <v>3062</v>
      </c>
      <c r="AC164" s="49">
        <v>100</v>
      </c>
      <c r="AD164" s="49">
        <v>71.093580000000003</v>
      </c>
      <c r="AE164" s="49"/>
      <c r="AF164" s="49">
        <v>36</v>
      </c>
      <c r="AG164" s="49" t="s">
        <v>1342</v>
      </c>
      <c r="AH164" s="49">
        <v>108</v>
      </c>
      <c r="AI164" s="49" t="s">
        <v>3057</v>
      </c>
      <c r="AJ164" s="49">
        <v>37</v>
      </c>
      <c r="AK164" s="49" t="s">
        <v>3299</v>
      </c>
      <c r="AL164" s="49">
        <v>27.6</v>
      </c>
      <c r="AM164" s="49">
        <v>6.2</v>
      </c>
      <c r="AN164" s="49">
        <v>3.3</v>
      </c>
      <c r="AO164" s="49" t="s">
        <v>82</v>
      </c>
      <c r="AP164" s="49" t="s">
        <v>2347</v>
      </c>
      <c r="AQ164" s="49" t="s">
        <v>3059</v>
      </c>
      <c r="AR164" s="49" t="s">
        <v>3060</v>
      </c>
      <c r="AS164" s="49" t="s">
        <v>1654</v>
      </c>
      <c r="AT164" s="49" t="s">
        <v>3061</v>
      </c>
      <c r="AU164" s="49" t="s">
        <v>2388</v>
      </c>
      <c r="AV164" s="49" t="s">
        <v>2389</v>
      </c>
      <c r="AW164" s="49" t="s">
        <v>3062</v>
      </c>
    </row>
    <row r="165" spans="6:49" x14ac:dyDescent="0.2">
      <c r="F165" s="48" t="s">
        <v>167</v>
      </c>
      <c r="G165" s="48" t="s">
        <v>40</v>
      </c>
      <c r="H165" s="48"/>
      <c r="I165" s="48">
        <v>51.804800000000007</v>
      </c>
      <c r="J165" s="48"/>
      <c r="K165" s="48">
        <v>42</v>
      </c>
      <c r="L165" s="48" t="s">
        <v>126</v>
      </c>
      <c r="M165" s="48">
        <v>180</v>
      </c>
      <c r="N165" s="48" t="s">
        <v>2454</v>
      </c>
      <c r="O165" s="48">
        <v>45.4</v>
      </c>
      <c r="P165" s="48" t="s">
        <v>3063</v>
      </c>
      <c r="Q165" s="48">
        <v>11.5</v>
      </c>
      <c r="R165" s="48">
        <v>19.2</v>
      </c>
      <c r="S165" s="48">
        <v>14.7</v>
      </c>
      <c r="T165" s="48" t="s">
        <v>2337</v>
      </c>
      <c r="U165" s="48" t="s">
        <v>88</v>
      </c>
      <c r="V165" s="48" t="s">
        <v>2337</v>
      </c>
      <c r="W165" s="48" t="s">
        <v>88</v>
      </c>
      <c r="X165" s="48" t="s">
        <v>257</v>
      </c>
      <c r="Y165" s="48" t="s">
        <v>88</v>
      </c>
      <c r="Z165" s="48" t="s">
        <v>3064</v>
      </c>
      <c r="AA165" s="48" t="s">
        <v>3065</v>
      </c>
      <c r="AB165" s="48" t="s">
        <v>3066</v>
      </c>
      <c r="AC165" s="49">
        <v>164</v>
      </c>
      <c r="AD165" s="49">
        <v>51.804800000000007</v>
      </c>
      <c r="AE165" s="49"/>
      <c r="AF165" s="49">
        <v>42</v>
      </c>
      <c r="AG165" s="49" t="s">
        <v>126</v>
      </c>
      <c r="AH165" s="49">
        <v>180</v>
      </c>
      <c r="AI165" s="49" t="s">
        <v>2454</v>
      </c>
      <c r="AJ165" s="49">
        <v>45.4</v>
      </c>
      <c r="AK165" s="49" t="s">
        <v>3063</v>
      </c>
      <c r="AL165" s="49">
        <v>11.5</v>
      </c>
      <c r="AM165" s="49">
        <v>19.2</v>
      </c>
      <c r="AN165" s="49">
        <v>14.7</v>
      </c>
      <c r="AO165" s="49" t="s">
        <v>2337</v>
      </c>
      <c r="AP165" s="49" t="s">
        <v>88</v>
      </c>
      <c r="AQ165" s="49" t="s">
        <v>2337</v>
      </c>
      <c r="AR165" s="49" t="s">
        <v>88</v>
      </c>
      <c r="AS165" s="49" t="s">
        <v>257</v>
      </c>
      <c r="AT165" s="49" t="s">
        <v>88</v>
      </c>
      <c r="AU165" s="49" t="s">
        <v>3064</v>
      </c>
      <c r="AV165" s="49" t="s">
        <v>3065</v>
      </c>
      <c r="AW165" s="49" t="s">
        <v>3066</v>
      </c>
    </row>
    <row r="166" spans="6:49" x14ac:dyDescent="0.2">
      <c r="F166" s="48" t="s">
        <v>624</v>
      </c>
      <c r="G166" s="48" t="s">
        <v>625</v>
      </c>
      <c r="H166" s="48"/>
      <c r="I166" s="48">
        <v>69.43862</v>
      </c>
      <c r="J166" s="48"/>
      <c r="K166" s="48">
        <v>30</v>
      </c>
      <c r="L166" s="48" t="s">
        <v>1639</v>
      </c>
      <c r="M166" s="48">
        <v>199</v>
      </c>
      <c r="N166" s="48" t="s">
        <v>3067</v>
      </c>
      <c r="O166" s="48">
        <v>27.9</v>
      </c>
      <c r="P166" s="48" t="s">
        <v>3068</v>
      </c>
      <c r="Q166" s="48">
        <v>27.9</v>
      </c>
      <c r="R166" s="48">
        <v>0</v>
      </c>
      <c r="S166" s="48">
        <v>0</v>
      </c>
      <c r="T166" s="48" t="s">
        <v>2337</v>
      </c>
      <c r="U166" s="48" t="s">
        <v>88</v>
      </c>
      <c r="V166" s="48" t="s">
        <v>2337</v>
      </c>
      <c r="W166" s="48" t="s">
        <v>88</v>
      </c>
      <c r="X166" s="48" t="s">
        <v>109</v>
      </c>
      <c r="Y166" s="48" t="s">
        <v>2711</v>
      </c>
      <c r="Z166" s="48" t="s">
        <v>88</v>
      </c>
      <c r="AA166" s="48" t="s">
        <v>291</v>
      </c>
      <c r="AB166" s="48" t="s">
        <v>3069</v>
      </c>
      <c r="AC166" s="49">
        <v>107</v>
      </c>
      <c r="AD166" s="49">
        <v>69.43862</v>
      </c>
      <c r="AE166" s="49"/>
      <c r="AF166" s="49">
        <v>30</v>
      </c>
      <c r="AG166" s="49" t="s">
        <v>1639</v>
      </c>
      <c r="AH166" s="49">
        <v>199</v>
      </c>
      <c r="AI166" s="49" t="s">
        <v>3067</v>
      </c>
      <c r="AJ166" s="49">
        <v>27.9</v>
      </c>
      <c r="AK166" s="49" t="s">
        <v>3068</v>
      </c>
      <c r="AL166" s="49">
        <v>27.9</v>
      </c>
      <c r="AM166" s="49">
        <v>0</v>
      </c>
      <c r="AN166" s="49">
        <v>0</v>
      </c>
      <c r="AO166" s="49" t="s">
        <v>2337</v>
      </c>
      <c r="AP166" s="49" t="s">
        <v>88</v>
      </c>
      <c r="AQ166" s="49" t="s">
        <v>2337</v>
      </c>
      <c r="AR166" s="49" t="s">
        <v>88</v>
      </c>
      <c r="AS166" s="49" t="s">
        <v>109</v>
      </c>
      <c r="AT166" s="49" t="s">
        <v>2711</v>
      </c>
      <c r="AU166" s="49" t="s">
        <v>88</v>
      </c>
      <c r="AV166" s="49" t="s">
        <v>291</v>
      </c>
      <c r="AW166" s="49" t="s">
        <v>3069</v>
      </c>
    </row>
    <row r="167" spans="6:49" x14ac:dyDescent="0.2">
      <c r="F167" s="48" t="s">
        <v>626</v>
      </c>
      <c r="G167" s="48" t="s">
        <v>627</v>
      </c>
      <c r="H167" s="48"/>
      <c r="I167" s="48">
        <v>85.279350000000008</v>
      </c>
      <c r="J167" s="48"/>
      <c r="K167" s="48">
        <v>6</v>
      </c>
      <c r="L167" s="48" t="s">
        <v>1857</v>
      </c>
      <c r="M167" s="48">
        <v>122</v>
      </c>
      <c r="N167" s="48" t="s">
        <v>2582</v>
      </c>
      <c r="O167" s="48">
        <v>49.1</v>
      </c>
      <c r="P167" s="48" t="s">
        <v>3070</v>
      </c>
      <c r="Q167" s="48">
        <v>13.1</v>
      </c>
      <c r="R167" s="48">
        <v>35.4</v>
      </c>
      <c r="S167" s="48">
        <v>0.6</v>
      </c>
      <c r="T167" s="48" t="s">
        <v>269</v>
      </c>
      <c r="U167" s="48" t="s">
        <v>2527</v>
      </c>
      <c r="V167" s="48" t="s">
        <v>2950</v>
      </c>
      <c r="W167" s="48" t="s">
        <v>2951</v>
      </c>
      <c r="X167" s="48" t="s">
        <v>109</v>
      </c>
      <c r="Y167" s="48" t="s">
        <v>2711</v>
      </c>
      <c r="Z167" s="48" t="s">
        <v>88</v>
      </c>
      <c r="AA167" s="48" t="s">
        <v>291</v>
      </c>
      <c r="AB167" s="48" t="s">
        <v>3071</v>
      </c>
      <c r="AC167" s="49">
        <v>31</v>
      </c>
      <c r="AD167" s="49">
        <v>85.279350000000008</v>
      </c>
      <c r="AE167" s="49"/>
      <c r="AF167" s="49">
        <v>6</v>
      </c>
      <c r="AG167" s="49" t="s">
        <v>1857</v>
      </c>
      <c r="AH167" s="49">
        <v>122</v>
      </c>
      <c r="AI167" s="49" t="s">
        <v>2582</v>
      </c>
      <c r="AJ167" s="49">
        <v>49.1</v>
      </c>
      <c r="AK167" s="49" t="s">
        <v>3070</v>
      </c>
      <c r="AL167" s="49">
        <v>13.1</v>
      </c>
      <c r="AM167" s="49">
        <v>35.4</v>
      </c>
      <c r="AN167" s="49">
        <v>0.6</v>
      </c>
      <c r="AO167" s="49" t="s">
        <v>269</v>
      </c>
      <c r="AP167" s="49" t="s">
        <v>2527</v>
      </c>
      <c r="AQ167" s="49" t="s">
        <v>2950</v>
      </c>
      <c r="AR167" s="49" t="s">
        <v>2951</v>
      </c>
      <c r="AS167" s="49" t="s">
        <v>109</v>
      </c>
      <c r="AT167" s="49" t="s">
        <v>2711</v>
      </c>
      <c r="AU167" s="49" t="s">
        <v>88</v>
      </c>
      <c r="AV167" s="49" t="s">
        <v>291</v>
      </c>
      <c r="AW167" s="49" t="s">
        <v>3071</v>
      </c>
    </row>
    <row r="168" spans="6:49" x14ac:dyDescent="0.2">
      <c r="F168" s="48" t="s">
        <v>628</v>
      </c>
      <c r="G168" s="48" t="s">
        <v>629</v>
      </c>
      <c r="H168" s="48"/>
      <c r="I168" s="48">
        <v>87.657390000000007</v>
      </c>
      <c r="J168" s="48"/>
      <c r="K168" s="48">
        <v>19</v>
      </c>
      <c r="L168" s="48" t="s">
        <v>1678</v>
      </c>
      <c r="M168" s="48">
        <v>63</v>
      </c>
      <c r="N168" s="48" t="s">
        <v>3072</v>
      </c>
      <c r="O168" s="48">
        <v>28.8</v>
      </c>
      <c r="P168" s="48" t="s">
        <v>3073</v>
      </c>
      <c r="Q168" s="48">
        <v>9.3000000000000007</v>
      </c>
      <c r="R168" s="48">
        <v>17.7</v>
      </c>
      <c r="S168" s="48">
        <v>1.8</v>
      </c>
      <c r="T168" s="48" t="s">
        <v>256</v>
      </c>
      <c r="U168" s="48" t="s">
        <v>2841</v>
      </c>
      <c r="V168" s="48" t="s">
        <v>1756</v>
      </c>
      <c r="W168" s="48" t="s">
        <v>2895</v>
      </c>
      <c r="X168" s="48" t="s">
        <v>155</v>
      </c>
      <c r="Y168" s="48" t="s">
        <v>2862</v>
      </c>
      <c r="Z168" s="48" t="s">
        <v>3074</v>
      </c>
      <c r="AA168" s="48" t="s">
        <v>3075</v>
      </c>
      <c r="AB168" s="48" t="s">
        <v>3076</v>
      </c>
      <c r="AC168" s="49">
        <v>20</v>
      </c>
      <c r="AD168" s="49">
        <v>87.657390000000007</v>
      </c>
      <c r="AE168" s="49"/>
      <c r="AF168" s="49">
        <v>19</v>
      </c>
      <c r="AG168" s="49" t="s">
        <v>1678</v>
      </c>
      <c r="AH168" s="49">
        <v>63</v>
      </c>
      <c r="AI168" s="49" t="s">
        <v>3072</v>
      </c>
      <c r="AJ168" s="49">
        <v>28.8</v>
      </c>
      <c r="AK168" s="49" t="s">
        <v>3073</v>
      </c>
      <c r="AL168" s="49">
        <v>9.3000000000000007</v>
      </c>
      <c r="AM168" s="49">
        <v>17.7</v>
      </c>
      <c r="AN168" s="49">
        <v>1.8</v>
      </c>
      <c r="AO168" s="49" t="s">
        <v>256</v>
      </c>
      <c r="AP168" s="49" t="s">
        <v>2841</v>
      </c>
      <c r="AQ168" s="49" t="s">
        <v>1756</v>
      </c>
      <c r="AR168" s="49" t="s">
        <v>2895</v>
      </c>
      <c r="AS168" s="49" t="s">
        <v>155</v>
      </c>
      <c r="AT168" s="49" t="s">
        <v>2862</v>
      </c>
      <c r="AU168" s="49" t="s">
        <v>3074</v>
      </c>
      <c r="AV168" s="49" t="s">
        <v>3075</v>
      </c>
      <c r="AW168" s="49" t="s">
        <v>3076</v>
      </c>
    </row>
    <row r="169" spans="6:49" x14ac:dyDescent="0.2">
      <c r="F169" s="48" t="s">
        <v>171</v>
      </c>
      <c r="G169" s="48" t="s">
        <v>199</v>
      </c>
      <c r="H169" s="48"/>
      <c r="I169" s="48">
        <v>73.970760000000013</v>
      </c>
      <c r="J169" s="48"/>
      <c r="K169" s="48">
        <v>20</v>
      </c>
      <c r="L169" s="48" t="s">
        <v>1713</v>
      </c>
      <c r="M169" s="48">
        <v>336</v>
      </c>
      <c r="N169" s="48" t="s">
        <v>3077</v>
      </c>
      <c r="O169" s="48">
        <v>42.7</v>
      </c>
      <c r="P169" s="48" t="s">
        <v>3078</v>
      </c>
      <c r="Q169" s="48">
        <v>23</v>
      </c>
      <c r="R169" s="48">
        <v>19.3</v>
      </c>
      <c r="S169" s="48">
        <v>0.4</v>
      </c>
      <c r="T169" s="48" t="s">
        <v>2321</v>
      </c>
      <c r="U169" s="48" t="s">
        <v>2321</v>
      </c>
      <c r="V169" s="48" t="s">
        <v>2321</v>
      </c>
      <c r="W169" s="48" t="s">
        <v>2321</v>
      </c>
      <c r="X169" s="48" t="s">
        <v>139</v>
      </c>
      <c r="Y169" s="48" t="s">
        <v>2706</v>
      </c>
      <c r="Z169" s="48" t="s">
        <v>88</v>
      </c>
      <c r="AA169" s="48" t="s">
        <v>291</v>
      </c>
      <c r="AB169" s="48" t="s">
        <v>2992</v>
      </c>
      <c r="AC169" s="49">
        <v>91</v>
      </c>
      <c r="AD169" s="49">
        <v>73.970760000000013</v>
      </c>
      <c r="AE169" s="49"/>
      <c r="AF169" s="49">
        <v>20</v>
      </c>
      <c r="AG169" s="49" t="s">
        <v>1713</v>
      </c>
      <c r="AH169" s="49">
        <v>336</v>
      </c>
      <c r="AI169" s="49" t="s">
        <v>3077</v>
      </c>
      <c r="AJ169" s="49">
        <v>42.7</v>
      </c>
      <c r="AK169" s="49" t="s">
        <v>3078</v>
      </c>
      <c r="AL169" s="49">
        <v>23</v>
      </c>
      <c r="AM169" s="49">
        <v>19.3</v>
      </c>
      <c r="AN169" s="49">
        <v>0.4</v>
      </c>
      <c r="AO169" s="49" t="s">
        <v>2321</v>
      </c>
      <c r="AP169" s="49" t="s">
        <v>2321</v>
      </c>
      <c r="AQ169" s="49" t="s">
        <v>2321</v>
      </c>
      <c r="AR169" s="49" t="s">
        <v>2321</v>
      </c>
      <c r="AS169" s="49" t="s">
        <v>139</v>
      </c>
      <c r="AT169" s="49" t="s">
        <v>2706</v>
      </c>
      <c r="AU169" s="49" t="s">
        <v>88</v>
      </c>
      <c r="AV169" s="49" t="s">
        <v>291</v>
      </c>
      <c r="AW169" s="49" t="s">
        <v>2992</v>
      </c>
    </row>
    <row r="170" spans="6:49" x14ac:dyDescent="0.2">
      <c r="F170" s="48" t="s">
        <v>630</v>
      </c>
      <c r="G170" s="48" t="s">
        <v>631</v>
      </c>
      <c r="H170" s="48"/>
      <c r="I170" s="48">
        <v>85.097950000000012</v>
      </c>
      <c r="J170" s="48"/>
      <c r="K170" s="48">
        <v>11</v>
      </c>
      <c r="L170" s="48" t="s">
        <v>1807</v>
      </c>
      <c r="M170" s="48">
        <v>221</v>
      </c>
      <c r="N170" s="48" t="s">
        <v>3079</v>
      </c>
      <c r="O170" s="48">
        <v>34.6</v>
      </c>
      <c r="P170" s="48" t="s">
        <v>3080</v>
      </c>
      <c r="Q170" s="48">
        <v>12.5</v>
      </c>
      <c r="R170" s="48">
        <v>18.7</v>
      </c>
      <c r="S170" s="48">
        <v>3.4</v>
      </c>
      <c r="T170" s="48" t="s">
        <v>159</v>
      </c>
      <c r="U170" s="48" t="s">
        <v>2675</v>
      </c>
      <c r="V170" s="48" t="s">
        <v>3081</v>
      </c>
      <c r="W170" s="48" t="s">
        <v>3082</v>
      </c>
      <c r="X170" s="48" t="s">
        <v>265</v>
      </c>
      <c r="Y170" s="48" t="s">
        <v>2614</v>
      </c>
      <c r="Z170" s="48" t="s">
        <v>88</v>
      </c>
      <c r="AA170" s="48" t="s">
        <v>291</v>
      </c>
      <c r="AB170" s="48" t="s">
        <v>3083</v>
      </c>
      <c r="AC170" s="49">
        <v>39</v>
      </c>
      <c r="AD170" s="49">
        <v>84.310020000000009</v>
      </c>
      <c r="AE170" s="49"/>
      <c r="AF170" s="49">
        <v>11</v>
      </c>
      <c r="AG170" s="49" t="s">
        <v>1807</v>
      </c>
      <c r="AH170" s="49">
        <v>221</v>
      </c>
      <c r="AI170" s="49" t="s">
        <v>3079</v>
      </c>
      <c r="AJ170" s="49">
        <v>36.799999999999997</v>
      </c>
      <c r="AK170" s="49" t="s">
        <v>3300</v>
      </c>
      <c r="AL170" s="49">
        <v>14.7</v>
      </c>
      <c r="AM170" s="49">
        <v>18.7</v>
      </c>
      <c r="AN170" s="49">
        <v>3.4</v>
      </c>
      <c r="AO170" s="49" t="s">
        <v>159</v>
      </c>
      <c r="AP170" s="49" t="s">
        <v>2675</v>
      </c>
      <c r="AQ170" s="49" t="s">
        <v>3081</v>
      </c>
      <c r="AR170" s="49" t="s">
        <v>3082</v>
      </c>
      <c r="AS170" s="49" t="s">
        <v>265</v>
      </c>
      <c r="AT170" s="49" t="s">
        <v>2614</v>
      </c>
      <c r="AU170" s="49" t="s">
        <v>88</v>
      </c>
      <c r="AV170" s="49" t="s">
        <v>291</v>
      </c>
      <c r="AW170" s="49" t="s">
        <v>3083</v>
      </c>
    </row>
    <row r="171" spans="6:49" x14ac:dyDescent="0.2">
      <c r="F171" s="48" t="s">
        <v>632</v>
      </c>
      <c r="G171" s="48" t="s">
        <v>633</v>
      </c>
      <c r="H171" s="48"/>
      <c r="I171" s="48">
        <v>60.938310000000008</v>
      </c>
      <c r="J171" s="48"/>
      <c r="K171" s="48">
        <v>7</v>
      </c>
      <c r="L171" s="48" t="s">
        <v>2177</v>
      </c>
      <c r="M171" s="48">
        <v>224</v>
      </c>
      <c r="N171" s="48" t="s">
        <v>2624</v>
      </c>
      <c r="O171" s="48">
        <v>67.3</v>
      </c>
      <c r="P171" s="48" t="s">
        <v>3084</v>
      </c>
      <c r="Q171" s="48">
        <v>17.7</v>
      </c>
      <c r="R171" s="48">
        <v>28.5</v>
      </c>
      <c r="S171" s="48">
        <v>21.1</v>
      </c>
      <c r="T171" s="48" t="s">
        <v>2337</v>
      </c>
      <c r="U171" s="48" t="s">
        <v>88</v>
      </c>
      <c r="V171" s="48" t="s">
        <v>2337</v>
      </c>
      <c r="W171" s="48" t="s">
        <v>88</v>
      </c>
      <c r="X171" s="48" t="s">
        <v>269</v>
      </c>
      <c r="Y171" s="48" t="s">
        <v>3085</v>
      </c>
      <c r="Z171" s="48" t="s">
        <v>91</v>
      </c>
      <c r="AA171" s="48" t="s">
        <v>2980</v>
      </c>
      <c r="AB171" s="48" t="s">
        <v>3086</v>
      </c>
      <c r="AC171" s="49">
        <v>139</v>
      </c>
      <c r="AD171" s="49">
        <v>60.938310000000008</v>
      </c>
      <c r="AE171" s="49"/>
      <c r="AF171" s="49">
        <v>7</v>
      </c>
      <c r="AG171" s="49" t="s">
        <v>2177</v>
      </c>
      <c r="AH171" s="49">
        <v>224</v>
      </c>
      <c r="AI171" s="49" t="s">
        <v>2624</v>
      </c>
      <c r="AJ171" s="49">
        <v>67.3</v>
      </c>
      <c r="AK171" s="49" t="s">
        <v>3084</v>
      </c>
      <c r="AL171" s="49">
        <v>17.7</v>
      </c>
      <c r="AM171" s="49">
        <v>28.5</v>
      </c>
      <c r="AN171" s="49">
        <v>21.1</v>
      </c>
      <c r="AO171" s="49" t="s">
        <v>2337</v>
      </c>
      <c r="AP171" s="49" t="s">
        <v>88</v>
      </c>
      <c r="AQ171" s="49" t="s">
        <v>2337</v>
      </c>
      <c r="AR171" s="49" t="s">
        <v>88</v>
      </c>
      <c r="AS171" s="49" t="s">
        <v>269</v>
      </c>
      <c r="AT171" s="49" t="s">
        <v>3085</v>
      </c>
      <c r="AU171" s="49" t="s">
        <v>91</v>
      </c>
      <c r="AV171" s="49" t="s">
        <v>2980</v>
      </c>
      <c r="AW171" s="49" t="s">
        <v>3086</v>
      </c>
    </row>
    <row r="172" spans="6:49" x14ac:dyDescent="0.2">
      <c r="F172" s="48" t="s">
        <v>634</v>
      </c>
      <c r="G172" s="48" t="s">
        <v>635</v>
      </c>
      <c r="H172" s="48"/>
      <c r="I172" s="48">
        <v>50.853650000000002</v>
      </c>
      <c r="J172" s="48"/>
      <c r="K172" s="48">
        <v>60</v>
      </c>
      <c r="L172" s="48" t="s">
        <v>109</v>
      </c>
      <c r="M172" s="48">
        <v>207</v>
      </c>
      <c r="N172" s="48" t="s">
        <v>3087</v>
      </c>
      <c r="O172" s="48">
        <v>44</v>
      </c>
      <c r="P172" s="48" t="s">
        <v>3088</v>
      </c>
      <c r="Q172" s="48">
        <v>20.8</v>
      </c>
      <c r="R172" s="48">
        <v>17.5</v>
      </c>
      <c r="S172" s="48">
        <v>5.7</v>
      </c>
      <c r="T172" s="48" t="s">
        <v>257</v>
      </c>
      <c r="U172" s="48" t="s">
        <v>88</v>
      </c>
      <c r="V172" s="48" t="s">
        <v>3089</v>
      </c>
      <c r="W172" s="48" t="s">
        <v>88</v>
      </c>
      <c r="X172" s="48" t="s">
        <v>109</v>
      </c>
      <c r="Y172" s="48" t="s">
        <v>2711</v>
      </c>
      <c r="Z172" s="48" t="s">
        <v>88</v>
      </c>
      <c r="AA172" s="48" t="s">
        <v>291</v>
      </c>
      <c r="AB172" s="48" t="s">
        <v>3069</v>
      </c>
      <c r="AC172" s="49">
        <v>165</v>
      </c>
      <c r="AD172" s="49">
        <v>51.328130000000002</v>
      </c>
      <c r="AE172" s="49"/>
      <c r="AF172" s="49">
        <v>59</v>
      </c>
      <c r="AG172" s="49" t="s">
        <v>2659</v>
      </c>
      <c r="AH172" s="49">
        <v>207</v>
      </c>
      <c r="AI172" s="49" t="s">
        <v>3087</v>
      </c>
      <c r="AJ172" s="49">
        <v>43.8</v>
      </c>
      <c r="AK172" s="49" t="s">
        <v>3301</v>
      </c>
      <c r="AL172" s="49">
        <v>20.9</v>
      </c>
      <c r="AM172" s="49">
        <v>17.5</v>
      </c>
      <c r="AN172" s="49">
        <v>5.4</v>
      </c>
      <c r="AO172" s="49" t="s">
        <v>257</v>
      </c>
      <c r="AP172" s="49" t="s">
        <v>88</v>
      </c>
      <c r="AQ172" s="49" t="s">
        <v>3089</v>
      </c>
      <c r="AR172" s="49" t="s">
        <v>88</v>
      </c>
      <c r="AS172" s="49" t="s">
        <v>109</v>
      </c>
      <c r="AT172" s="49" t="s">
        <v>2711</v>
      </c>
      <c r="AU172" s="49" t="s">
        <v>88</v>
      </c>
      <c r="AV172" s="49" t="s">
        <v>291</v>
      </c>
      <c r="AW172" s="49" t="s">
        <v>3069</v>
      </c>
    </row>
    <row r="173" spans="6:49" x14ac:dyDescent="0.2">
      <c r="F173" s="48" t="s">
        <v>636</v>
      </c>
      <c r="G173" s="48" t="s">
        <v>637</v>
      </c>
      <c r="H173" s="48"/>
      <c r="I173" s="48">
        <v>77.721090000000004</v>
      </c>
      <c r="J173" s="48"/>
      <c r="K173" s="48">
        <v>21</v>
      </c>
      <c r="L173" s="48" t="s">
        <v>164</v>
      </c>
      <c r="M173" s="48">
        <v>229</v>
      </c>
      <c r="N173" s="48" t="s">
        <v>3090</v>
      </c>
      <c r="O173" s="48">
        <v>29.5</v>
      </c>
      <c r="P173" s="48" t="s">
        <v>3091</v>
      </c>
      <c r="Q173" s="48">
        <v>22.2</v>
      </c>
      <c r="R173" s="48">
        <v>5.4</v>
      </c>
      <c r="S173" s="48">
        <v>1.9</v>
      </c>
      <c r="T173" s="48" t="s">
        <v>99</v>
      </c>
      <c r="U173" s="48" t="s">
        <v>2584</v>
      </c>
      <c r="V173" s="48" t="s">
        <v>3092</v>
      </c>
      <c r="W173" s="48" t="s">
        <v>3093</v>
      </c>
      <c r="X173" s="48" t="s">
        <v>269</v>
      </c>
      <c r="Y173" s="48" t="s">
        <v>3085</v>
      </c>
      <c r="Z173" s="48" t="s">
        <v>88</v>
      </c>
      <c r="AA173" s="48" t="s">
        <v>291</v>
      </c>
      <c r="AB173" s="48" t="s">
        <v>3094</v>
      </c>
      <c r="AC173" s="49">
        <v>68</v>
      </c>
      <c r="AD173" s="49">
        <v>77.721090000000004</v>
      </c>
      <c r="AE173" s="49"/>
      <c r="AF173" s="49">
        <v>21</v>
      </c>
      <c r="AG173" s="49" t="s">
        <v>164</v>
      </c>
      <c r="AH173" s="49">
        <v>229</v>
      </c>
      <c r="AI173" s="49" t="s">
        <v>3090</v>
      </c>
      <c r="AJ173" s="49">
        <v>29.5</v>
      </c>
      <c r="AK173" s="49" t="s">
        <v>3091</v>
      </c>
      <c r="AL173" s="49">
        <v>22.2</v>
      </c>
      <c r="AM173" s="49">
        <v>5.4</v>
      </c>
      <c r="AN173" s="49">
        <v>1.9</v>
      </c>
      <c r="AO173" s="49" t="s">
        <v>99</v>
      </c>
      <c r="AP173" s="49" t="s">
        <v>2584</v>
      </c>
      <c r="AQ173" s="49" t="s">
        <v>3092</v>
      </c>
      <c r="AR173" s="49" t="s">
        <v>3093</v>
      </c>
      <c r="AS173" s="49" t="s">
        <v>269</v>
      </c>
      <c r="AT173" s="49" t="s">
        <v>3085</v>
      </c>
      <c r="AU173" s="49" t="s">
        <v>88</v>
      </c>
      <c r="AV173" s="49" t="s">
        <v>291</v>
      </c>
      <c r="AW173" s="49" t="s">
        <v>3094</v>
      </c>
    </row>
    <row r="174" spans="6:49" x14ac:dyDescent="0.2">
      <c r="F174" s="48" t="s">
        <v>638</v>
      </c>
      <c r="G174" s="48" t="s">
        <v>639</v>
      </c>
      <c r="H174" s="48"/>
      <c r="I174" s="48">
        <v>64.959569999999999</v>
      </c>
      <c r="J174" s="48"/>
      <c r="K174" s="48">
        <v>18</v>
      </c>
      <c r="L174" s="48" t="s">
        <v>734</v>
      </c>
      <c r="M174" s="48">
        <v>156</v>
      </c>
      <c r="N174" s="48" t="s">
        <v>3095</v>
      </c>
      <c r="O174" s="48">
        <v>11.2</v>
      </c>
      <c r="P174" s="48" t="s">
        <v>291</v>
      </c>
      <c r="Q174" s="48">
        <v>11.2</v>
      </c>
      <c r="R174" s="48">
        <v>0</v>
      </c>
      <c r="S174" s="48">
        <v>0</v>
      </c>
      <c r="T174" s="48" t="s">
        <v>2321</v>
      </c>
      <c r="U174" s="48" t="s">
        <v>2321</v>
      </c>
      <c r="V174" s="48" t="s">
        <v>2321</v>
      </c>
      <c r="W174" s="48" t="s">
        <v>2321</v>
      </c>
      <c r="X174" s="48" t="s">
        <v>3096</v>
      </c>
      <c r="Y174" s="48" t="s">
        <v>3097</v>
      </c>
      <c r="Z174" s="48" t="s">
        <v>3098</v>
      </c>
      <c r="AA174" s="48" t="s">
        <v>88</v>
      </c>
      <c r="AB174" s="48" t="s">
        <v>3099</v>
      </c>
      <c r="AC174" s="49">
        <v>136</v>
      </c>
      <c r="AD174" s="49">
        <v>61.945660000000004</v>
      </c>
      <c r="AE174" s="49"/>
      <c r="AF174" s="49">
        <v>18</v>
      </c>
      <c r="AG174" s="49" t="s">
        <v>734</v>
      </c>
      <c r="AH174" s="49">
        <v>234</v>
      </c>
      <c r="AI174" s="49" t="s">
        <v>3231</v>
      </c>
      <c r="AJ174" s="49">
        <v>17.3</v>
      </c>
      <c r="AK174" s="49" t="s">
        <v>291</v>
      </c>
      <c r="AL174" s="49">
        <v>10.5</v>
      </c>
      <c r="AM174" s="49">
        <v>6.8</v>
      </c>
      <c r="AN174" s="49">
        <v>0</v>
      </c>
      <c r="AO174" s="49" t="s">
        <v>2321</v>
      </c>
      <c r="AP174" s="49" t="s">
        <v>2321</v>
      </c>
      <c r="AQ174" s="49" t="s">
        <v>2321</v>
      </c>
      <c r="AR174" s="49" t="s">
        <v>2321</v>
      </c>
      <c r="AS174" s="49" t="s">
        <v>3096</v>
      </c>
      <c r="AT174" s="49" t="s">
        <v>3097</v>
      </c>
      <c r="AU174" s="49" t="s">
        <v>3098</v>
      </c>
      <c r="AV174" s="49" t="s">
        <v>88</v>
      </c>
      <c r="AW174" s="49" t="s">
        <v>3099</v>
      </c>
    </row>
    <row r="175" spans="6:49" x14ac:dyDescent="0.2">
      <c r="F175" s="48" t="s">
        <v>640</v>
      </c>
      <c r="G175" s="48" t="s">
        <v>641</v>
      </c>
      <c r="H175" s="48"/>
      <c r="I175" s="48">
        <v>47.331060000000001</v>
      </c>
      <c r="J175" s="48"/>
      <c r="K175" s="48">
        <v>49</v>
      </c>
      <c r="L175" s="48" t="s">
        <v>1646</v>
      </c>
      <c r="M175" s="48">
        <v>159</v>
      </c>
      <c r="N175" s="48" t="s">
        <v>2372</v>
      </c>
      <c r="O175" s="48">
        <v>48.2</v>
      </c>
      <c r="P175" s="48" t="s">
        <v>3100</v>
      </c>
      <c r="Q175" s="48">
        <v>10.3</v>
      </c>
      <c r="R175" s="48">
        <v>23.1</v>
      </c>
      <c r="S175" s="48">
        <v>14.7</v>
      </c>
      <c r="T175" s="48" t="s">
        <v>2337</v>
      </c>
      <c r="U175" s="48" t="s">
        <v>88</v>
      </c>
      <c r="V175" s="48" t="s">
        <v>2337</v>
      </c>
      <c r="W175" s="48" t="s">
        <v>88</v>
      </c>
      <c r="X175" s="48" t="s">
        <v>2282</v>
      </c>
      <c r="Y175" s="48" t="s">
        <v>2387</v>
      </c>
      <c r="Z175" s="48" t="s">
        <v>3101</v>
      </c>
      <c r="AA175" s="48" t="s">
        <v>3102</v>
      </c>
      <c r="AB175" s="48" t="s">
        <v>3103</v>
      </c>
      <c r="AC175" s="49">
        <v>174</v>
      </c>
      <c r="AD175" s="49">
        <v>47.331060000000001</v>
      </c>
      <c r="AE175" s="49"/>
      <c r="AF175" s="49">
        <v>49</v>
      </c>
      <c r="AG175" s="49" t="s">
        <v>1646</v>
      </c>
      <c r="AH175" s="49">
        <v>159</v>
      </c>
      <c r="AI175" s="49" t="s">
        <v>2372</v>
      </c>
      <c r="AJ175" s="49">
        <v>48.2</v>
      </c>
      <c r="AK175" s="49" t="s">
        <v>3100</v>
      </c>
      <c r="AL175" s="49">
        <v>10.3</v>
      </c>
      <c r="AM175" s="49">
        <v>23.1</v>
      </c>
      <c r="AN175" s="49">
        <v>14.7</v>
      </c>
      <c r="AO175" s="49" t="s">
        <v>2337</v>
      </c>
      <c r="AP175" s="49" t="s">
        <v>88</v>
      </c>
      <c r="AQ175" s="49" t="s">
        <v>2337</v>
      </c>
      <c r="AR175" s="49" t="s">
        <v>88</v>
      </c>
      <c r="AS175" s="49" t="s">
        <v>2282</v>
      </c>
      <c r="AT175" s="49" t="s">
        <v>2387</v>
      </c>
      <c r="AU175" s="49" t="s">
        <v>3101</v>
      </c>
      <c r="AV175" s="49" t="s">
        <v>3102</v>
      </c>
      <c r="AW175" s="49" t="s">
        <v>3103</v>
      </c>
    </row>
    <row r="176" spans="6:49" x14ac:dyDescent="0.2">
      <c r="F176" s="48" t="s">
        <v>642</v>
      </c>
      <c r="G176" s="48" t="s">
        <v>643</v>
      </c>
      <c r="H176" s="48"/>
      <c r="I176" s="48">
        <v>70.556820000000002</v>
      </c>
      <c r="J176" s="48"/>
      <c r="K176" s="48">
        <v>30</v>
      </c>
      <c r="L176" s="48" t="s">
        <v>1639</v>
      </c>
      <c r="M176" s="48">
        <v>200</v>
      </c>
      <c r="N176" s="48" t="s">
        <v>2867</v>
      </c>
      <c r="O176" s="48">
        <v>27.5</v>
      </c>
      <c r="P176" s="48" t="s">
        <v>3104</v>
      </c>
      <c r="Q176" s="48">
        <v>21.2</v>
      </c>
      <c r="R176" s="48">
        <v>5.6</v>
      </c>
      <c r="S176" s="48">
        <v>0.7</v>
      </c>
      <c r="T176" s="48" t="s">
        <v>2283</v>
      </c>
      <c r="U176" s="48" t="s">
        <v>99</v>
      </c>
      <c r="V176" s="48" t="s">
        <v>3105</v>
      </c>
      <c r="W176" s="48" t="s">
        <v>3106</v>
      </c>
      <c r="X176" s="48" t="s">
        <v>105</v>
      </c>
      <c r="Y176" s="48" t="s">
        <v>3107</v>
      </c>
      <c r="Z176" s="48" t="s">
        <v>3108</v>
      </c>
      <c r="AA176" s="48" t="s">
        <v>3109</v>
      </c>
      <c r="AB176" s="48" t="s">
        <v>3110</v>
      </c>
      <c r="AC176" s="49">
        <v>102</v>
      </c>
      <c r="AD176" s="49">
        <v>70.556820000000002</v>
      </c>
      <c r="AE176" s="49"/>
      <c r="AF176" s="49">
        <v>30</v>
      </c>
      <c r="AG176" s="49" t="s">
        <v>1639</v>
      </c>
      <c r="AH176" s="49">
        <v>200</v>
      </c>
      <c r="AI176" s="49" t="s">
        <v>2867</v>
      </c>
      <c r="AJ176" s="49">
        <v>27.5</v>
      </c>
      <c r="AK176" s="49" t="s">
        <v>3104</v>
      </c>
      <c r="AL176" s="49">
        <v>21.2</v>
      </c>
      <c r="AM176" s="49">
        <v>5.6</v>
      </c>
      <c r="AN176" s="49">
        <v>0.7</v>
      </c>
      <c r="AO176" s="49" t="s">
        <v>2283</v>
      </c>
      <c r="AP176" s="49" t="s">
        <v>99</v>
      </c>
      <c r="AQ176" s="49" t="s">
        <v>3105</v>
      </c>
      <c r="AR176" s="49" t="s">
        <v>3106</v>
      </c>
      <c r="AS176" s="49" t="s">
        <v>105</v>
      </c>
      <c r="AT176" s="49" t="s">
        <v>3107</v>
      </c>
      <c r="AU176" s="49" t="s">
        <v>3108</v>
      </c>
      <c r="AV176" s="49" t="s">
        <v>3109</v>
      </c>
      <c r="AW176" s="49" t="s">
        <v>3110</v>
      </c>
    </row>
    <row r="177" spans="6:49" x14ac:dyDescent="0.2">
      <c r="F177" s="48" t="s">
        <v>644</v>
      </c>
      <c r="G177" s="48" t="s">
        <v>645</v>
      </c>
      <c r="H177" s="48"/>
      <c r="I177" s="48">
        <v>50.973050000000001</v>
      </c>
      <c r="J177" s="48"/>
      <c r="K177" s="48">
        <v>39</v>
      </c>
      <c r="L177" s="48" t="s">
        <v>134</v>
      </c>
      <c r="M177" s="48">
        <v>210</v>
      </c>
      <c r="N177" s="48" t="s">
        <v>3029</v>
      </c>
      <c r="O177" s="48">
        <v>39.700000000000003</v>
      </c>
      <c r="P177" s="48" t="s">
        <v>3111</v>
      </c>
      <c r="Q177" s="48">
        <v>25</v>
      </c>
      <c r="R177" s="48">
        <v>9.4</v>
      </c>
      <c r="S177" s="48">
        <v>5.3</v>
      </c>
      <c r="T177" s="48" t="s">
        <v>2780</v>
      </c>
      <c r="U177" s="48" t="s">
        <v>88</v>
      </c>
      <c r="V177" s="48" t="s">
        <v>3112</v>
      </c>
      <c r="W177" s="48" t="s">
        <v>3113</v>
      </c>
      <c r="X177" s="48" t="s">
        <v>2409</v>
      </c>
      <c r="Y177" s="48" t="s">
        <v>3114</v>
      </c>
      <c r="Z177" s="48" t="s">
        <v>3115</v>
      </c>
      <c r="AA177" s="48" t="s">
        <v>88</v>
      </c>
      <c r="AB177" s="48" t="s">
        <v>3116</v>
      </c>
      <c r="AC177" s="49">
        <v>160</v>
      </c>
      <c r="AD177" s="49">
        <v>53.529700000000005</v>
      </c>
      <c r="AE177" s="49"/>
      <c r="AF177" s="49">
        <v>39</v>
      </c>
      <c r="AG177" s="49" t="s">
        <v>134</v>
      </c>
      <c r="AH177" s="49">
        <v>210</v>
      </c>
      <c r="AI177" s="49" t="s">
        <v>3029</v>
      </c>
      <c r="AJ177" s="49">
        <v>40.5</v>
      </c>
      <c r="AK177" s="49" t="s">
        <v>3302</v>
      </c>
      <c r="AL177" s="49">
        <v>25.8</v>
      </c>
      <c r="AM177" s="49">
        <v>9.4</v>
      </c>
      <c r="AN177" s="49">
        <v>5.3</v>
      </c>
      <c r="AO177" s="49" t="s">
        <v>117</v>
      </c>
      <c r="AP177" s="49" t="s">
        <v>2289</v>
      </c>
      <c r="AQ177" s="49" t="s">
        <v>3112</v>
      </c>
      <c r="AR177" s="49" t="s">
        <v>3113</v>
      </c>
      <c r="AS177" s="49" t="s">
        <v>2409</v>
      </c>
      <c r="AT177" s="49" t="s">
        <v>3114</v>
      </c>
      <c r="AU177" s="49" t="s">
        <v>3115</v>
      </c>
      <c r="AV177" s="49" t="s">
        <v>88</v>
      </c>
      <c r="AW177" s="49" t="s">
        <v>3303</v>
      </c>
    </row>
    <row r="178" spans="6:49" x14ac:dyDescent="0.2">
      <c r="F178" s="48" t="s">
        <v>176</v>
      </c>
      <c r="G178" s="48" t="s">
        <v>22</v>
      </c>
      <c r="H178" s="48"/>
      <c r="I178" s="48">
        <v>62.247600000000006</v>
      </c>
      <c r="J178" s="48"/>
      <c r="K178" s="48">
        <v>8</v>
      </c>
      <c r="L178" s="48" t="s">
        <v>1664</v>
      </c>
      <c r="M178" s="48">
        <v>144</v>
      </c>
      <c r="N178" s="48" t="s">
        <v>3117</v>
      </c>
      <c r="O178" s="48">
        <v>60.2</v>
      </c>
      <c r="P178" s="48" t="s">
        <v>3118</v>
      </c>
      <c r="Q178" s="48">
        <v>13.1</v>
      </c>
      <c r="R178" s="48">
        <v>25.3</v>
      </c>
      <c r="S178" s="48">
        <v>21.8</v>
      </c>
      <c r="T178" s="48" t="s">
        <v>1342</v>
      </c>
      <c r="U178" s="48" t="s">
        <v>139</v>
      </c>
      <c r="V178" s="48" t="s">
        <v>3119</v>
      </c>
      <c r="W178" s="48" t="s">
        <v>88</v>
      </c>
      <c r="X178" s="48" t="s">
        <v>274</v>
      </c>
      <c r="Y178" s="48" t="s">
        <v>2790</v>
      </c>
      <c r="Z178" s="48" t="s">
        <v>3120</v>
      </c>
      <c r="AA178" s="48" t="s">
        <v>88</v>
      </c>
      <c r="AB178" s="48" t="s">
        <v>3121</v>
      </c>
      <c r="AC178" s="49">
        <v>108</v>
      </c>
      <c r="AD178" s="49">
        <v>69.42765</v>
      </c>
      <c r="AE178" s="49"/>
      <c r="AF178" s="49">
        <v>8</v>
      </c>
      <c r="AG178" s="49" t="s">
        <v>1664</v>
      </c>
      <c r="AH178" s="49">
        <v>144</v>
      </c>
      <c r="AI178" s="49" t="s">
        <v>3117</v>
      </c>
      <c r="AJ178" s="49">
        <v>60.7</v>
      </c>
      <c r="AK178" s="49" t="s">
        <v>3304</v>
      </c>
      <c r="AL178" s="49">
        <v>13.6</v>
      </c>
      <c r="AM178" s="49">
        <v>25.3</v>
      </c>
      <c r="AN178" s="49">
        <v>21.8</v>
      </c>
      <c r="AO178" s="49" t="s">
        <v>1342</v>
      </c>
      <c r="AP178" s="49" t="s">
        <v>139</v>
      </c>
      <c r="AQ178" s="49" t="s">
        <v>3119</v>
      </c>
      <c r="AR178" s="49" t="s">
        <v>88</v>
      </c>
      <c r="AS178" s="49" t="s">
        <v>256</v>
      </c>
      <c r="AT178" s="49" t="s">
        <v>291</v>
      </c>
      <c r="AU178" s="49" t="s">
        <v>88</v>
      </c>
      <c r="AV178" s="49" t="s">
        <v>291</v>
      </c>
      <c r="AW178" s="49" t="s">
        <v>2434</v>
      </c>
    </row>
    <row r="179" spans="6:49" x14ac:dyDescent="0.2">
      <c r="F179" s="48" t="s">
        <v>646</v>
      </c>
      <c r="G179" s="48" t="s">
        <v>647</v>
      </c>
      <c r="H179" s="48"/>
      <c r="I179" s="48">
        <v>74.824070000000006</v>
      </c>
      <c r="J179" s="48"/>
      <c r="K179" s="48">
        <v>10</v>
      </c>
      <c r="L179" s="48" t="s">
        <v>1782</v>
      </c>
      <c r="M179" s="48">
        <v>170</v>
      </c>
      <c r="N179" s="48" t="s">
        <v>3122</v>
      </c>
      <c r="O179" s="48">
        <v>40.4</v>
      </c>
      <c r="P179" s="48" t="s">
        <v>3123</v>
      </c>
      <c r="Q179" s="48">
        <v>18.2</v>
      </c>
      <c r="R179" s="48">
        <v>19.7</v>
      </c>
      <c r="S179" s="48">
        <v>2.5</v>
      </c>
      <c r="T179" s="48" t="s">
        <v>2337</v>
      </c>
      <c r="U179" s="48" t="s">
        <v>88</v>
      </c>
      <c r="V179" s="48" t="s">
        <v>2337</v>
      </c>
      <c r="W179" s="48" t="s">
        <v>88</v>
      </c>
      <c r="X179" s="48" t="s">
        <v>256</v>
      </c>
      <c r="Y179" s="48" t="s">
        <v>291</v>
      </c>
      <c r="Z179" s="48" t="s">
        <v>88</v>
      </c>
      <c r="AA179" s="48" t="s">
        <v>291</v>
      </c>
      <c r="AB179" s="48" t="s">
        <v>286</v>
      </c>
      <c r="AC179" s="49">
        <v>26</v>
      </c>
      <c r="AD179" s="49">
        <v>86.639920000000004</v>
      </c>
      <c r="AE179" s="49"/>
      <c r="AF179" s="49">
        <v>10</v>
      </c>
      <c r="AG179" s="49" t="s">
        <v>1782</v>
      </c>
      <c r="AH179" s="49">
        <v>170</v>
      </c>
      <c r="AI179" s="49" t="s">
        <v>3122</v>
      </c>
      <c r="AJ179" s="49">
        <v>42.3</v>
      </c>
      <c r="AK179" s="49" t="s">
        <v>3305</v>
      </c>
      <c r="AL179" s="49">
        <v>20</v>
      </c>
      <c r="AM179" s="49">
        <v>19.7</v>
      </c>
      <c r="AN179" s="49">
        <v>2.5</v>
      </c>
      <c r="AO179" s="49" t="s">
        <v>2321</v>
      </c>
      <c r="AP179" s="49" t="s">
        <v>2321</v>
      </c>
      <c r="AQ179" s="49" t="s">
        <v>2321</v>
      </c>
      <c r="AR179" s="49" t="s">
        <v>2321</v>
      </c>
      <c r="AS179" s="49" t="s">
        <v>256</v>
      </c>
      <c r="AT179" s="49" t="s">
        <v>291</v>
      </c>
      <c r="AU179" s="49" t="s">
        <v>88</v>
      </c>
      <c r="AV179" s="49" t="s">
        <v>291</v>
      </c>
      <c r="AW179" s="49" t="s">
        <v>291</v>
      </c>
    </row>
    <row r="180" spans="6:49" x14ac:dyDescent="0.2">
      <c r="F180" s="48" t="s">
        <v>648</v>
      </c>
      <c r="G180" s="48" t="s">
        <v>649</v>
      </c>
      <c r="H180" s="48"/>
      <c r="I180" s="48">
        <v>73.099410000000006</v>
      </c>
      <c r="J180" s="48"/>
      <c r="K180" s="48">
        <v>31</v>
      </c>
      <c r="L180" s="48" t="s">
        <v>1820</v>
      </c>
      <c r="M180" s="48">
        <v>195</v>
      </c>
      <c r="N180" s="48" t="s">
        <v>3124</v>
      </c>
      <c r="O180" s="48">
        <v>33.700000000000003</v>
      </c>
      <c r="P180" s="48" t="s">
        <v>3125</v>
      </c>
      <c r="Q180" s="48">
        <v>22.3</v>
      </c>
      <c r="R180" s="48">
        <v>11.3</v>
      </c>
      <c r="S180" s="48">
        <v>0.1</v>
      </c>
      <c r="T180" s="48" t="s">
        <v>93</v>
      </c>
      <c r="U180" s="48" t="s">
        <v>2328</v>
      </c>
      <c r="V180" s="48" t="s">
        <v>3126</v>
      </c>
      <c r="W180" s="48" t="s">
        <v>3127</v>
      </c>
      <c r="X180" s="48" t="s">
        <v>129</v>
      </c>
      <c r="Y180" s="48" t="s">
        <v>2761</v>
      </c>
      <c r="Z180" s="48" t="s">
        <v>3128</v>
      </c>
      <c r="AA180" s="48" t="s">
        <v>3129</v>
      </c>
      <c r="AB180" s="48" t="s">
        <v>3130</v>
      </c>
      <c r="AC180" s="49">
        <v>92</v>
      </c>
      <c r="AD180" s="49">
        <v>73.099410000000006</v>
      </c>
      <c r="AE180" s="49"/>
      <c r="AF180" s="49">
        <v>31</v>
      </c>
      <c r="AG180" s="49" t="s">
        <v>1820</v>
      </c>
      <c r="AH180" s="49">
        <v>195</v>
      </c>
      <c r="AI180" s="49" t="s">
        <v>3124</v>
      </c>
      <c r="AJ180" s="49">
        <v>33.700000000000003</v>
      </c>
      <c r="AK180" s="49" t="s">
        <v>3125</v>
      </c>
      <c r="AL180" s="49">
        <v>22.3</v>
      </c>
      <c r="AM180" s="49">
        <v>11.3</v>
      </c>
      <c r="AN180" s="49">
        <v>0.1</v>
      </c>
      <c r="AO180" s="49" t="s">
        <v>93</v>
      </c>
      <c r="AP180" s="49" t="s">
        <v>2328</v>
      </c>
      <c r="AQ180" s="49" t="s">
        <v>3126</v>
      </c>
      <c r="AR180" s="49" t="s">
        <v>3127</v>
      </c>
      <c r="AS180" s="49" t="s">
        <v>129</v>
      </c>
      <c r="AT180" s="49" t="s">
        <v>2761</v>
      </c>
      <c r="AU180" s="49" t="s">
        <v>3128</v>
      </c>
      <c r="AV180" s="49" t="s">
        <v>3129</v>
      </c>
      <c r="AW180" s="49" t="s">
        <v>3130</v>
      </c>
    </row>
    <row r="181" spans="6:49" x14ac:dyDescent="0.2">
      <c r="F181" s="48" t="s">
        <v>650</v>
      </c>
      <c r="G181" s="48" t="s">
        <v>651</v>
      </c>
      <c r="H181" s="48"/>
      <c r="I181" s="48">
        <v>79.354010000000002</v>
      </c>
      <c r="J181" s="48"/>
      <c r="K181" s="48">
        <v>5</v>
      </c>
      <c r="L181" s="48" t="s">
        <v>2433</v>
      </c>
      <c r="M181" s="48">
        <v>327.5</v>
      </c>
      <c r="N181" s="48" t="s">
        <v>3131</v>
      </c>
      <c r="O181" s="48">
        <v>41.7</v>
      </c>
      <c r="P181" s="48" t="s">
        <v>3132</v>
      </c>
      <c r="Q181" s="48">
        <v>11</v>
      </c>
      <c r="R181" s="48">
        <v>29.6</v>
      </c>
      <c r="S181" s="48">
        <v>1.1000000000000001</v>
      </c>
      <c r="T181" s="48" t="s">
        <v>99</v>
      </c>
      <c r="U181" s="48" t="s">
        <v>2584</v>
      </c>
      <c r="V181" s="48" t="s">
        <v>3133</v>
      </c>
      <c r="W181" s="48" t="s">
        <v>3134</v>
      </c>
      <c r="X181" s="48" t="s">
        <v>159</v>
      </c>
      <c r="Y181" s="48" t="s">
        <v>2350</v>
      </c>
      <c r="Z181" s="48" t="s">
        <v>88</v>
      </c>
      <c r="AA181" s="48" t="s">
        <v>291</v>
      </c>
      <c r="AB181" s="48" t="s">
        <v>3135</v>
      </c>
      <c r="AC181" s="49">
        <v>65</v>
      </c>
      <c r="AD181" s="49">
        <v>78.050110000000004</v>
      </c>
      <c r="AE181" s="49"/>
      <c r="AF181" s="49">
        <v>5</v>
      </c>
      <c r="AG181" s="49" t="s">
        <v>2433</v>
      </c>
      <c r="AH181" s="49">
        <v>327.5</v>
      </c>
      <c r="AI181" s="49" t="s">
        <v>3131</v>
      </c>
      <c r="AJ181" s="49">
        <v>45.2</v>
      </c>
      <c r="AK181" s="49" t="s">
        <v>3306</v>
      </c>
      <c r="AL181" s="49">
        <v>10.199999999999999</v>
      </c>
      <c r="AM181" s="49">
        <v>33.799999999999997</v>
      </c>
      <c r="AN181" s="49">
        <v>1.1000000000000001</v>
      </c>
      <c r="AO181" s="49" t="s">
        <v>99</v>
      </c>
      <c r="AP181" s="49" t="s">
        <v>2584</v>
      </c>
      <c r="AQ181" s="49" t="s">
        <v>3133</v>
      </c>
      <c r="AR181" s="49" t="s">
        <v>3134</v>
      </c>
      <c r="AS181" s="49" t="s">
        <v>159</v>
      </c>
      <c r="AT181" s="49" t="s">
        <v>2350</v>
      </c>
      <c r="AU181" s="49" t="s">
        <v>88</v>
      </c>
      <c r="AV181" s="49" t="s">
        <v>291</v>
      </c>
      <c r="AW181" s="49" t="s">
        <v>3135</v>
      </c>
    </row>
    <row r="182" spans="6:49" x14ac:dyDescent="0.2">
      <c r="F182" s="48" t="s">
        <v>178</v>
      </c>
      <c r="G182" s="48" t="s">
        <v>8</v>
      </c>
      <c r="H182" s="48"/>
      <c r="I182" s="48">
        <v>99.444440000000014</v>
      </c>
      <c r="J182" s="48"/>
      <c r="K182" s="48">
        <v>4</v>
      </c>
      <c r="L182" s="48" t="s">
        <v>2964</v>
      </c>
      <c r="M182" s="48">
        <v>12</v>
      </c>
      <c r="N182" s="48" t="s">
        <v>291</v>
      </c>
      <c r="O182" s="48">
        <v>15.9</v>
      </c>
      <c r="P182" s="48" t="s">
        <v>291</v>
      </c>
      <c r="Q182" s="48">
        <v>0</v>
      </c>
      <c r="R182" s="48">
        <v>14.1</v>
      </c>
      <c r="S182" s="48">
        <v>1.8</v>
      </c>
      <c r="T182" s="48" t="s">
        <v>2321</v>
      </c>
      <c r="U182" s="48" t="s">
        <v>2321</v>
      </c>
      <c r="V182" s="48" t="s">
        <v>2321</v>
      </c>
      <c r="W182" s="48" t="s">
        <v>2321</v>
      </c>
      <c r="X182" s="48" t="s">
        <v>2380</v>
      </c>
      <c r="Y182" s="48" t="s">
        <v>2380</v>
      </c>
      <c r="Z182" s="48" t="s">
        <v>2380</v>
      </c>
      <c r="AA182" s="48" t="s">
        <v>2380</v>
      </c>
      <c r="AB182" s="48" t="s">
        <v>2290</v>
      </c>
      <c r="AC182" s="49">
        <v>30</v>
      </c>
      <c r="AD182" s="49">
        <v>85.328390000000013</v>
      </c>
      <c r="AE182" s="49"/>
      <c r="AF182" s="49">
        <v>5</v>
      </c>
      <c r="AG182" s="49" t="s">
        <v>2433</v>
      </c>
      <c r="AH182" s="49">
        <v>116</v>
      </c>
      <c r="AI182" s="49" t="s">
        <v>3307</v>
      </c>
      <c r="AJ182" s="49">
        <v>15.9</v>
      </c>
      <c r="AK182" s="49" t="s">
        <v>291</v>
      </c>
      <c r="AL182" s="49">
        <v>0</v>
      </c>
      <c r="AM182" s="49">
        <v>14.1</v>
      </c>
      <c r="AN182" s="49">
        <v>1.8</v>
      </c>
      <c r="AO182" s="49" t="s">
        <v>1846</v>
      </c>
      <c r="AP182" s="49" t="s">
        <v>184</v>
      </c>
      <c r="AQ182" s="49" t="s">
        <v>3308</v>
      </c>
      <c r="AR182" s="49" t="s">
        <v>3309</v>
      </c>
      <c r="AS182" s="49" t="s">
        <v>2380</v>
      </c>
      <c r="AT182" s="49" t="s">
        <v>2380</v>
      </c>
      <c r="AU182" s="49" t="s">
        <v>2380</v>
      </c>
      <c r="AV182" s="49" t="s">
        <v>2380</v>
      </c>
      <c r="AW182" s="49" t="s">
        <v>3310</v>
      </c>
    </row>
    <row r="183" spans="6:49" x14ac:dyDescent="0.2">
      <c r="F183" s="48" t="s">
        <v>652</v>
      </c>
      <c r="G183" s="48" t="s">
        <v>653</v>
      </c>
      <c r="H183" s="48"/>
      <c r="I183" s="48">
        <v>87.144260000000003</v>
      </c>
      <c r="J183" s="48"/>
      <c r="K183" s="48">
        <v>8</v>
      </c>
      <c r="L183" s="48" t="s">
        <v>1664</v>
      </c>
      <c r="M183" s="48">
        <v>105</v>
      </c>
      <c r="N183" s="48" t="s">
        <v>2358</v>
      </c>
      <c r="O183" s="48">
        <v>30</v>
      </c>
      <c r="P183" s="48" t="s">
        <v>3136</v>
      </c>
      <c r="Q183" s="48">
        <v>17.3</v>
      </c>
      <c r="R183" s="48">
        <v>10.8</v>
      </c>
      <c r="S183" s="48">
        <v>1.9</v>
      </c>
      <c r="T183" s="48" t="s">
        <v>88</v>
      </c>
      <c r="U183" s="48" t="s">
        <v>291</v>
      </c>
      <c r="V183" s="48" t="s">
        <v>3137</v>
      </c>
      <c r="W183" s="48" t="s">
        <v>3138</v>
      </c>
      <c r="X183" s="48" t="s">
        <v>90</v>
      </c>
      <c r="Y183" s="48" t="s">
        <v>2353</v>
      </c>
      <c r="Z183" s="48" t="s">
        <v>168</v>
      </c>
      <c r="AA183" s="48" t="s">
        <v>88</v>
      </c>
      <c r="AB183" s="48" t="s">
        <v>3139</v>
      </c>
      <c r="AC183" s="49">
        <v>27</v>
      </c>
      <c r="AD183" s="49">
        <v>86.183180000000007</v>
      </c>
      <c r="AE183" s="49"/>
      <c r="AF183" s="49">
        <v>9</v>
      </c>
      <c r="AG183" s="49" t="s">
        <v>298</v>
      </c>
      <c r="AH183" s="49">
        <v>114</v>
      </c>
      <c r="AI183" s="49" t="s">
        <v>3311</v>
      </c>
      <c r="AJ183" s="49">
        <v>30.6</v>
      </c>
      <c r="AK183" s="49" t="s">
        <v>3312</v>
      </c>
      <c r="AL183" s="49">
        <v>16.600000000000001</v>
      </c>
      <c r="AM183" s="49">
        <v>12</v>
      </c>
      <c r="AN183" s="49">
        <v>2</v>
      </c>
      <c r="AO183" s="49" t="s">
        <v>88</v>
      </c>
      <c r="AP183" s="49" t="s">
        <v>291</v>
      </c>
      <c r="AQ183" s="49" t="s">
        <v>3137</v>
      </c>
      <c r="AR183" s="49" t="s">
        <v>3138</v>
      </c>
      <c r="AS183" s="49" t="s">
        <v>90</v>
      </c>
      <c r="AT183" s="49" t="s">
        <v>2353</v>
      </c>
      <c r="AU183" s="49" t="s">
        <v>168</v>
      </c>
      <c r="AV183" s="49" t="s">
        <v>88</v>
      </c>
      <c r="AW183" s="49" t="s">
        <v>3139</v>
      </c>
    </row>
    <row r="184" spans="6:49" x14ac:dyDescent="0.2">
      <c r="F184" s="48" t="s">
        <v>654</v>
      </c>
      <c r="G184" s="48" t="s">
        <v>655</v>
      </c>
      <c r="H184" s="48"/>
      <c r="I184" s="48">
        <v>84.136200000000002</v>
      </c>
      <c r="J184" s="48"/>
      <c r="K184" s="48">
        <v>10.6</v>
      </c>
      <c r="L184" s="48" t="s">
        <v>3140</v>
      </c>
      <c r="M184" s="48">
        <v>175</v>
      </c>
      <c r="N184" s="48" t="s">
        <v>3141</v>
      </c>
      <c r="O184" s="48">
        <v>43.8</v>
      </c>
      <c r="P184" s="48" t="s">
        <v>3142</v>
      </c>
      <c r="Q184" s="48">
        <v>27.9</v>
      </c>
      <c r="R184" s="48">
        <v>9.8000000000000007</v>
      </c>
      <c r="S184" s="48">
        <v>6.1</v>
      </c>
      <c r="T184" s="48" t="s">
        <v>2321</v>
      </c>
      <c r="U184" s="48" t="s">
        <v>2321</v>
      </c>
      <c r="V184" s="48" t="s">
        <v>2321</v>
      </c>
      <c r="W184" s="48" t="s">
        <v>2321</v>
      </c>
      <c r="X184" s="48" t="s">
        <v>92</v>
      </c>
      <c r="Y184" s="48" t="s">
        <v>2593</v>
      </c>
      <c r="Z184" s="48" t="s">
        <v>88</v>
      </c>
      <c r="AA184" s="48" t="s">
        <v>291</v>
      </c>
      <c r="AB184" s="48" t="s">
        <v>3143</v>
      </c>
      <c r="AC184" s="49">
        <v>25</v>
      </c>
      <c r="AD184" s="49">
        <v>86.76482</v>
      </c>
      <c r="AE184" s="49"/>
      <c r="AF184" s="49">
        <v>10.6</v>
      </c>
      <c r="AG184" s="49" t="s">
        <v>3140</v>
      </c>
      <c r="AH184" s="49">
        <v>175</v>
      </c>
      <c r="AI184" s="49" t="s">
        <v>3141</v>
      </c>
      <c r="AJ184" s="49">
        <v>36.6</v>
      </c>
      <c r="AK184" s="49" t="s">
        <v>3313</v>
      </c>
      <c r="AL184" s="49">
        <v>20.7</v>
      </c>
      <c r="AM184" s="49">
        <v>9.8000000000000007</v>
      </c>
      <c r="AN184" s="49">
        <v>6.1</v>
      </c>
      <c r="AO184" s="49" t="s">
        <v>2321</v>
      </c>
      <c r="AP184" s="49" t="s">
        <v>2321</v>
      </c>
      <c r="AQ184" s="49" t="s">
        <v>2321</v>
      </c>
      <c r="AR184" s="49" t="s">
        <v>2321</v>
      </c>
      <c r="AS184" s="49" t="s">
        <v>92</v>
      </c>
      <c r="AT184" s="49" t="s">
        <v>2593</v>
      </c>
      <c r="AU184" s="49" t="s">
        <v>88</v>
      </c>
      <c r="AV184" s="49" t="s">
        <v>291</v>
      </c>
      <c r="AW184" s="49" t="s">
        <v>3143</v>
      </c>
    </row>
    <row r="185" spans="6:49" x14ac:dyDescent="0.2">
      <c r="F185" s="48" t="s">
        <v>656</v>
      </c>
      <c r="G185" s="48" t="s">
        <v>657</v>
      </c>
      <c r="H185" s="48"/>
      <c r="I185" s="48">
        <v>70.30762</v>
      </c>
      <c r="J185" s="48"/>
      <c r="K185" s="48">
        <v>20</v>
      </c>
      <c r="L185" s="48" t="s">
        <v>1713</v>
      </c>
      <c r="M185" s="48">
        <v>163</v>
      </c>
      <c r="N185" s="48" t="s">
        <v>2965</v>
      </c>
      <c r="O185" s="48">
        <v>41.8</v>
      </c>
      <c r="P185" s="48" t="s">
        <v>3144</v>
      </c>
      <c r="Q185" s="48">
        <v>23.6</v>
      </c>
      <c r="R185" s="48">
        <v>15.6</v>
      </c>
      <c r="S185" s="48">
        <v>2.6</v>
      </c>
      <c r="T185" s="48" t="s">
        <v>2337</v>
      </c>
      <c r="U185" s="48" t="s">
        <v>88</v>
      </c>
      <c r="V185" s="48" t="s">
        <v>2337</v>
      </c>
      <c r="W185" s="48" t="s">
        <v>88</v>
      </c>
      <c r="X185" s="48" t="s">
        <v>1640</v>
      </c>
      <c r="Y185" s="48" t="s">
        <v>2370</v>
      </c>
      <c r="Z185" s="48" t="s">
        <v>88</v>
      </c>
      <c r="AA185" s="48" t="s">
        <v>291</v>
      </c>
      <c r="AB185" s="48" t="s">
        <v>2562</v>
      </c>
      <c r="AC185" s="49">
        <v>103</v>
      </c>
      <c r="AD185" s="49">
        <v>70.30762</v>
      </c>
      <c r="AE185" s="49"/>
      <c r="AF185" s="49">
        <v>20</v>
      </c>
      <c r="AG185" s="49" t="s">
        <v>1713</v>
      </c>
      <c r="AH185" s="49">
        <v>163</v>
      </c>
      <c r="AI185" s="49" t="s">
        <v>2965</v>
      </c>
      <c r="AJ185" s="49">
        <v>41.8</v>
      </c>
      <c r="AK185" s="49" t="s">
        <v>3144</v>
      </c>
      <c r="AL185" s="49">
        <v>23.6</v>
      </c>
      <c r="AM185" s="49">
        <v>15.6</v>
      </c>
      <c r="AN185" s="49">
        <v>2.6</v>
      </c>
      <c r="AO185" s="49" t="s">
        <v>2337</v>
      </c>
      <c r="AP185" s="49" t="s">
        <v>88</v>
      </c>
      <c r="AQ185" s="49" t="s">
        <v>2337</v>
      </c>
      <c r="AR185" s="49" t="s">
        <v>88</v>
      </c>
      <c r="AS185" s="49" t="s">
        <v>1640</v>
      </c>
      <c r="AT185" s="49" t="s">
        <v>2370</v>
      </c>
      <c r="AU185" s="49" t="s">
        <v>88</v>
      </c>
      <c r="AV185" s="49" t="s">
        <v>291</v>
      </c>
      <c r="AW185" s="49" t="s">
        <v>2562</v>
      </c>
    </row>
    <row r="186" spans="6:49" x14ac:dyDescent="0.2">
      <c r="F186" s="48" t="s">
        <v>658</v>
      </c>
      <c r="G186" s="48" t="s">
        <v>659</v>
      </c>
      <c r="H186" s="48"/>
      <c r="I186" s="48">
        <v>76.922160000000005</v>
      </c>
      <c r="J186" s="48"/>
      <c r="K186" s="48">
        <v>10</v>
      </c>
      <c r="L186" s="48" t="s">
        <v>1782</v>
      </c>
      <c r="M186" s="48">
        <v>181</v>
      </c>
      <c r="N186" s="48" t="s">
        <v>2773</v>
      </c>
      <c r="O186" s="48">
        <v>32.1</v>
      </c>
      <c r="P186" s="48" t="s">
        <v>3145</v>
      </c>
      <c r="Q186" s="48">
        <v>12.6</v>
      </c>
      <c r="R186" s="48">
        <v>17.399999999999999</v>
      </c>
      <c r="S186" s="48">
        <v>2.2000000000000002</v>
      </c>
      <c r="T186" s="48" t="s">
        <v>2337</v>
      </c>
      <c r="U186" s="48" t="s">
        <v>88</v>
      </c>
      <c r="V186" s="48" t="s">
        <v>2337</v>
      </c>
      <c r="W186" s="48" t="s">
        <v>88</v>
      </c>
      <c r="X186" s="48" t="s">
        <v>299</v>
      </c>
      <c r="Y186" s="48" t="s">
        <v>2400</v>
      </c>
      <c r="Z186" s="48" t="s">
        <v>88</v>
      </c>
      <c r="AA186" s="48" t="s">
        <v>291</v>
      </c>
      <c r="AB186" s="48" t="s">
        <v>2493</v>
      </c>
      <c r="AC186" s="49">
        <v>69</v>
      </c>
      <c r="AD186" s="49">
        <v>77.519990000000007</v>
      </c>
      <c r="AE186" s="49"/>
      <c r="AF186" s="49">
        <v>9</v>
      </c>
      <c r="AG186" s="49" t="s">
        <v>298</v>
      </c>
      <c r="AH186" s="49">
        <v>181</v>
      </c>
      <c r="AI186" s="49" t="s">
        <v>2773</v>
      </c>
      <c r="AJ186" s="49">
        <v>31.6</v>
      </c>
      <c r="AK186" s="49" t="s">
        <v>3314</v>
      </c>
      <c r="AL186" s="49">
        <v>11.8</v>
      </c>
      <c r="AM186" s="49">
        <v>17.399999999999999</v>
      </c>
      <c r="AN186" s="49">
        <v>2.5</v>
      </c>
      <c r="AO186" s="49" t="s">
        <v>2337</v>
      </c>
      <c r="AP186" s="49" t="s">
        <v>88</v>
      </c>
      <c r="AQ186" s="49" t="s">
        <v>2337</v>
      </c>
      <c r="AR186" s="49" t="s">
        <v>88</v>
      </c>
      <c r="AS186" s="49" t="s">
        <v>299</v>
      </c>
      <c r="AT186" s="49" t="s">
        <v>2400</v>
      </c>
      <c r="AU186" s="49" t="s">
        <v>88</v>
      </c>
      <c r="AV186" s="49" t="s">
        <v>291</v>
      </c>
      <c r="AW186" s="49" t="s">
        <v>2493</v>
      </c>
    </row>
    <row r="187" spans="6:49" x14ac:dyDescent="0.2">
      <c r="F187" s="48" t="s">
        <v>660</v>
      </c>
      <c r="G187" s="48" t="s">
        <v>661</v>
      </c>
      <c r="H187" s="48"/>
      <c r="I187" s="48">
        <v>77.849600000000009</v>
      </c>
      <c r="J187" s="48"/>
      <c r="K187" s="48">
        <v>31</v>
      </c>
      <c r="L187" s="48" t="s">
        <v>1820</v>
      </c>
      <c r="M187" s="48">
        <v>120</v>
      </c>
      <c r="N187" s="48" t="s">
        <v>2424</v>
      </c>
      <c r="O187" s="48">
        <v>8.5</v>
      </c>
      <c r="P187" s="48" t="s">
        <v>291</v>
      </c>
      <c r="Q187" s="48">
        <v>0</v>
      </c>
      <c r="R187" s="48">
        <v>4.5</v>
      </c>
      <c r="S187" s="48">
        <v>4</v>
      </c>
      <c r="T187" s="48" t="s">
        <v>91</v>
      </c>
      <c r="U187" s="48" t="s">
        <v>2286</v>
      </c>
      <c r="V187" s="48" t="s">
        <v>3146</v>
      </c>
      <c r="W187" s="48" t="s">
        <v>3147</v>
      </c>
      <c r="X187" s="48" t="s">
        <v>2380</v>
      </c>
      <c r="Y187" s="48" t="s">
        <v>2380</v>
      </c>
      <c r="Z187" s="48" t="s">
        <v>2380</v>
      </c>
      <c r="AA187" s="48" t="s">
        <v>2380</v>
      </c>
      <c r="AB187" s="48" t="s">
        <v>3148</v>
      </c>
      <c r="AC187" s="49">
        <v>67</v>
      </c>
      <c r="AD187" s="49">
        <v>77.849600000000009</v>
      </c>
      <c r="AE187" s="49"/>
      <c r="AF187" s="49">
        <v>31</v>
      </c>
      <c r="AG187" s="49" t="s">
        <v>1820</v>
      </c>
      <c r="AH187" s="49">
        <v>120</v>
      </c>
      <c r="AI187" s="49" t="s">
        <v>2424</v>
      </c>
      <c r="AJ187" s="49">
        <v>8.5</v>
      </c>
      <c r="AK187" s="49" t="s">
        <v>291</v>
      </c>
      <c r="AL187" s="49">
        <v>0</v>
      </c>
      <c r="AM187" s="49">
        <v>4.5</v>
      </c>
      <c r="AN187" s="49">
        <v>4</v>
      </c>
      <c r="AO187" s="49" t="s">
        <v>91</v>
      </c>
      <c r="AP187" s="49" t="s">
        <v>2286</v>
      </c>
      <c r="AQ187" s="49" t="s">
        <v>3146</v>
      </c>
      <c r="AR187" s="49" t="s">
        <v>3147</v>
      </c>
      <c r="AS187" s="49" t="s">
        <v>2380</v>
      </c>
      <c r="AT187" s="49" t="s">
        <v>2380</v>
      </c>
      <c r="AU187" s="49" t="s">
        <v>2380</v>
      </c>
      <c r="AV187" s="49" t="s">
        <v>2380</v>
      </c>
      <c r="AW187" s="49" t="s">
        <v>3148</v>
      </c>
    </row>
    <row r="188" spans="6:49" x14ac:dyDescent="0.2">
      <c r="F188" s="48" t="s">
        <v>662</v>
      </c>
      <c r="G188" s="48" t="s">
        <v>663</v>
      </c>
      <c r="H188" s="48"/>
      <c r="I188" s="48">
        <v>12.898660000000001</v>
      </c>
      <c r="J188" s="48"/>
      <c r="K188" s="48">
        <v>71</v>
      </c>
      <c r="L188" s="48" t="s">
        <v>88</v>
      </c>
      <c r="M188" s="48">
        <v>792</v>
      </c>
      <c r="N188" s="48" t="s">
        <v>88</v>
      </c>
      <c r="O188" s="48">
        <v>70.099999999999994</v>
      </c>
      <c r="P188" s="48" t="s">
        <v>3149</v>
      </c>
      <c r="Q188" s="48">
        <v>9.4</v>
      </c>
      <c r="R188" s="48">
        <v>18</v>
      </c>
      <c r="S188" s="48">
        <v>42.6</v>
      </c>
      <c r="T188" s="48" t="s">
        <v>2337</v>
      </c>
      <c r="U188" s="48" t="s">
        <v>88</v>
      </c>
      <c r="V188" s="48" t="s">
        <v>2337</v>
      </c>
      <c r="W188" s="48" t="s">
        <v>88</v>
      </c>
      <c r="X188" s="48" t="s">
        <v>111</v>
      </c>
      <c r="Y188" s="48" t="s">
        <v>2450</v>
      </c>
      <c r="Z188" s="48" t="s">
        <v>3115</v>
      </c>
      <c r="AA188" s="48" t="s">
        <v>88</v>
      </c>
      <c r="AB188" s="48" t="s">
        <v>3150</v>
      </c>
      <c r="AC188" s="49">
        <v>189</v>
      </c>
      <c r="AD188" s="49">
        <v>11.404630000000001</v>
      </c>
      <c r="AE188" s="49"/>
      <c r="AF188" s="49">
        <v>99</v>
      </c>
      <c r="AG188" s="49" t="s">
        <v>88</v>
      </c>
      <c r="AH188" s="49">
        <v>920</v>
      </c>
      <c r="AI188" s="49" t="s">
        <v>88</v>
      </c>
      <c r="AJ188" s="49">
        <v>73.3</v>
      </c>
      <c r="AK188" s="49" t="s">
        <v>3315</v>
      </c>
      <c r="AL188" s="49">
        <v>9.4</v>
      </c>
      <c r="AM188" s="49">
        <v>18.2</v>
      </c>
      <c r="AN188" s="49">
        <v>45.7</v>
      </c>
      <c r="AO188" s="49" t="s">
        <v>2337</v>
      </c>
      <c r="AP188" s="49" t="s">
        <v>88</v>
      </c>
      <c r="AQ188" s="49" t="s">
        <v>2337</v>
      </c>
      <c r="AR188" s="49" t="s">
        <v>88</v>
      </c>
      <c r="AS188" s="49" t="s">
        <v>111</v>
      </c>
      <c r="AT188" s="49" t="s">
        <v>2450</v>
      </c>
      <c r="AU188" s="49" t="s">
        <v>3115</v>
      </c>
      <c r="AV188" s="49" t="s">
        <v>88</v>
      </c>
      <c r="AW188" s="49" t="s">
        <v>3150</v>
      </c>
    </row>
    <row r="189" spans="6:49" x14ac:dyDescent="0.2">
      <c r="F189" s="48" t="s">
        <v>664</v>
      </c>
      <c r="G189" s="48" t="s">
        <v>665</v>
      </c>
      <c r="H189" s="48"/>
      <c r="I189" s="48">
        <v>62.866390000000003</v>
      </c>
      <c r="J189" s="48"/>
      <c r="K189" s="48">
        <v>10</v>
      </c>
      <c r="L189" s="48" t="s">
        <v>1782</v>
      </c>
      <c r="M189" s="48">
        <v>498</v>
      </c>
      <c r="N189" s="48" t="s">
        <v>3151</v>
      </c>
      <c r="O189" s="48">
        <v>37.799999999999997</v>
      </c>
      <c r="P189" s="48" t="s">
        <v>3152</v>
      </c>
      <c r="Q189" s="48">
        <v>13.2</v>
      </c>
      <c r="R189" s="48">
        <v>24.5</v>
      </c>
      <c r="S189" s="48">
        <v>0.1</v>
      </c>
      <c r="T189" s="48" t="s">
        <v>2337</v>
      </c>
      <c r="U189" s="48" t="s">
        <v>88</v>
      </c>
      <c r="V189" s="48" t="s">
        <v>2337</v>
      </c>
      <c r="W189" s="48" t="s">
        <v>88</v>
      </c>
      <c r="X189" s="48" t="s">
        <v>179</v>
      </c>
      <c r="Y189" s="48" t="s">
        <v>2356</v>
      </c>
      <c r="Z189" s="48" t="s">
        <v>88</v>
      </c>
      <c r="AA189" s="48" t="s">
        <v>291</v>
      </c>
      <c r="AB189" s="48" t="s">
        <v>2357</v>
      </c>
      <c r="AC189" s="49">
        <v>109</v>
      </c>
      <c r="AD189" s="49">
        <v>69.005920000000003</v>
      </c>
      <c r="AE189" s="49"/>
      <c r="AF189" s="49">
        <v>6</v>
      </c>
      <c r="AG189" s="49" t="s">
        <v>1857</v>
      </c>
      <c r="AH189" s="49">
        <v>384</v>
      </c>
      <c r="AI189" s="49" t="s">
        <v>3316</v>
      </c>
      <c r="AJ189" s="49">
        <v>37.6</v>
      </c>
      <c r="AK189" s="49" t="s">
        <v>3317</v>
      </c>
      <c r="AL189" s="49">
        <v>13.2</v>
      </c>
      <c r="AM189" s="49">
        <v>24.3</v>
      </c>
      <c r="AN189" s="49">
        <v>0.1</v>
      </c>
      <c r="AO189" s="49" t="s">
        <v>2337</v>
      </c>
      <c r="AP189" s="49" t="s">
        <v>88</v>
      </c>
      <c r="AQ189" s="49" t="s">
        <v>2337</v>
      </c>
      <c r="AR189" s="49" t="s">
        <v>88</v>
      </c>
      <c r="AS189" s="49" t="s">
        <v>179</v>
      </c>
      <c r="AT189" s="49" t="s">
        <v>2356</v>
      </c>
      <c r="AU189" s="49" t="s">
        <v>88</v>
      </c>
      <c r="AV189" s="49" t="s">
        <v>291</v>
      </c>
      <c r="AW189" s="49" t="s">
        <v>2357</v>
      </c>
    </row>
    <row r="190" spans="6:49" x14ac:dyDescent="0.2">
      <c r="F190" s="48" t="s">
        <v>182</v>
      </c>
      <c r="G190" s="48" t="s">
        <v>200</v>
      </c>
      <c r="H190" s="48"/>
      <c r="I190" s="48">
        <v>68.916380000000004</v>
      </c>
      <c r="J190" s="48"/>
      <c r="K190" s="48">
        <v>28</v>
      </c>
      <c r="L190" s="48" t="s">
        <v>1643</v>
      </c>
      <c r="M190" s="48">
        <v>168</v>
      </c>
      <c r="N190" s="48" t="s">
        <v>2739</v>
      </c>
      <c r="O190" s="48">
        <v>15.3</v>
      </c>
      <c r="P190" s="48" t="s">
        <v>291</v>
      </c>
      <c r="Q190" s="48">
        <v>15</v>
      </c>
      <c r="R190" s="48">
        <v>0</v>
      </c>
      <c r="S190" s="48">
        <v>0.3</v>
      </c>
      <c r="T190" s="48" t="s">
        <v>84</v>
      </c>
      <c r="U190" s="48" t="s">
        <v>2489</v>
      </c>
      <c r="V190" s="48" t="s">
        <v>3153</v>
      </c>
      <c r="W190" s="48" t="s">
        <v>88</v>
      </c>
      <c r="X190" s="48" t="s">
        <v>111</v>
      </c>
      <c r="Y190" s="48" t="s">
        <v>2450</v>
      </c>
      <c r="Z190" s="48" t="s">
        <v>3154</v>
      </c>
      <c r="AA190" s="48" t="s">
        <v>88</v>
      </c>
      <c r="AB190" s="48" t="s">
        <v>3155</v>
      </c>
      <c r="AC190" s="49">
        <v>112</v>
      </c>
      <c r="AD190" s="49">
        <v>68.684540000000013</v>
      </c>
      <c r="AE190" s="49"/>
      <c r="AF190" s="49">
        <v>28</v>
      </c>
      <c r="AG190" s="49" t="s">
        <v>1643</v>
      </c>
      <c r="AH190" s="49">
        <v>174</v>
      </c>
      <c r="AI190" s="49" t="s">
        <v>3238</v>
      </c>
      <c r="AJ190" s="49">
        <v>15.3</v>
      </c>
      <c r="AK190" s="49" t="s">
        <v>291</v>
      </c>
      <c r="AL190" s="49">
        <v>15</v>
      </c>
      <c r="AM190" s="49">
        <v>0</v>
      </c>
      <c r="AN190" s="49">
        <v>0.3</v>
      </c>
      <c r="AO190" s="49" t="s">
        <v>84</v>
      </c>
      <c r="AP190" s="49" t="s">
        <v>2489</v>
      </c>
      <c r="AQ190" s="49" t="s">
        <v>3153</v>
      </c>
      <c r="AR190" s="49" t="s">
        <v>88</v>
      </c>
      <c r="AS190" s="49" t="s">
        <v>111</v>
      </c>
      <c r="AT190" s="49" t="s">
        <v>2450</v>
      </c>
      <c r="AU190" s="49" t="s">
        <v>3154</v>
      </c>
      <c r="AV190" s="49" t="s">
        <v>88</v>
      </c>
      <c r="AW190" s="49" t="s">
        <v>3155</v>
      </c>
    </row>
    <row r="191" spans="6:49" x14ac:dyDescent="0.2">
      <c r="F191" s="48" t="s">
        <v>187</v>
      </c>
      <c r="G191" s="48" t="s">
        <v>201</v>
      </c>
      <c r="H191" s="48"/>
      <c r="I191" s="48">
        <v>74.129920000000013</v>
      </c>
      <c r="J191" s="48"/>
      <c r="K191" s="48">
        <v>44</v>
      </c>
      <c r="L191" s="48" t="s">
        <v>1788</v>
      </c>
      <c r="M191" s="48">
        <v>248</v>
      </c>
      <c r="N191" s="48" t="s">
        <v>2635</v>
      </c>
      <c r="O191" s="48">
        <v>26.6</v>
      </c>
      <c r="P191" s="48" t="s">
        <v>3156</v>
      </c>
      <c r="Q191" s="48">
        <v>13.8</v>
      </c>
      <c r="R191" s="48">
        <v>11.3</v>
      </c>
      <c r="S191" s="48">
        <v>1.6</v>
      </c>
      <c r="T191" s="48" t="s">
        <v>145</v>
      </c>
      <c r="U191" s="48" t="s">
        <v>2533</v>
      </c>
      <c r="V191" s="48" t="s">
        <v>2521</v>
      </c>
      <c r="W191" s="48" t="s">
        <v>2522</v>
      </c>
      <c r="X191" s="48" t="s">
        <v>130</v>
      </c>
      <c r="Y191" s="48" t="s">
        <v>2338</v>
      </c>
      <c r="Z191" s="48" t="s">
        <v>88</v>
      </c>
      <c r="AA191" s="48" t="s">
        <v>291</v>
      </c>
      <c r="AB191" s="48" t="s">
        <v>3157</v>
      </c>
      <c r="AC191" s="49">
        <v>89</v>
      </c>
      <c r="AD191" s="49">
        <v>74.129920000000013</v>
      </c>
      <c r="AE191" s="49"/>
      <c r="AF191" s="49">
        <v>44</v>
      </c>
      <c r="AG191" s="49" t="s">
        <v>1788</v>
      </c>
      <c r="AH191" s="49">
        <v>248</v>
      </c>
      <c r="AI191" s="49" t="s">
        <v>2635</v>
      </c>
      <c r="AJ191" s="49">
        <v>26.6</v>
      </c>
      <c r="AK191" s="49" t="s">
        <v>3156</v>
      </c>
      <c r="AL191" s="49">
        <v>13.8</v>
      </c>
      <c r="AM191" s="49">
        <v>11.3</v>
      </c>
      <c r="AN191" s="49">
        <v>1.6</v>
      </c>
      <c r="AO191" s="49" t="s">
        <v>145</v>
      </c>
      <c r="AP191" s="49" t="s">
        <v>2533</v>
      </c>
      <c r="AQ191" s="49" t="s">
        <v>2521</v>
      </c>
      <c r="AR191" s="49" t="s">
        <v>2522</v>
      </c>
      <c r="AS191" s="49" t="s">
        <v>130</v>
      </c>
      <c r="AT191" s="49" t="s">
        <v>2338</v>
      </c>
      <c r="AU191" s="49" t="s">
        <v>88</v>
      </c>
      <c r="AV191" s="49" t="s">
        <v>291</v>
      </c>
      <c r="AW191" s="49" t="s">
        <v>3157</v>
      </c>
    </row>
    <row r="192" spans="6:49" x14ac:dyDescent="0.2">
      <c r="F192" s="48" t="s">
        <v>666</v>
      </c>
      <c r="G192" s="48" t="s">
        <v>667</v>
      </c>
      <c r="H192" s="48"/>
      <c r="I192" s="48">
        <v>88.93986000000001</v>
      </c>
      <c r="J192" s="48"/>
      <c r="K192" s="48">
        <v>11</v>
      </c>
      <c r="L192" s="48" t="s">
        <v>1807</v>
      </c>
      <c r="M192" s="48">
        <v>158</v>
      </c>
      <c r="N192" s="48" t="s">
        <v>3158</v>
      </c>
      <c r="O192" s="48">
        <v>15.6</v>
      </c>
      <c r="P192" s="48" t="s">
        <v>291</v>
      </c>
      <c r="Q192" s="48">
        <v>2</v>
      </c>
      <c r="R192" s="48">
        <v>10.4</v>
      </c>
      <c r="S192" s="48">
        <v>3.1</v>
      </c>
      <c r="T192" s="48" t="s">
        <v>139</v>
      </c>
      <c r="U192" s="48" t="s">
        <v>254</v>
      </c>
      <c r="V192" s="48" t="s">
        <v>3159</v>
      </c>
      <c r="W192" s="48" t="s">
        <v>3160</v>
      </c>
      <c r="X192" s="48" t="s">
        <v>3161</v>
      </c>
      <c r="Y192" s="48" t="s">
        <v>3162</v>
      </c>
      <c r="Z192" s="48" t="s">
        <v>88</v>
      </c>
      <c r="AA192" s="48" t="s">
        <v>291</v>
      </c>
      <c r="AB192" s="48" t="s">
        <v>3163</v>
      </c>
      <c r="AC192" s="49">
        <v>17</v>
      </c>
      <c r="AD192" s="49">
        <v>88.93986000000001</v>
      </c>
      <c r="AE192" s="49"/>
      <c r="AF192" s="49">
        <v>11</v>
      </c>
      <c r="AG192" s="49" t="s">
        <v>1807</v>
      </c>
      <c r="AH192" s="49">
        <v>158</v>
      </c>
      <c r="AI192" s="49" t="s">
        <v>3158</v>
      </c>
      <c r="AJ192" s="49">
        <v>15.6</v>
      </c>
      <c r="AK192" s="49" t="s">
        <v>291</v>
      </c>
      <c r="AL192" s="49">
        <v>2</v>
      </c>
      <c r="AM192" s="49">
        <v>10.4</v>
      </c>
      <c r="AN192" s="49">
        <v>3.1</v>
      </c>
      <c r="AO192" s="49" t="s">
        <v>139</v>
      </c>
      <c r="AP192" s="49" t="s">
        <v>254</v>
      </c>
      <c r="AQ192" s="49" t="s">
        <v>3159</v>
      </c>
      <c r="AR192" s="49" t="s">
        <v>3160</v>
      </c>
      <c r="AS192" s="49" t="s">
        <v>3161</v>
      </c>
      <c r="AT192" s="49" t="s">
        <v>3162</v>
      </c>
      <c r="AU192" s="49" t="s">
        <v>88</v>
      </c>
      <c r="AV192" s="49" t="s">
        <v>291</v>
      </c>
      <c r="AW192" s="49" t="s">
        <v>3163</v>
      </c>
    </row>
    <row r="193" spans="6:49" x14ac:dyDescent="0.2">
      <c r="F193" s="48" t="s">
        <v>668</v>
      </c>
      <c r="G193" s="48" t="s">
        <v>669</v>
      </c>
      <c r="H193" s="48"/>
      <c r="I193" s="48">
        <v>58.711650000000006</v>
      </c>
      <c r="J193" s="48"/>
      <c r="K193" s="48">
        <v>51</v>
      </c>
      <c r="L193" s="48" t="s">
        <v>129</v>
      </c>
      <c r="M193" s="48">
        <v>242</v>
      </c>
      <c r="N193" s="48" t="s">
        <v>3164</v>
      </c>
      <c r="O193" s="48">
        <v>31.6</v>
      </c>
      <c r="P193" s="48" t="s">
        <v>3165</v>
      </c>
      <c r="Q193" s="48">
        <v>17.600000000000001</v>
      </c>
      <c r="R193" s="48">
        <v>5.6</v>
      </c>
      <c r="S193" s="48">
        <v>8.3000000000000007</v>
      </c>
      <c r="T193" s="48" t="s">
        <v>3166</v>
      </c>
      <c r="U193" s="48" t="s">
        <v>88</v>
      </c>
      <c r="V193" s="48" t="s">
        <v>3167</v>
      </c>
      <c r="W193" s="48" t="s">
        <v>3168</v>
      </c>
      <c r="X193" s="48" t="s">
        <v>179</v>
      </c>
      <c r="Y193" s="48" t="s">
        <v>2356</v>
      </c>
      <c r="Z193" s="48" t="s">
        <v>88</v>
      </c>
      <c r="AA193" s="48" t="s">
        <v>291</v>
      </c>
      <c r="AB193" s="48" t="s">
        <v>3169</v>
      </c>
      <c r="AC193" s="49">
        <v>146</v>
      </c>
      <c r="AD193" s="49">
        <v>58.711650000000006</v>
      </c>
      <c r="AE193" s="49"/>
      <c r="AF193" s="49">
        <v>51</v>
      </c>
      <c r="AG193" s="49" t="s">
        <v>129</v>
      </c>
      <c r="AH193" s="49">
        <v>242</v>
      </c>
      <c r="AI193" s="49" t="s">
        <v>3164</v>
      </c>
      <c r="AJ193" s="49">
        <v>31.6</v>
      </c>
      <c r="AK193" s="49" t="s">
        <v>3165</v>
      </c>
      <c r="AL193" s="49">
        <v>17.600000000000001</v>
      </c>
      <c r="AM193" s="49">
        <v>5.6</v>
      </c>
      <c r="AN193" s="49">
        <v>8.3000000000000007</v>
      </c>
      <c r="AO193" s="49" t="s">
        <v>3166</v>
      </c>
      <c r="AP193" s="49" t="s">
        <v>88</v>
      </c>
      <c r="AQ193" s="49" t="s">
        <v>3167</v>
      </c>
      <c r="AR193" s="49" t="s">
        <v>3168</v>
      </c>
      <c r="AS193" s="49" t="s">
        <v>179</v>
      </c>
      <c r="AT193" s="49" t="s">
        <v>2356</v>
      </c>
      <c r="AU193" s="49" t="s">
        <v>88</v>
      </c>
      <c r="AV193" s="49" t="s">
        <v>291</v>
      </c>
      <c r="AW193" s="49" t="s">
        <v>3169</v>
      </c>
    </row>
  </sheetData>
  <sortState ref="A3:D24">
    <sortCondition ref="D3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93"/>
  <sheetViews>
    <sheetView topLeftCell="H1" workbookViewId="0">
      <selection activeCell="X17" sqref="X17"/>
    </sheetView>
  </sheetViews>
  <sheetFormatPr defaultRowHeight="14.25" x14ac:dyDescent="0.2"/>
  <cols>
    <col min="1" max="1" width="12.25" customWidth="1"/>
    <col min="2" max="2" width="20.25" customWidth="1"/>
    <col min="3" max="3" width="13.875" customWidth="1"/>
    <col min="4" max="4" width="13.375" customWidth="1"/>
    <col min="6" max="38" width="29.375" style="35" customWidth="1"/>
    <col min="39" max="68" width="29.375" style="51" customWidth="1"/>
    <col min="69" max="69" width="48.125" style="51" bestFit="1" customWidth="1"/>
  </cols>
  <sheetData>
    <row r="1" spans="1:69" x14ac:dyDescent="0.2">
      <c r="F1" s="11">
        <v>1</v>
      </c>
      <c r="G1" s="11">
        <v>2</v>
      </c>
      <c r="H1" s="11">
        <v>3</v>
      </c>
      <c r="I1" s="11">
        <v>4</v>
      </c>
      <c r="J1" s="11">
        <v>5</v>
      </c>
      <c r="K1" s="11">
        <v>6</v>
      </c>
      <c r="L1" s="11">
        <v>7</v>
      </c>
      <c r="M1" s="11">
        <v>8</v>
      </c>
      <c r="N1" s="11">
        <v>9</v>
      </c>
      <c r="O1" s="11">
        <v>10</v>
      </c>
      <c r="P1" s="11">
        <v>11</v>
      </c>
      <c r="Q1" s="11">
        <v>12</v>
      </c>
      <c r="R1" s="11">
        <v>13</v>
      </c>
      <c r="S1" s="11">
        <v>14</v>
      </c>
      <c r="T1" s="11">
        <v>15</v>
      </c>
      <c r="U1" s="11">
        <v>16</v>
      </c>
      <c r="V1" s="11">
        <v>17</v>
      </c>
      <c r="W1" s="11">
        <v>18</v>
      </c>
      <c r="X1" s="11">
        <v>19</v>
      </c>
      <c r="Y1" s="11">
        <v>20</v>
      </c>
      <c r="Z1" s="11">
        <v>21</v>
      </c>
      <c r="AA1" s="11">
        <v>22</v>
      </c>
      <c r="AB1" s="11">
        <v>23</v>
      </c>
      <c r="AC1" s="11">
        <v>24</v>
      </c>
      <c r="AD1" s="11">
        <v>25</v>
      </c>
      <c r="AE1" s="11">
        <v>26</v>
      </c>
      <c r="AF1" s="11">
        <v>27</v>
      </c>
      <c r="AG1" s="11">
        <v>28</v>
      </c>
      <c r="AH1" s="11">
        <v>29</v>
      </c>
      <c r="AI1" s="11">
        <v>30</v>
      </c>
      <c r="AJ1" s="11">
        <v>31</v>
      </c>
      <c r="AK1" s="11">
        <v>32</v>
      </c>
      <c r="AL1" s="11">
        <v>33</v>
      </c>
      <c r="AM1" s="11">
        <v>34</v>
      </c>
      <c r="AN1" s="11">
        <v>35</v>
      </c>
      <c r="AO1" s="11">
        <v>36</v>
      </c>
      <c r="AP1" s="11">
        <v>37</v>
      </c>
      <c r="AQ1" s="11">
        <v>38</v>
      </c>
      <c r="AR1" s="11">
        <v>39</v>
      </c>
      <c r="AS1" s="11">
        <v>40</v>
      </c>
      <c r="AT1" s="11">
        <v>41</v>
      </c>
      <c r="AU1" s="11">
        <v>42</v>
      </c>
      <c r="AV1" s="11">
        <v>43</v>
      </c>
      <c r="AW1" s="11">
        <v>44</v>
      </c>
      <c r="AX1" s="11">
        <v>45</v>
      </c>
      <c r="AY1" s="11">
        <v>46</v>
      </c>
      <c r="AZ1" s="11">
        <v>47</v>
      </c>
      <c r="BA1" s="11">
        <v>48</v>
      </c>
      <c r="BB1" s="11">
        <v>49</v>
      </c>
      <c r="BC1" s="11">
        <v>50</v>
      </c>
      <c r="BD1" s="11">
        <v>51</v>
      </c>
      <c r="BE1" s="11">
        <v>52</v>
      </c>
      <c r="BF1" s="11">
        <v>53</v>
      </c>
      <c r="BG1" s="11">
        <v>54</v>
      </c>
      <c r="BH1" s="11">
        <v>55</v>
      </c>
      <c r="BI1" s="11">
        <v>56</v>
      </c>
      <c r="BJ1" s="11">
        <v>57</v>
      </c>
      <c r="BK1" s="11">
        <v>58</v>
      </c>
      <c r="BL1" s="11">
        <v>59</v>
      </c>
      <c r="BM1" s="11">
        <v>60</v>
      </c>
      <c r="BN1" s="11">
        <v>61</v>
      </c>
      <c r="BO1" s="11">
        <v>62</v>
      </c>
      <c r="BP1" s="11">
        <v>63</v>
      </c>
      <c r="BQ1" s="11">
        <v>64</v>
      </c>
    </row>
    <row r="2" spans="1:69" ht="38.25" x14ac:dyDescent="0.2">
      <c r="A2" s="26" t="s">
        <v>53</v>
      </c>
      <c r="B2" s="27" t="s">
        <v>1</v>
      </c>
      <c r="C2" s="28" t="s">
        <v>224</v>
      </c>
      <c r="D2" s="28" t="s">
        <v>225</v>
      </c>
      <c r="F2" s="48" t="s">
        <v>53</v>
      </c>
      <c r="G2" s="48" t="s">
        <v>1</v>
      </c>
      <c r="H2" s="48" t="s">
        <v>3326</v>
      </c>
      <c r="I2" s="48" t="s">
        <v>3327</v>
      </c>
      <c r="J2" s="48" t="s">
        <v>3328</v>
      </c>
      <c r="K2" s="48" t="s">
        <v>3329</v>
      </c>
      <c r="L2" s="48" t="s">
        <v>3330</v>
      </c>
      <c r="M2" s="48" t="s">
        <v>3331</v>
      </c>
      <c r="N2" s="48" t="s">
        <v>3332</v>
      </c>
      <c r="O2" s="48" t="s">
        <v>3333</v>
      </c>
      <c r="P2" s="48" t="s">
        <v>3334</v>
      </c>
      <c r="Q2" s="48" t="s">
        <v>3335</v>
      </c>
      <c r="R2" s="48" t="s">
        <v>3336</v>
      </c>
      <c r="S2" s="48" t="s">
        <v>3337</v>
      </c>
      <c r="T2" s="48" t="s">
        <v>3338</v>
      </c>
      <c r="U2" s="48" t="s">
        <v>3339</v>
      </c>
      <c r="V2" s="48" t="s">
        <v>3340</v>
      </c>
      <c r="W2" s="48" t="s">
        <v>3341</v>
      </c>
      <c r="X2" s="48" t="s">
        <v>3342</v>
      </c>
      <c r="Y2" s="48" t="s">
        <v>3343</v>
      </c>
      <c r="Z2" s="48" t="s">
        <v>3344</v>
      </c>
      <c r="AA2" s="48" t="s">
        <v>3345</v>
      </c>
      <c r="AB2" s="48" t="s">
        <v>3346</v>
      </c>
      <c r="AC2" s="48" t="s">
        <v>3347</v>
      </c>
      <c r="AD2" s="48" t="s">
        <v>3348</v>
      </c>
      <c r="AE2" s="48" t="s">
        <v>3349</v>
      </c>
      <c r="AF2" s="48" t="s">
        <v>3350</v>
      </c>
      <c r="AG2" s="48" t="s">
        <v>3351</v>
      </c>
      <c r="AH2" s="48" t="s">
        <v>3352</v>
      </c>
      <c r="AI2" s="48" t="s">
        <v>3353</v>
      </c>
      <c r="AJ2" s="48" t="s">
        <v>3354</v>
      </c>
      <c r="AK2" s="48" t="s">
        <v>3355</v>
      </c>
      <c r="AL2" s="48" t="s">
        <v>3356</v>
      </c>
      <c r="AM2" s="49" t="s">
        <v>3326</v>
      </c>
      <c r="AN2" s="49" t="s">
        <v>3327</v>
      </c>
      <c r="AO2" s="49" t="s">
        <v>3328</v>
      </c>
      <c r="AP2" s="49" t="s">
        <v>3329</v>
      </c>
      <c r="AQ2" s="49" t="s">
        <v>3330</v>
      </c>
      <c r="AR2" s="49" t="s">
        <v>3331</v>
      </c>
      <c r="AS2" s="49" t="s">
        <v>3332</v>
      </c>
      <c r="AT2" s="49" t="s">
        <v>3333</v>
      </c>
      <c r="AU2" s="49" t="s">
        <v>3334</v>
      </c>
      <c r="AV2" s="49" t="s">
        <v>3335</v>
      </c>
      <c r="AW2" s="49" t="s">
        <v>3336</v>
      </c>
      <c r="AX2" s="49" t="s">
        <v>3337</v>
      </c>
      <c r="AY2" s="49" t="s">
        <v>3338</v>
      </c>
      <c r="AZ2" s="49" t="s">
        <v>3339</v>
      </c>
      <c r="BA2" s="49" t="s">
        <v>3340</v>
      </c>
      <c r="BB2" s="49" t="s">
        <v>3341</v>
      </c>
      <c r="BC2" s="49" t="s">
        <v>3342</v>
      </c>
      <c r="BD2" s="49" t="s">
        <v>3343</v>
      </c>
      <c r="BE2" s="49" t="s">
        <v>3344</v>
      </c>
      <c r="BF2" s="49" t="s">
        <v>3345</v>
      </c>
      <c r="BG2" s="49" t="s">
        <v>3346</v>
      </c>
      <c r="BH2" s="49" t="s">
        <v>3347</v>
      </c>
      <c r="BI2" s="49" t="s">
        <v>3348</v>
      </c>
      <c r="BJ2" s="49" t="s">
        <v>3349</v>
      </c>
      <c r="BK2" s="49" t="s">
        <v>3350</v>
      </c>
      <c r="BL2" s="49" t="s">
        <v>3351</v>
      </c>
      <c r="BM2" s="49" t="s">
        <v>3352</v>
      </c>
      <c r="BN2" s="49" t="s">
        <v>3353</v>
      </c>
      <c r="BO2" s="49" t="s">
        <v>3354</v>
      </c>
      <c r="BP2" s="49" t="s">
        <v>3355</v>
      </c>
      <c r="BQ2" s="49" t="s">
        <v>3356</v>
      </c>
    </row>
    <row r="3" spans="1:69" x14ac:dyDescent="0.2">
      <c r="A3" s="13" t="s">
        <v>182</v>
      </c>
      <c r="B3" s="13" t="s">
        <v>200</v>
      </c>
      <c r="C3" s="12">
        <f>VLOOKUP($A3,'[1]2019-TAB'!$A:C,3,0)</f>
        <v>55</v>
      </c>
      <c r="D3" s="12">
        <f>VLOOKUP($A3,'[1]All-data-countries-2020'!$A:$GQ,135,0)</f>
        <v>54</v>
      </c>
      <c r="F3" s="48" t="s">
        <v>332</v>
      </c>
      <c r="G3" s="48" t="s">
        <v>333</v>
      </c>
      <c r="H3" s="48"/>
      <c r="I3" s="48">
        <v>30.633010000000002</v>
      </c>
      <c r="J3" s="48"/>
      <c r="K3" s="48">
        <v>228</v>
      </c>
      <c r="L3" s="48" t="s">
        <v>88</v>
      </c>
      <c r="M3" s="48">
        <v>324</v>
      </c>
      <c r="N3" s="48" t="s">
        <v>88</v>
      </c>
      <c r="O3" s="48">
        <v>48</v>
      </c>
      <c r="P3" s="48" t="s">
        <v>3357</v>
      </c>
      <c r="Q3" s="48">
        <v>96</v>
      </c>
      <c r="R3" s="48" t="s">
        <v>3358</v>
      </c>
      <c r="S3" s="48">
        <v>344.44439999999997</v>
      </c>
      <c r="T3" s="48" t="s">
        <v>3359</v>
      </c>
      <c r="U3" s="48">
        <v>900</v>
      </c>
      <c r="V3" s="48" t="s">
        <v>88</v>
      </c>
      <c r="W3" s="48">
        <v>452.77780000000001</v>
      </c>
      <c r="X3" s="48" t="s">
        <v>3360</v>
      </c>
      <c r="Y3" s="48">
        <v>750</v>
      </c>
      <c r="Z3" s="48" t="s">
        <v>813</v>
      </c>
      <c r="AA3" s="48" t="s">
        <v>2220</v>
      </c>
      <c r="AB3" s="48" t="s">
        <v>2220</v>
      </c>
      <c r="AC3" s="48" t="s">
        <v>2220</v>
      </c>
      <c r="AD3" s="48" t="s">
        <v>2220</v>
      </c>
      <c r="AE3" s="48" t="s">
        <v>2220</v>
      </c>
      <c r="AF3" s="48" t="s">
        <v>2220</v>
      </c>
      <c r="AG3" s="48" t="s">
        <v>2220</v>
      </c>
      <c r="AH3" s="48" t="s">
        <v>2220</v>
      </c>
      <c r="AI3" s="48" t="s">
        <v>2220</v>
      </c>
      <c r="AJ3" s="48" t="s">
        <v>2220</v>
      </c>
      <c r="AK3" s="48" t="s">
        <v>2220</v>
      </c>
      <c r="AL3" s="48" t="s">
        <v>2220</v>
      </c>
      <c r="AM3" s="49">
        <v>177</v>
      </c>
      <c r="AN3" s="49">
        <v>30.633010000000002</v>
      </c>
      <c r="AO3" s="49"/>
      <c r="AP3" s="49">
        <v>228</v>
      </c>
      <c r="AQ3" s="49" t="s">
        <v>88</v>
      </c>
      <c r="AR3" s="49">
        <v>324</v>
      </c>
      <c r="AS3" s="49" t="s">
        <v>88</v>
      </c>
      <c r="AT3" s="49">
        <v>48</v>
      </c>
      <c r="AU3" s="49" t="s">
        <v>3357</v>
      </c>
      <c r="AV3" s="49">
        <v>96</v>
      </c>
      <c r="AW3" s="49" t="s">
        <v>3358</v>
      </c>
      <c r="AX3" s="49">
        <v>344.44439999999997</v>
      </c>
      <c r="AY3" s="49" t="s">
        <v>3359</v>
      </c>
      <c r="AZ3" s="49">
        <v>900</v>
      </c>
      <c r="BA3" s="49" t="s">
        <v>88</v>
      </c>
      <c r="BB3" s="49">
        <v>452.77780000000001</v>
      </c>
      <c r="BC3" s="49" t="s">
        <v>3360</v>
      </c>
      <c r="BD3" s="49">
        <v>750</v>
      </c>
      <c r="BE3" s="49" t="s">
        <v>813</v>
      </c>
      <c r="BF3" s="49" t="s">
        <v>2220</v>
      </c>
      <c r="BG3" s="49" t="s">
        <v>2220</v>
      </c>
      <c r="BH3" s="49" t="s">
        <v>2220</v>
      </c>
      <c r="BI3" s="49" t="s">
        <v>2220</v>
      </c>
      <c r="BJ3" s="49" t="s">
        <v>2220</v>
      </c>
      <c r="BK3" s="49" t="s">
        <v>2220</v>
      </c>
      <c r="BL3" s="49" t="s">
        <v>2220</v>
      </c>
      <c r="BM3" s="49" t="s">
        <v>2220</v>
      </c>
      <c r="BN3" s="49" t="s">
        <v>2220</v>
      </c>
      <c r="BO3" s="49" t="s">
        <v>2220</v>
      </c>
      <c r="BP3" s="49" t="s">
        <v>2220</v>
      </c>
      <c r="BQ3" s="49" t="s">
        <v>2220</v>
      </c>
    </row>
    <row r="4" spans="1:69" x14ac:dyDescent="0.2">
      <c r="A4" s="13" t="s">
        <v>148</v>
      </c>
      <c r="B4" s="13" t="s">
        <v>12</v>
      </c>
      <c r="C4" s="12">
        <f>VLOOKUP($A4,'[1]2019-TAB'!$A:C,3,0)</f>
        <v>60</v>
      </c>
      <c r="D4" s="12">
        <f>VLOOKUP($A4,'[1]All-data-countries-2020'!$A:$GQ,135,0)</f>
        <v>58</v>
      </c>
      <c r="F4" s="48" t="s">
        <v>334</v>
      </c>
      <c r="G4" s="48" t="s">
        <v>335</v>
      </c>
      <c r="H4" s="48"/>
      <c r="I4" s="48">
        <v>96.290940000000006</v>
      </c>
      <c r="J4" s="48"/>
      <c r="K4" s="48">
        <v>6</v>
      </c>
      <c r="L4" s="48" t="s">
        <v>3361</v>
      </c>
      <c r="M4" s="48">
        <v>8</v>
      </c>
      <c r="N4" s="48" t="s">
        <v>3362</v>
      </c>
      <c r="O4" s="48">
        <v>9</v>
      </c>
      <c r="P4" s="48" t="s">
        <v>3363</v>
      </c>
      <c r="Q4" s="48">
        <v>10</v>
      </c>
      <c r="R4" s="48" t="s">
        <v>3364</v>
      </c>
      <c r="S4" s="48">
        <v>10</v>
      </c>
      <c r="T4" s="48" t="s">
        <v>2579</v>
      </c>
      <c r="U4" s="48">
        <v>10</v>
      </c>
      <c r="V4" s="48" t="s">
        <v>3365</v>
      </c>
      <c r="W4" s="48">
        <v>54.67</v>
      </c>
      <c r="X4" s="48" t="s">
        <v>3366</v>
      </c>
      <c r="Y4" s="48">
        <v>77.3</v>
      </c>
      <c r="Z4" s="48" t="s">
        <v>3367</v>
      </c>
      <c r="AA4" s="48" t="s">
        <v>2220</v>
      </c>
      <c r="AB4" s="48" t="s">
        <v>2220</v>
      </c>
      <c r="AC4" s="48" t="s">
        <v>2220</v>
      </c>
      <c r="AD4" s="48" t="s">
        <v>2220</v>
      </c>
      <c r="AE4" s="48" t="s">
        <v>2220</v>
      </c>
      <c r="AF4" s="48" t="s">
        <v>2220</v>
      </c>
      <c r="AG4" s="48" t="s">
        <v>2220</v>
      </c>
      <c r="AH4" s="48" t="s">
        <v>2220</v>
      </c>
      <c r="AI4" s="48" t="s">
        <v>2220</v>
      </c>
      <c r="AJ4" s="48" t="s">
        <v>2220</v>
      </c>
      <c r="AK4" s="48" t="s">
        <v>2220</v>
      </c>
      <c r="AL4" s="48" t="s">
        <v>2220</v>
      </c>
      <c r="AM4" s="49">
        <v>25</v>
      </c>
      <c r="AN4" s="49">
        <v>96.290940000000006</v>
      </c>
      <c r="AO4" s="49"/>
      <c r="AP4" s="49">
        <v>6</v>
      </c>
      <c r="AQ4" s="49" t="s">
        <v>3361</v>
      </c>
      <c r="AR4" s="49">
        <v>8</v>
      </c>
      <c r="AS4" s="49" t="s">
        <v>3362</v>
      </c>
      <c r="AT4" s="49">
        <v>9</v>
      </c>
      <c r="AU4" s="49" t="s">
        <v>3363</v>
      </c>
      <c r="AV4" s="49">
        <v>10</v>
      </c>
      <c r="AW4" s="49" t="s">
        <v>3364</v>
      </c>
      <c r="AX4" s="49">
        <v>10</v>
      </c>
      <c r="AY4" s="49" t="s">
        <v>2579</v>
      </c>
      <c r="AZ4" s="49">
        <v>10</v>
      </c>
      <c r="BA4" s="49" t="s">
        <v>3365</v>
      </c>
      <c r="BB4" s="49">
        <v>54.67</v>
      </c>
      <c r="BC4" s="49" t="s">
        <v>3366</v>
      </c>
      <c r="BD4" s="49">
        <v>77.3</v>
      </c>
      <c r="BE4" s="49" t="s">
        <v>3367</v>
      </c>
      <c r="BF4" s="49" t="s">
        <v>2220</v>
      </c>
      <c r="BG4" s="49" t="s">
        <v>2220</v>
      </c>
      <c r="BH4" s="49" t="s">
        <v>2220</v>
      </c>
      <c r="BI4" s="49" t="s">
        <v>2220</v>
      </c>
      <c r="BJ4" s="49" t="s">
        <v>2220</v>
      </c>
      <c r="BK4" s="49" t="s">
        <v>2220</v>
      </c>
      <c r="BL4" s="49" t="s">
        <v>2220</v>
      </c>
      <c r="BM4" s="49" t="s">
        <v>2220</v>
      </c>
      <c r="BN4" s="49" t="s">
        <v>2220</v>
      </c>
      <c r="BO4" s="49" t="s">
        <v>2220</v>
      </c>
      <c r="BP4" s="49" t="s">
        <v>2220</v>
      </c>
      <c r="BQ4" s="49" t="s">
        <v>2220</v>
      </c>
    </row>
    <row r="5" spans="1:69" x14ac:dyDescent="0.2">
      <c r="A5" s="13" t="s">
        <v>151</v>
      </c>
      <c r="B5" s="13" t="s">
        <v>16</v>
      </c>
      <c r="C5" s="12">
        <f>VLOOKUP($A5,'[1]2019-TAB'!$A:C,3,0)</f>
        <v>74</v>
      </c>
      <c r="D5" s="12">
        <f>VLOOKUP($A5,'[1]All-data-countries-2020'!$A:$GQ,135,0)</f>
        <v>64</v>
      </c>
      <c r="F5" s="48" t="s">
        <v>81</v>
      </c>
      <c r="G5" s="48" t="s">
        <v>36</v>
      </c>
      <c r="H5" s="48"/>
      <c r="I5" s="48">
        <v>38.428790000000006</v>
      </c>
      <c r="J5" s="48"/>
      <c r="K5" s="48">
        <v>149.1429</v>
      </c>
      <c r="L5" s="48" t="s">
        <v>3368</v>
      </c>
      <c r="M5" s="48">
        <v>96</v>
      </c>
      <c r="N5" s="48" t="s">
        <v>3369</v>
      </c>
      <c r="O5" s="48">
        <v>80</v>
      </c>
      <c r="P5" s="48" t="s">
        <v>3370</v>
      </c>
      <c r="Q5" s="48">
        <v>209.57140000000001</v>
      </c>
      <c r="R5" s="48" t="s">
        <v>3371</v>
      </c>
      <c r="S5" s="48">
        <v>374.44439999999997</v>
      </c>
      <c r="T5" s="48" t="s">
        <v>3372</v>
      </c>
      <c r="U5" s="48">
        <v>399.77780000000001</v>
      </c>
      <c r="V5" s="48" t="s">
        <v>3373</v>
      </c>
      <c r="W5" s="48">
        <v>592.88890000000004</v>
      </c>
      <c r="X5" s="48" t="s">
        <v>3374</v>
      </c>
      <c r="Y5" s="48">
        <v>408.77780000000001</v>
      </c>
      <c r="Z5" s="48" t="s">
        <v>3375</v>
      </c>
      <c r="AA5" s="48" t="s">
        <v>2220</v>
      </c>
      <c r="AB5" s="48" t="s">
        <v>2220</v>
      </c>
      <c r="AC5" s="48" t="s">
        <v>2220</v>
      </c>
      <c r="AD5" s="48" t="s">
        <v>2220</v>
      </c>
      <c r="AE5" s="48" t="s">
        <v>2220</v>
      </c>
      <c r="AF5" s="48" t="s">
        <v>2220</v>
      </c>
      <c r="AG5" s="48" t="s">
        <v>2220</v>
      </c>
      <c r="AH5" s="48" t="s">
        <v>2220</v>
      </c>
      <c r="AI5" s="48" t="s">
        <v>2220</v>
      </c>
      <c r="AJ5" s="48" t="s">
        <v>2220</v>
      </c>
      <c r="AK5" s="48" t="s">
        <v>2220</v>
      </c>
      <c r="AL5" s="48" t="s">
        <v>2220</v>
      </c>
      <c r="AM5" s="49">
        <v>172</v>
      </c>
      <c r="AN5" s="49">
        <v>38.428790000000006</v>
      </c>
      <c r="AO5" s="49"/>
      <c r="AP5" s="49">
        <v>149.1429</v>
      </c>
      <c r="AQ5" s="49" t="s">
        <v>3368</v>
      </c>
      <c r="AR5" s="49">
        <v>96</v>
      </c>
      <c r="AS5" s="49" t="s">
        <v>3369</v>
      </c>
      <c r="AT5" s="49">
        <v>80</v>
      </c>
      <c r="AU5" s="49" t="s">
        <v>3370</v>
      </c>
      <c r="AV5" s="49">
        <v>209.57140000000001</v>
      </c>
      <c r="AW5" s="49" t="s">
        <v>3371</v>
      </c>
      <c r="AX5" s="49">
        <v>374.44439999999997</v>
      </c>
      <c r="AY5" s="49" t="s">
        <v>3372</v>
      </c>
      <c r="AZ5" s="49">
        <v>399.77780000000001</v>
      </c>
      <c r="BA5" s="49" t="s">
        <v>3373</v>
      </c>
      <c r="BB5" s="49">
        <v>592.88890000000004</v>
      </c>
      <c r="BC5" s="49" t="s">
        <v>3374</v>
      </c>
      <c r="BD5" s="49">
        <v>408.77780000000001</v>
      </c>
      <c r="BE5" s="49" t="s">
        <v>3375</v>
      </c>
      <c r="BF5" s="49" t="s">
        <v>2220</v>
      </c>
      <c r="BG5" s="49" t="s">
        <v>2220</v>
      </c>
      <c r="BH5" s="49" t="s">
        <v>2220</v>
      </c>
      <c r="BI5" s="49" t="s">
        <v>2220</v>
      </c>
      <c r="BJ5" s="49" t="s">
        <v>2220</v>
      </c>
      <c r="BK5" s="49" t="s">
        <v>2220</v>
      </c>
      <c r="BL5" s="49" t="s">
        <v>2220</v>
      </c>
      <c r="BM5" s="49" t="s">
        <v>2220</v>
      </c>
      <c r="BN5" s="49" t="s">
        <v>2220</v>
      </c>
      <c r="BO5" s="49" t="s">
        <v>2220</v>
      </c>
      <c r="BP5" s="49" t="s">
        <v>2220</v>
      </c>
      <c r="BQ5" s="49" t="s">
        <v>2220</v>
      </c>
    </row>
    <row r="6" spans="1:69" x14ac:dyDescent="0.2">
      <c r="A6" s="13" t="s">
        <v>122</v>
      </c>
      <c r="B6" s="13" t="s">
        <v>18</v>
      </c>
      <c r="C6" s="12">
        <f>VLOOKUP($A6,'[1]2019-TAB'!$A:C,3,0)</f>
        <v>75</v>
      </c>
      <c r="D6" s="12">
        <f>VLOOKUP($A6,'[1]All-data-countries-2020'!$A:$GQ,135,0)</f>
        <v>75</v>
      </c>
      <c r="F6" s="48" t="s">
        <v>336</v>
      </c>
      <c r="G6" s="48" t="s">
        <v>337</v>
      </c>
      <c r="H6" s="48"/>
      <c r="I6" s="48">
        <v>36.151520000000005</v>
      </c>
      <c r="J6" s="48"/>
      <c r="K6" s="48">
        <v>96</v>
      </c>
      <c r="L6" s="48" t="s">
        <v>3376</v>
      </c>
      <c r="M6" s="48">
        <v>96</v>
      </c>
      <c r="N6" s="48" t="s">
        <v>3369</v>
      </c>
      <c r="O6" s="48">
        <v>164</v>
      </c>
      <c r="P6" s="48" t="s">
        <v>88</v>
      </c>
      <c r="Q6" s="48">
        <v>72</v>
      </c>
      <c r="R6" s="48" t="s">
        <v>3377</v>
      </c>
      <c r="S6" s="48">
        <v>240</v>
      </c>
      <c r="T6" s="48" t="s">
        <v>134</v>
      </c>
      <c r="U6" s="48">
        <v>460</v>
      </c>
      <c r="V6" s="48" t="s">
        <v>3378</v>
      </c>
      <c r="W6" s="48">
        <v>825</v>
      </c>
      <c r="X6" s="48" t="s">
        <v>3379</v>
      </c>
      <c r="Y6" s="48">
        <v>1030</v>
      </c>
      <c r="Z6" s="48" t="s">
        <v>2957</v>
      </c>
      <c r="AA6" s="48" t="s">
        <v>2220</v>
      </c>
      <c r="AB6" s="48" t="s">
        <v>2220</v>
      </c>
      <c r="AC6" s="48" t="s">
        <v>2220</v>
      </c>
      <c r="AD6" s="48" t="s">
        <v>2220</v>
      </c>
      <c r="AE6" s="48" t="s">
        <v>2220</v>
      </c>
      <c r="AF6" s="48" t="s">
        <v>2220</v>
      </c>
      <c r="AG6" s="48" t="s">
        <v>2220</v>
      </c>
      <c r="AH6" s="48" t="s">
        <v>2220</v>
      </c>
      <c r="AI6" s="48" t="s">
        <v>2220</v>
      </c>
      <c r="AJ6" s="48" t="s">
        <v>2220</v>
      </c>
      <c r="AK6" s="48" t="s">
        <v>2220</v>
      </c>
      <c r="AL6" s="48" t="s">
        <v>2220</v>
      </c>
      <c r="AM6" s="49">
        <v>174</v>
      </c>
      <c r="AN6" s="49">
        <v>36.151520000000005</v>
      </c>
      <c r="AO6" s="49"/>
      <c r="AP6" s="49">
        <v>96</v>
      </c>
      <c r="AQ6" s="49" t="s">
        <v>3376</v>
      </c>
      <c r="AR6" s="49">
        <v>96</v>
      </c>
      <c r="AS6" s="49" t="s">
        <v>3369</v>
      </c>
      <c r="AT6" s="49">
        <v>164</v>
      </c>
      <c r="AU6" s="49" t="s">
        <v>88</v>
      </c>
      <c r="AV6" s="49">
        <v>72</v>
      </c>
      <c r="AW6" s="49" t="s">
        <v>3377</v>
      </c>
      <c r="AX6" s="49">
        <v>240</v>
      </c>
      <c r="AY6" s="49" t="s">
        <v>134</v>
      </c>
      <c r="AZ6" s="49">
        <v>460</v>
      </c>
      <c r="BA6" s="49" t="s">
        <v>3378</v>
      </c>
      <c r="BB6" s="49">
        <v>825</v>
      </c>
      <c r="BC6" s="49" t="s">
        <v>3379</v>
      </c>
      <c r="BD6" s="49">
        <v>1030</v>
      </c>
      <c r="BE6" s="49" t="s">
        <v>2957</v>
      </c>
      <c r="BF6" s="49" t="s">
        <v>2220</v>
      </c>
      <c r="BG6" s="49" t="s">
        <v>2220</v>
      </c>
      <c r="BH6" s="49" t="s">
        <v>2220</v>
      </c>
      <c r="BI6" s="49" t="s">
        <v>2220</v>
      </c>
      <c r="BJ6" s="49" t="s">
        <v>2220</v>
      </c>
      <c r="BK6" s="49" t="s">
        <v>2220</v>
      </c>
      <c r="BL6" s="49" t="s">
        <v>2220</v>
      </c>
      <c r="BM6" s="49" t="s">
        <v>2220</v>
      </c>
      <c r="BN6" s="49" t="s">
        <v>2220</v>
      </c>
      <c r="BO6" s="49" t="s">
        <v>2220</v>
      </c>
      <c r="BP6" s="49" t="s">
        <v>2220</v>
      </c>
      <c r="BQ6" s="49" t="s">
        <v>2220</v>
      </c>
    </row>
    <row r="7" spans="1:69" x14ac:dyDescent="0.2">
      <c r="A7" s="13" t="s">
        <v>89</v>
      </c>
      <c r="B7" s="13" t="s">
        <v>10</v>
      </c>
      <c r="C7" s="12">
        <f>VLOOKUP($A7,'[1]2019-TAB'!$A:C,3,0)</f>
        <v>78</v>
      </c>
      <c r="D7" s="12">
        <f>VLOOKUP($A7,'[1]All-data-countries-2020'!$A:$GQ,135,0)</f>
        <v>77</v>
      </c>
      <c r="F7" s="48" t="s">
        <v>338</v>
      </c>
      <c r="G7" s="48" t="s">
        <v>339</v>
      </c>
      <c r="H7" s="48"/>
      <c r="I7" s="48">
        <v>68.725410000000011</v>
      </c>
      <c r="J7" s="48"/>
      <c r="K7" s="48">
        <v>50.666670000000003</v>
      </c>
      <c r="L7" s="48" t="s">
        <v>3380</v>
      </c>
      <c r="M7" s="48">
        <v>48</v>
      </c>
      <c r="N7" s="48" t="s">
        <v>3381</v>
      </c>
      <c r="O7" s="48">
        <v>61.333329999999997</v>
      </c>
      <c r="P7" s="48" t="s">
        <v>3382</v>
      </c>
      <c r="Q7" s="48">
        <v>61.333329999999997</v>
      </c>
      <c r="R7" s="48" t="s">
        <v>3383</v>
      </c>
      <c r="S7" s="48">
        <v>120.83329999999999</v>
      </c>
      <c r="T7" s="48" t="s">
        <v>3384</v>
      </c>
      <c r="U7" s="48">
        <v>100</v>
      </c>
      <c r="V7" s="48" t="s">
        <v>2280</v>
      </c>
      <c r="W7" s="48">
        <v>546.38890000000004</v>
      </c>
      <c r="X7" s="48" t="s">
        <v>3385</v>
      </c>
      <c r="Y7" s="48">
        <v>546.38890000000004</v>
      </c>
      <c r="Z7" s="48" t="s">
        <v>3386</v>
      </c>
      <c r="AA7" s="48" t="s">
        <v>2220</v>
      </c>
      <c r="AB7" s="48" t="s">
        <v>2220</v>
      </c>
      <c r="AC7" s="48" t="s">
        <v>2220</v>
      </c>
      <c r="AD7" s="48" t="s">
        <v>2220</v>
      </c>
      <c r="AE7" s="48" t="s">
        <v>2220</v>
      </c>
      <c r="AF7" s="48" t="s">
        <v>2220</v>
      </c>
      <c r="AG7" s="48" t="s">
        <v>2220</v>
      </c>
      <c r="AH7" s="48" t="s">
        <v>2220</v>
      </c>
      <c r="AI7" s="48" t="s">
        <v>2220</v>
      </c>
      <c r="AJ7" s="48" t="s">
        <v>2220</v>
      </c>
      <c r="AK7" s="48" t="s">
        <v>2220</v>
      </c>
      <c r="AL7" s="48" t="s">
        <v>2220</v>
      </c>
      <c r="AM7" s="49">
        <v>112</v>
      </c>
      <c r="AN7" s="49">
        <v>68.725410000000011</v>
      </c>
      <c r="AO7" s="49"/>
      <c r="AP7" s="49">
        <v>50.666670000000003</v>
      </c>
      <c r="AQ7" s="49" t="s">
        <v>3380</v>
      </c>
      <c r="AR7" s="49">
        <v>48</v>
      </c>
      <c r="AS7" s="49" t="s">
        <v>3381</v>
      </c>
      <c r="AT7" s="49">
        <v>61.333329999999997</v>
      </c>
      <c r="AU7" s="49" t="s">
        <v>3382</v>
      </c>
      <c r="AV7" s="49">
        <v>61.333329999999997</v>
      </c>
      <c r="AW7" s="49" t="s">
        <v>3383</v>
      </c>
      <c r="AX7" s="49">
        <v>120.83329999999999</v>
      </c>
      <c r="AY7" s="49" t="s">
        <v>3384</v>
      </c>
      <c r="AZ7" s="49">
        <v>100</v>
      </c>
      <c r="BA7" s="49" t="s">
        <v>2280</v>
      </c>
      <c r="BB7" s="49">
        <v>546.38890000000004</v>
      </c>
      <c r="BC7" s="49" t="s">
        <v>3385</v>
      </c>
      <c r="BD7" s="49">
        <v>546.38890000000004</v>
      </c>
      <c r="BE7" s="49" t="s">
        <v>3386</v>
      </c>
      <c r="BF7" s="49" t="s">
        <v>2220</v>
      </c>
      <c r="BG7" s="49" t="s">
        <v>2220</v>
      </c>
      <c r="BH7" s="49" t="s">
        <v>2220</v>
      </c>
      <c r="BI7" s="49" t="s">
        <v>2220</v>
      </c>
      <c r="BJ7" s="49" t="s">
        <v>2220</v>
      </c>
      <c r="BK7" s="49" t="s">
        <v>2220</v>
      </c>
      <c r="BL7" s="49" t="s">
        <v>2220</v>
      </c>
      <c r="BM7" s="49" t="s">
        <v>2220</v>
      </c>
      <c r="BN7" s="49" t="s">
        <v>2220</v>
      </c>
      <c r="BO7" s="49" t="s">
        <v>2220</v>
      </c>
      <c r="BP7" s="49" t="s">
        <v>2220</v>
      </c>
      <c r="BQ7" s="49" t="s">
        <v>2220</v>
      </c>
    </row>
    <row r="8" spans="1:69" x14ac:dyDescent="0.2">
      <c r="A8" s="13" t="s">
        <v>158</v>
      </c>
      <c r="B8" s="13" t="s">
        <v>14</v>
      </c>
      <c r="C8" s="12">
        <f>VLOOKUP($A8,'[1]2019-TAB'!$A:C,3,0)</f>
        <v>159</v>
      </c>
      <c r="D8" s="12">
        <f>VLOOKUP($A8,'[1]All-data-countries-2020'!$A:$GQ,135,0)</f>
        <v>86</v>
      </c>
      <c r="F8" s="48" t="s">
        <v>340</v>
      </c>
      <c r="G8" s="48" t="s">
        <v>341</v>
      </c>
      <c r="H8" s="48"/>
      <c r="I8" s="48">
        <v>65.584960000000009</v>
      </c>
      <c r="J8" s="48"/>
      <c r="K8" s="48">
        <v>27</v>
      </c>
      <c r="L8" s="48" t="s">
        <v>3387</v>
      </c>
      <c r="M8" s="48">
        <v>192</v>
      </c>
      <c r="N8" s="48" t="s">
        <v>3388</v>
      </c>
      <c r="O8" s="48">
        <v>21</v>
      </c>
      <c r="P8" s="48" t="s">
        <v>3389</v>
      </c>
      <c r="Q8" s="48">
        <v>60</v>
      </c>
      <c r="R8" s="48" t="s">
        <v>3390</v>
      </c>
      <c r="S8" s="48">
        <v>60</v>
      </c>
      <c r="T8" s="48" t="s">
        <v>1832</v>
      </c>
      <c r="U8" s="48">
        <v>120</v>
      </c>
      <c r="V8" s="48" t="s">
        <v>3391</v>
      </c>
      <c r="W8" s="48">
        <v>150</v>
      </c>
      <c r="X8" s="48" t="s">
        <v>3392</v>
      </c>
      <c r="Y8" s="48">
        <v>1200</v>
      </c>
      <c r="Z8" s="48" t="s">
        <v>88</v>
      </c>
      <c r="AA8" s="48" t="s">
        <v>2220</v>
      </c>
      <c r="AB8" s="48" t="s">
        <v>2220</v>
      </c>
      <c r="AC8" s="48" t="s">
        <v>2220</v>
      </c>
      <c r="AD8" s="48" t="s">
        <v>2220</v>
      </c>
      <c r="AE8" s="48" t="s">
        <v>2220</v>
      </c>
      <c r="AF8" s="48" t="s">
        <v>2220</v>
      </c>
      <c r="AG8" s="48" t="s">
        <v>2220</v>
      </c>
      <c r="AH8" s="48" t="s">
        <v>2220</v>
      </c>
      <c r="AI8" s="48" t="s">
        <v>2220</v>
      </c>
      <c r="AJ8" s="48" t="s">
        <v>2220</v>
      </c>
      <c r="AK8" s="48" t="s">
        <v>2220</v>
      </c>
      <c r="AL8" s="48" t="s">
        <v>2220</v>
      </c>
      <c r="AM8" s="49">
        <v>119</v>
      </c>
      <c r="AN8" s="49">
        <v>67.09272</v>
      </c>
      <c r="AO8" s="49"/>
      <c r="AP8" s="49">
        <v>25</v>
      </c>
      <c r="AQ8" s="49" t="s">
        <v>4139</v>
      </c>
      <c r="AR8" s="49">
        <v>166</v>
      </c>
      <c r="AS8" s="49" t="s">
        <v>4140</v>
      </c>
      <c r="AT8" s="49">
        <v>21</v>
      </c>
      <c r="AU8" s="49" t="s">
        <v>3389</v>
      </c>
      <c r="AV8" s="49">
        <v>60</v>
      </c>
      <c r="AW8" s="49" t="s">
        <v>3390</v>
      </c>
      <c r="AX8" s="49">
        <v>60</v>
      </c>
      <c r="AY8" s="49" t="s">
        <v>1832</v>
      </c>
      <c r="AZ8" s="49">
        <v>120</v>
      </c>
      <c r="BA8" s="49" t="s">
        <v>3391</v>
      </c>
      <c r="BB8" s="49">
        <v>150</v>
      </c>
      <c r="BC8" s="49" t="s">
        <v>3392</v>
      </c>
      <c r="BD8" s="49">
        <v>1200</v>
      </c>
      <c r="BE8" s="49" t="s">
        <v>88</v>
      </c>
      <c r="BF8" s="49" t="s">
        <v>2220</v>
      </c>
      <c r="BG8" s="49" t="s">
        <v>2220</v>
      </c>
      <c r="BH8" s="49" t="s">
        <v>2220</v>
      </c>
      <c r="BI8" s="49" t="s">
        <v>2220</v>
      </c>
      <c r="BJ8" s="49" t="s">
        <v>2220</v>
      </c>
      <c r="BK8" s="49" t="s">
        <v>2220</v>
      </c>
      <c r="BL8" s="49" t="s">
        <v>2220</v>
      </c>
      <c r="BM8" s="49" t="s">
        <v>2220</v>
      </c>
      <c r="BN8" s="49" t="s">
        <v>2220</v>
      </c>
      <c r="BO8" s="49" t="s">
        <v>2220</v>
      </c>
      <c r="BP8" s="49" t="s">
        <v>2220</v>
      </c>
      <c r="BQ8" s="49" t="s">
        <v>2220</v>
      </c>
    </row>
    <row r="9" spans="1:69" x14ac:dyDescent="0.2">
      <c r="A9" s="13" t="s">
        <v>176</v>
      </c>
      <c r="B9" s="13" t="s">
        <v>22</v>
      </c>
      <c r="C9" s="12">
        <f>VLOOKUP($A9,'[1]2019-TAB'!$A:C,3,0)</f>
        <v>90</v>
      </c>
      <c r="D9" s="12">
        <f>VLOOKUP($A9,'[1]All-data-countries-2020'!$A:$GQ,135,0)</f>
        <v>90</v>
      </c>
      <c r="F9" s="48" t="s">
        <v>342</v>
      </c>
      <c r="G9" s="48" t="s">
        <v>343</v>
      </c>
      <c r="H9" s="48"/>
      <c r="I9" s="48">
        <v>90.783830000000009</v>
      </c>
      <c r="J9" s="48"/>
      <c r="K9" s="48">
        <v>2</v>
      </c>
      <c r="L9" s="48" t="s">
        <v>3393</v>
      </c>
      <c r="M9" s="48">
        <v>1.6153850000000001</v>
      </c>
      <c r="N9" s="48" t="s">
        <v>3394</v>
      </c>
      <c r="O9" s="48">
        <v>38.538460000000001</v>
      </c>
      <c r="P9" s="48" t="s">
        <v>3395</v>
      </c>
      <c r="Q9" s="48">
        <v>2.538462</v>
      </c>
      <c r="R9" s="48" t="s">
        <v>3396</v>
      </c>
      <c r="S9" s="48">
        <v>100</v>
      </c>
      <c r="T9" s="48" t="s">
        <v>734</v>
      </c>
      <c r="U9" s="48">
        <v>100</v>
      </c>
      <c r="V9" s="48" t="s">
        <v>2280</v>
      </c>
      <c r="W9" s="48">
        <v>100</v>
      </c>
      <c r="X9" s="48" t="s">
        <v>3397</v>
      </c>
      <c r="Y9" s="48">
        <v>0</v>
      </c>
      <c r="Z9" s="48" t="s">
        <v>291</v>
      </c>
      <c r="AA9" s="48" t="s">
        <v>2220</v>
      </c>
      <c r="AB9" s="48" t="s">
        <v>2220</v>
      </c>
      <c r="AC9" s="48" t="s">
        <v>2220</v>
      </c>
      <c r="AD9" s="48" t="s">
        <v>2220</v>
      </c>
      <c r="AE9" s="48" t="s">
        <v>2220</v>
      </c>
      <c r="AF9" s="48" t="s">
        <v>2220</v>
      </c>
      <c r="AG9" s="48" t="s">
        <v>2220</v>
      </c>
      <c r="AH9" s="48" t="s">
        <v>2220</v>
      </c>
      <c r="AI9" s="48" t="s">
        <v>2220</v>
      </c>
      <c r="AJ9" s="48" t="s">
        <v>2220</v>
      </c>
      <c r="AK9" s="48" t="s">
        <v>2220</v>
      </c>
      <c r="AL9" s="48" t="s">
        <v>2220</v>
      </c>
      <c r="AM9" s="49">
        <v>43</v>
      </c>
      <c r="AN9" s="49">
        <v>91.727220000000003</v>
      </c>
      <c r="AO9" s="49"/>
      <c r="AP9" s="49">
        <v>2</v>
      </c>
      <c r="AQ9" s="49" t="s">
        <v>3393</v>
      </c>
      <c r="AR9" s="49">
        <v>1.6153850000000001</v>
      </c>
      <c r="AS9" s="49" t="s">
        <v>3394</v>
      </c>
      <c r="AT9" s="49">
        <v>26.538460000000001</v>
      </c>
      <c r="AU9" s="49" t="s">
        <v>4141</v>
      </c>
      <c r="AV9" s="49">
        <v>2.538462</v>
      </c>
      <c r="AW9" s="49" t="s">
        <v>3396</v>
      </c>
      <c r="AX9" s="49">
        <v>100</v>
      </c>
      <c r="AY9" s="49" t="s">
        <v>734</v>
      </c>
      <c r="AZ9" s="49">
        <v>100</v>
      </c>
      <c r="BA9" s="49" t="s">
        <v>2280</v>
      </c>
      <c r="BB9" s="49">
        <v>100</v>
      </c>
      <c r="BC9" s="49" t="s">
        <v>3397</v>
      </c>
      <c r="BD9" s="49">
        <v>0</v>
      </c>
      <c r="BE9" s="49" t="s">
        <v>291</v>
      </c>
      <c r="BF9" s="49" t="s">
        <v>2220</v>
      </c>
      <c r="BG9" s="49" t="s">
        <v>2220</v>
      </c>
      <c r="BH9" s="49" t="s">
        <v>2220</v>
      </c>
      <c r="BI9" s="49" t="s">
        <v>2220</v>
      </c>
      <c r="BJ9" s="49" t="s">
        <v>2220</v>
      </c>
      <c r="BK9" s="49" t="s">
        <v>2220</v>
      </c>
      <c r="BL9" s="49" t="s">
        <v>2220</v>
      </c>
      <c r="BM9" s="49" t="s">
        <v>2220</v>
      </c>
      <c r="BN9" s="49" t="s">
        <v>2220</v>
      </c>
      <c r="BO9" s="49" t="s">
        <v>2220</v>
      </c>
      <c r="BP9" s="49" t="s">
        <v>2220</v>
      </c>
      <c r="BQ9" s="49" t="s">
        <v>2220</v>
      </c>
    </row>
    <row r="10" spans="1:69" x14ac:dyDescent="0.2">
      <c r="A10" s="13" t="s">
        <v>178</v>
      </c>
      <c r="B10" s="13" t="s">
        <v>8</v>
      </c>
      <c r="C10" s="12">
        <f>VLOOKUP($A10,'[1]2019-TAB'!$A:C,3,0)</f>
        <v>96</v>
      </c>
      <c r="D10" s="12">
        <f>VLOOKUP($A10,'[1]All-data-countries-2020'!$A:$GQ,135,0)</f>
        <v>92</v>
      </c>
      <c r="F10" s="48" t="s">
        <v>344</v>
      </c>
      <c r="G10" s="48" t="s">
        <v>345</v>
      </c>
      <c r="H10" s="48"/>
      <c r="I10" s="48">
        <v>70.301220000000001</v>
      </c>
      <c r="J10" s="48"/>
      <c r="K10" s="48">
        <v>7</v>
      </c>
      <c r="L10" s="48" t="s">
        <v>3398</v>
      </c>
      <c r="M10" s="48">
        <v>4</v>
      </c>
      <c r="N10" s="48" t="s">
        <v>3399</v>
      </c>
      <c r="O10" s="48">
        <v>35.5</v>
      </c>
      <c r="P10" s="48" t="s">
        <v>3400</v>
      </c>
      <c r="Q10" s="48">
        <v>39</v>
      </c>
      <c r="R10" s="48" t="s">
        <v>3401</v>
      </c>
      <c r="S10" s="48">
        <v>264</v>
      </c>
      <c r="T10" s="48" t="s">
        <v>168</v>
      </c>
      <c r="U10" s="48">
        <v>100</v>
      </c>
      <c r="V10" s="48" t="s">
        <v>2280</v>
      </c>
      <c r="W10" s="48">
        <v>766</v>
      </c>
      <c r="X10" s="48" t="s">
        <v>3402</v>
      </c>
      <c r="Y10" s="48">
        <v>539</v>
      </c>
      <c r="Z10" s="48" t="s">
        <v>3403</v>
      </c>
      <c r="AA10" s="48" t="s">
        <v>2220</v>
      </c>
      <c r="AB10" s="48" t="s">
        <v>2220</v>
      </c>
      <c r="AC10" s="48" t="s">
        <v>2220</v>
      </c>
      <c r="AD10" s="48" t="s">
        <v>2220</v>
      </c>
      <c r="AE10" s="48" t="s">
        <v>2220</v>
      </c>
      <c r="AF10" s="48" t="s">
        <v>2220</v>
      </c>
      <c r="AG10" s="48" t="s">
        <v>2220</v>
      </c>
      <c r="AH10" s="48" t="s">
        <v>2220</v>
      </c>
      <c r="AI10" s="48" t="s">
        <v>2220</v>
      </c>
      <c r="AJ10" s="48" t="s">
        <v>2220</v>
      </c>
      <c r="AK10" s="48" t="s">
        <v>2220</v>
      </c>
      <c r="AL10" s="48" t="s">
        <v>2220</v>
      </c>
      <c r="AM10" s="49">
        <v>106</v>
      </c>
      <c r="AN10" s="49">
        <v>70.301220000000001</v>
      </c>
      <c r="AO10" s="49"/>
      <c r="AP10" s="49">
        <v>7</v>
      </c>
      <c r="AQ10" s="49" t="s">
        <v>3398</v>
      </c>
      <c r="AR10" s="49">
        <v>4</v>
      </c>
      <c r="AS10" s="49" t="s">
        <v>3399</v>
      </c>
      <c r="AT10" s="49">
        <v>35.5</v>
      </c>
      <c r="AU10" s="49" t="s">
        <v>3400</v>
      </c>
      <c r="AV10" s="49">
        <v>39</v>
      </c>
      <c r="AW10" s="49" t="s">
        <v>3401</v>
      </c>
      <c r="AX10" s="49">
        <v>264</v>
      </c>
      <c r="AY10" s="49" t="s">
        <v>168</v>
      </c>
      <c r="AZ10" s="49">
        <v>100</v>
      </c>
      <c r="BA10" s="49" t="s">
        <v>2280</v>
      </c>
      <c r="BB10" s="49">
        <v>766</v>
      </c>
      <c r="BC10" s="49" t="s">
        <v>3402</v>
      </c>
      <c r="BD10" s="49">
        <v>539</v>
      </c>
      <c r="BE10" s="49" t="s">
        <v>3403</v>
      </c>
      <c r="BF10" s="49" t="s">
        <v>2220</v>
      </c>
      <c r="BG10" s="49" t="s">
        <v>2220</v>
      </c>
      <c r="BH10" s="49" t="s">
        <v>2220</v>
      </c>
      <c r="BI10" s="49" t="s">
        <v>2220</v>
      </c>
      <c r="BJ10" s="49" t="s">
        <v>2220</v>
      </c>
      <c r="BK10" s="49" t="s">
        <v>2220</v>
      </c>
      <c r="BL10" s="49" t="s">
        <v>2220</v>
      </c>
      <c r="BM10" s="49" t="s">
        <v>2220</v>
      </c>
      <c r="BN10" s="49" t="s">
        <v>2220</v>
      </c>
      <c r="BO10" s="49" t="s">
        <v>2220</v>
      </c>
      <c r="BP10" s="49" t="s">
        <v>2220</v>
      </c>
      <c r="BQ10" s="49" t="s">
        <v>2220</v>
      </c>
    </row>
    <row r="11" spans="1:69" x14ac:dyDescent="0.2">
      <c r="A11" s="13" t="s">
        <v>153</v>
      </c>
      <c r="B11" s="13" t="s">
        <v>20</v>
      </c>
      <c r="C11" s="12">
        <f>VLOOKUP($A11,'[1]2019-TAB'!$A:C,3,0)</f>
        <v>101</v>
      </c>
      <c r="D11" s="12">
        <f>VLOOKUP($A11,'[1]All-data-countries-2020'!$A:$GQ,135,0)</f>
        <v>101</v>
      </c>
      <c r="F11" s="48" t="s">
        <v>346</v>
      </c>
      <c r="G11" s="48" t="s">
        <v>347</v>
      </c>
      <c r="H11" s="48"/>
      <c r="I11" s="48">
        <v>100.00000000000001</v>
      </c>
      <c r="J11" s="48"/>
      <c r="K11" s="48">
        <v>0.5</v>
      </c>
      <c r="L11" s="48" t="s">
        <v>291</v>
      </c>
      <c r="M11" s="48">
        <v>0.5</v>
      </c>
      <c r="N11" s="48" t="s">
        <v>291</v>
      </c>
      <c r="O11" s="48">
        <v>0</v>
      </c>
      <c r="P11" s="48" t="s">
        <v>291</v>
      </c>
      <c r="Q11" s="48">
        <v>0</v>
      </c>
      <c r="R11" s="48" t="s">
        <v>291</v>
      </c>
      <c r="S11" s="48">
        <v>0</v>
      </c>
      <c r="T11" s="48" t="s">
        <v>291</v>
      </c>
      <c r="U11" s="48">
        <v>0</v>
      </c>
      <c r="V11" s="48" t="s">
        <v>291</v>
      </c>
      <c r="W11" s="48">
        <v>0</v>
      </c>
      <c r="X11" s="48" t="s">
        <v>291</v>
      </c>
      <c r="Y11" s="48">
        <v>0</v>
      </c>
      <c r="Z11" s="48" t="s">
        <v>291</v>
      </c>
      <c r="AA11" s="48" t="s">
        <v>2220</v>
      </c>
      <c r="AB11" s="48" t="s">
        <v>2220</v>
      </c>
      <c r="AC11" s="48" t="s">
        <v>2220</v>
      </c>
      <c r="AD11" s="48" t="s">
        <v>2220</v>
      </c>
      <c r="AE11" s="48" t="s">
        <v>2220</v>
      </c>
      <c r="AF11" s="48" t="s">
        <v>2220</v>
      </c>
      <c r="AG11" s="48" t="s">
        <v>2220</v>
      </c>
      <c r="AH11" s="48" t="s">
        <v>2220</v>
      </c>
      <c r="AI11" s="48" t="s">
        <v>2220</v>
      </c>
      <c r="AJ11" s="48" t="s">
        <v>2220</v>
      </c>
      <c r="AK11" s="48" t="s">
        <v>2220</v>
      </c>
      <c r="AL11" s="48" t="s">
        <v>2220</v>
      </c>
      <c r="AM11" s="49">
        <v>1</v>
      </c>
      <c r="AN11" s="49">
        <v>100.00000000000001</v>
      </c>
      <c r="AO11" s="49"/>
      <c r="AP11" s="49">
        <v>0.5</v>
      </c>
      <c r="AQ11" s="49" t="s">
        <v>291</v>
      </c>
      <c r="AR11" s="49">
        <v>0.5</v>
      </c>
      <c r="AS11" s="49" t="s">
        <v>291</v>
      </c>
      <c r="AT11" s="49">
        <v>0</v>
      </c>
      <c r="AU11" s="49" t="s">
        <v>291</v>
      </c>
      <c r="AV11" s="49">
        <v>0</v>
      </c>
      <c r="AW11" s="49" t="s">
        <v>291</v>
      </c>
      <c r="AX11" s="49">
        <v>0</v>
      </c>
      <c r="AY11" s="49" t="s">
        <v>291</v>
      </c>
      <c r="AZ11" s="49">
        <v>0</v>
      </c>
      <c r="BA11" s="49" t="s">
        <v>291</v>
      </c>
      <c r="BB11" s="49">
        <v>0</v>
      </c>
      <c r="BC11" s="49" t="s">
        <v>291</v>
      </c>
      <c r="BD11" s="49">
        <v>0</v>
      </c>
      <c r="BE11" s="49" t="s">
        <v>291</v>
      </c>
      <c r="BF11" s="49" t="s">
        <v>2220</v>
      </c>
      <c r="BG11" s="49" t="s">
        <v>2220</v>
      </c>
      <c r="BH11" s="49" t="s">
        <v>2220</v>
      </c>
      <c r="BI11" s="49" t="s">
        <v>2220</v>
      </c>
      <c r="BJ11" s="49" t="s">
        <v>2220</v>
      </c>
      <c r="BK11" s="49" t="s">
        <v>2220</v>
      </c>
      <c r="BL11" s="49" t="s">
        <v>2220</v>
      </c>
      <c r="BM11" s="49" t="s">
        <v>2220</v>
      </c>
      <c r="BN11" s="49" t="s">
        <v>2220</v>
      </c>
      <c r="BO11" s="49" t="s">
        <v>2220</v>
      </c>
      <c r="BP11" s="49" t="s">
        <v>2220</v>
      </c>
      <c r="BQ11" s="49" t="s">
        <v>2220</v>
      </c>
    </row>
    <row r="12" spans="1:69" x14ac:dyDescent="0.2">
      <c r="A12" s="13" t="s">
        <v>98</v>
      </c>
      <c r="B12" s="13" t="s">
        <v>38</v>
      </c>
      <c r="C12" s="12">
        <f>VLOOKUP($A12,'[1]2019-TAB'!$A:C,3,0)</f>
        <v>118</v>
      </c>
      <c r="D12" s="12">
        <f>VLOOKUP($A12,'[1]All-data-countries-2020'!$A:$GQ,135,0)</f>
        <v>120</v>
      </c>
      <c r="F12" s="48" t="s">
        <v>348</v>
      </c>
      <c r="G12" s="48" t="s">
        <v>349</v>
      </c>
      <c r="H12" s="48"/>
      <c r="I12" s="48">
        <v>77.043660000000003</v>
      </c>
      <c r="J12" s="48"/>
      <c r="K12" s="48">
        <v>33</v>
      </c>
      <c r="L12" s="48" t="s">
        <v>3404</v>
      </c>
      <c r="M12" s="48">
        <v>33</v>
      </c>
      <c r="N12" s="48" t="s">
        <v>3405</v>
      </c>
      <c r="O12" s="48">
        <v>17.44444</v>
      </c>
      <c r="P12" s="48" t="s">
        <v>3406</v>
      </c>
      <c r="Q12" s="48">
        <v>14.142860000000001</v>
      </c>
      <c r="R12" s="48" t="s">
        <v>3407</v>
      </c>
      <c r="S12" s="48">
        <v>250</v>
      </c>
      <c r="T12" s="48" t="s">
        <v>813</v>
      </c>
      <c r="U12" s="48">
        <v>200</v>
      </c>
      <c r="V12" s="48" t="s">
        <v>2276</v>
      </c>
      <c r="W12" s="48">
        <v>214.1429</v>
      </c>
      <c r="X12" s="48" t="s">
        <v>3408</v>
      </c>
      <c r="Y12" s="48">
        <v>300</v>
      </c>
      <c r="Z12" s="48" t="s">
        <v>734</v>
      </c>
      <c r="AA12" s="48" t="s">
        <v>2220</v>
      </c>
      <c r="AB12" s="48" t="s">
        <v>2220</v>
      </c>
      <c r="AC12" s="48" t="s">
        <v>2220</v>
      </c>
      <c r="AD12" s="48" t="s">
        <v>2220</v>
      </c>
      <c r="AE12" s="48" t="s">
        <v>2220</v>
      </c>
      <c r="AF12" s="48" t="s">
        <v>2220</v>
      </c>
      <c r="AG12" s="48" t="s">
        <v>2220</v>
      </c>
      <c r="AH12" s="48" t="s">
        <v>2220</v>
      </c>
      <c r="AI12" s="48" t="s">
        <v>2220</v>
      </c>
      <c r="AJ12" s="48" t="s">
        <v>2220</v>
      </c>
      <c r="AK12" s="48" t="s">
        <v>2220</v>
      </c>
      <c r="AL12" s="48" t="s">
        <v>2220</v>
      </c>
      <c r="AM12" s="49">
        <v>83</v>
      </c>
      <c r="AN12" s="49">
        <v>77.043660000000003</v>
      </c>
      <c r="AO12" s="49"/>
      <c r="AP12" s="49">
        <v>33</v>
      </c>
      <c r="AQ12" s="49" t="s">
        <v>3404</v>
      </c>
      <c r="AR12" s="49">
        <v>33</v>
      </c>
      <c r="AS12" s="49" t="s">
        <v>3405</v>
      </c>
      <c r="AT12" s="49">
        <v>17.44444</v>
      </c>
      <c r="AU12" s="49" t="s">
        <v>3406</v>
      </c>
      <c r="AV12" s="49">
        <v>14.142860000000001</v>
      </c>
      <c r="AW12" s="49" t="s">
        <v>3407</v>
      </c>
      <c r="AX12" s="49">
        <v>250</v>
      </c>
      <c r="AY12" s="49" t="s">
        <v>813</v>
      </c>
      <c r="AZ12" s="49">
        <v>200</v>
      </c>
      <c r="BA12" s="49" t="s">
        <v>2276</v>
      </c>
      <c r="BB12" s="49">
        <v>214.1429</v>
      </c>
      <c r="BC12" s="49" t="s">
        <v>3408</v>
      </c>
      <c r="BD12" s="49">
        <v>300</v>
      </c>
      <c r="BE12" s="49" t="s">
        <v>734</v>
      </c>
      <c r="BF12" s="49" t="s">
        <v>2220</v>
      </c>
      <c r="BG12" s="49" t="s">
        <v>2220</v>
      </c>
      <c r="BH12" s="49" t="s">
        <v>2220</v>
      </c>
      <c r="BI12" s="49" t="s">
        <v>2220</v>
      </c>
      <c r="BJ12" s="49" t="s">
        <v>2220</v>
      </c>
      <c r="BK12" s="49" t="s">
        <v>2220</v>
      </c>
      <c r="BL12" s="49" t="s">
        <v>2220</v>
      </c>
      <c r="BM12" s="49" t="s">
        <v>2220</v>
      </c>
      <c r="BN12" s="49" t="s">
        <v>2220</v>
      </c>
      <c r="BO12" s="49" t="s">
        <v>2220</v>
      </c>
      <c r="BP12" s="49" t="s">
        <v>2220</v>
      </c>
      <c r="BQ12" s="49" t="s">
        <v>2220</v>
      </c>
    </row>
    <row r="13" spans="1:69" x14ac:dyDescent="0.2">
      <c r="A13" s="13" t="s">
        <v>138</v>
      </c>
      <c r="B13" s="13" t="s">
        <v>45</v>
      </c>
      <c r="C13" s="12">
        <f>VLOOKUP($A13,'[1]2019-TAB'!$A:C,3,0)</f>
        <v>128</v>
      </c>
      <c r="D13" s="12">
        <f>VLOOKUP($A13,'[1]All-data-countries-2020'!$A:$GQ,135,0)</f>
        <v>129</v>
      </c>
      <c r="F13" s="48" t="s">
        <v>350</v>
      </c>
      <c r="G13" s="48" t="s">
        <v>351</v>
      </c>
      <c r="H13" s="48"/>
      <c r="I13" s="48">
        <v>53.074000000000005</v>
      </c>
      <c r="J13" s="48"/>
      <c r="K13" s="48">
        <v>12</v>
      </c>
      <c r="L13" s="48" t="s">
        <v>3409</v>
      </c>
      <c r="M13" s="48">
        <v>6</v>
      </c>
      <c r="N13" s="48" t="s">
        <v>3410</v>
      </c>
      <c r="O13" s="48">
        <v>36</v>
      </c>
      <c r="P13" s="48" t="s">
        <v>3411</v>
      </c>
      <c r="Q13" s="48">
        <v>51</v>
      </c>
      <c r="R13" s="48" t="s">
        <v>3412</v>
      </c>
      <c r="S13" s="48">
        <v>550</v>
      </c>
      <c r="T13" s="48" t="s">
        <v>88</v>
      </c>
      <c r="U13" s="48">
        <v>550</v>
      </c>
      <c r="V13" s="48" t="s">
        <v>2697</v>
      </c>
      <c r="W13" s="48">
        <v>512</v>
      </c>
      <c r="X13" s="48" t="s">
        <v>3413</v>
      </c>
      <c r="Y13" s="48">
        <v>1385</v>
      </c>
      <c r="Z13" s="48" t="s">
        <v>88</v>
      </c>
      <c r="AA13" s="48" t="s">
        <v>2220</v>
      </c>
      <c r="AB13" s="48" t="s">
        <v>2220</v>
      </c>
      <c r="AC13" s="48" t="s">
        <v>2220</v>
      </c>
      <c r="AD13" s="48" t="s">
        <v>2220</v>
      </c>
      <c r="AE13" s="48" t="s">
        <v>2220</v>
      </c>
      <c r="AF13" s="48" t="s">
        <v>2220</v>
      </c>
      <c r="AG13" s="48" t="s">
        <v>2220</v>
      </c>
      <c r="AH13" s="48" t="s">
        <v>2220</v>
      </c>
      <c r="AI13" s="48" t="s">
        <v>2220</v>
      </c>
      <c r="AJ13" s="48" t="s">
        <v>2220</v>
      </c>
      <c r="AK13" s="48" t="s">
        <v>2220</v>
      </c>
      <c r="AL13" s="48" t="s">
        <v>2220</v>
      </c>
      <c r="AM13" s="49">
        <v>161</v>
      </c>
      <c r="AN13" s="49">
        <v>53.074000000000005</v>
      </c>
      <c r="AO13" s="49"/>
      <c r="AP13" s="49">
        <v>12</v>
      </c>
      <c r="AQ13" s="49" t="s">
        <v>3409</v>
      </c>
      <c r="AR13" s="49">
        <v>6</v>
      </c>
      <c r="AS13" s="49" t="s">
        <v>3410</v>
      </c>
      <c r="AT13" s="49">
        <v>36</v>
      </c>
      <c r="AU13" s="49" t="s">
        <v>3411</v>
      </c>
      <c r="AV13" s="49">
        <v>51</v>
      </c>
      <c r="AW13" s="49" t="s">
        <v>3412</v>
      </c>
      <c r="AX13" s="49">
        <v>550</v>
      </c>
      <c r="AY13" s="49" t="s">
        <v>88</v>
      </c>
      <c r="AZ13" s="49">
        <v>550</v>
      </c>
      <c r="BA13" s="49" t="s">
        <v>2697</v>
      </c>
      <c r="BB13" s="49">
        <v>512</v>
      </c>
      <c r="BC13" s="49" t="s">
        <v>3413</v>
      </c>
      <c r="BD13" s="49">
        <v>1385</v>
      </c>
      <c r="BE13" s="49" t="s">
        <v>88</v>
      </c>
      <c r="BF13" s="49" t="s">
        <v>2220</v>
      </c>
      <c r="BG13" s="49" t="s">
        <v>2220</v>
      </c>
      <c r="BH13" s="49" t="s">
        <v>2220</v>
      </c>
      <c r="BI13" s="49" t="s">
        <v>2220</v>
      </c>
      <c r="BJ13" s="49" t="s">
        <v>2220</v>
      </c>
      <c r="BK13" s="49" t="s">
        <v>2220</v>
      </c>
      <c r="BL13" s="49" t="s">
        <v>2220</v>
      </c>
      <c r="BM13" s="49" t="s">
        <v>2220</v>
      </c>
      <c r="BN13" s="49" t="s">
        <v>2220</v>
      </c>
      <c r="BO13" s="49" t="s">
        <v>2220</v>
      </c>
      <c r="BP13" s="49" t="s">
        <v>2220</v>
      </c>
      <c r="BQ13" s="49" t="s">
        <v>2220</v>
      </c>
    </row>
    <row r="14" spans="1:69" x14ac:dyDescent="0.2">
      <c r="A14" s="13" t="s">
        <v>144</v>
      </c>
      <c r="B14" s="13" t="s">
        <v>34</v>
      </c>
      <c r="C14" s="12">
        <f>VLOOKUP($A14,'[1]2019-TAB'!$A:C,3,0)</f>
        <v>143</v>
      </c>
      <c r="D14" s="12">
        <f>VLOOKUP($A14,'[1]All-data-countries-2020'!$A:$GQ,135,0)</f>
        <v>144</v>
      </c>
      <c r="F14" s="48" t="s">
        <v>89</v>
      </c>
      <c r="G14" s="48" t="s">
        <v>10</v>
      </c>
      <c r="H14" s="48"/>
      <c r="I14" s="48">
        <v>77.765720000000002</v>
      </c>
      <c r="J14" s="48"/>
      <c r="K14" s="48">
        <v>24</v>
      </c>
      <c r="L14" s="48" t="s">
        <v>3414</v>
      </c>
      <c r="M14" s="48">
        <v>60</v>
      </c>
      <c r="N14" s="48" t="s">
        <v>3415</v>
      </c>
      <c r="O14" s="48">
        <v>70.599999999999994</v>
      </c>
      <c r="P14" s="48" t="s">
        <v>3416</v>
      </c>
      <c r="Q14" s="48">
        <v>42</v>
      </c>
      <c r="R14" s="48" t="s">
        <v>3417</v>
      </c>
      <c r="S14" s="48">
        <v>100</v>
      </c>
      <c r="T14" s="48" t="s">
        <v>734</v>
      </c>
      <c r="U14" s="48">
        <v>130</v>
      </c>
      <c r="V14" s="48" t="s">
        <v>3418</v>
      </c>
      <c r="W14" s="48">
        <v>47.22222</v>
      </c>
      <c r="X14" s="48" t="s">
        <v>3420</v>
      </c>
      <c r="Y14" s="48">
        <v>397</v>
      </c>
      <c r="Z14" s="48" t="s">
        <v>3421</v>
      </c>
      <c r="AA14" s="48" t="s">
        <v>2220</v>
      </c>
      <c r="AB14" s="48" t="s">
        <v>2220</v>
      </c>
      <c r="AC14" s="48" t="s">
        <v>2220</v>
      </c>
      <c r="AD14" s="48" t="s">
        <v>2220</v>
      </c>
      <c r="AE14" s="48" t="s">
        <v>2220</v>
      </c>
      <c r="AF14" s="48" t="s">
        <v>2220</v>
      </c>
      <c r="AG14" s="48" t="s">
        <v>2220</v>
      </c>
      <c r="AH14" s="48" t="s">
        <v>2220</v>
      </c>
      <c r="AI14" s="48" t="s">
        <v>2220</v>
      </c>
      <c r="AJ14" s="48" t="s">
        <v>2220</v>
      </c>
      <c r="AK14" s="48" t="s">
        <v>2220</v>
      </c>
      <c r="AL14" s="48" t="s">
        <v>2220</v>
      </c>
      <c r="AM14" s="49">
        <v>77</v>
      </c>
      <c r="AN14" s="49">
        <v>78.677670000000006</v>
      </c>
      <c r="AO14" s="49"/>
      <c r="AP14" s="49">
        <v>24</v>
      </c>
      <c r="AQ14" s="49" t="s">
        <v>3414</v>
      </c>
      <c r="AR14" s="49">
        <v>60</v>
      </c>
      <c r="AS14" s="49" t="s">
        <v>3415</v>
      </c>
      <c r="AT14" s="49">
        <v>59</v>
      </c>
      <c r="AU14" s="49" t="s">
        <v>4092</v>
      </c>
      <c r="AV14" s="49">
        <v>42</v>
      </c>
      <c r="AW14" s="49" t="s">
        <v>3417</v>
      </c>
      <c r="AX14" s="49">
        <v>100</v>
      </c>
      <c r="AY14" s="49" t="s">
        <v>734</v>
      </c>
      <c r="AZ14" s="49">
        <v>130</v>
      </c>
      <c r="BA14" s="49" t="s">
        <v>3418</v>
      </c>
      <c r="BB14" s="49">
        <v>47.22222</v>
      </c>
      <c r="BC14" s="49" t="s">
        <v>3420</v>
      </c>
      <c r="BD14" s="49">
        <v>397</v>
      </c>
      <c r="BE14" s="49" t="s">
        <v>3421</v>
      </c>
      <c r="BF14" s="49" t="s">
        <v>2220</v>
      </c>
      <c r="BG14" s="49" t="s">
        <v>2220</v>
      </c>
      <c r="BH14" s="49" t="s">
        <v>2220</v>
      </c>
      <c r="BI14" s="49" t="s">
        <v>2220</v>
      </c>
      <c r="BJ14" s="49" t="s">
        <v>2220</v>
      </c>
      <c r="BK14" s="49" t="s">
        <v>2220</v>
      </c>
      <c r="BL14" s="49" t="s">
        <v>2220</v>
      </c>
      <c r="BM14" s="49" t="s">
        <v>2220</v>
      </c>
      <c r="BN14" s="49" t="s">
        <v>2220</v>
      </c>
      <c r="BO14" s="49" t="s">
        <v>2220</v>
      </c>
      <c r="BP14" s="49" t="s">
        <v>2220</v>
      </c>
      <c r="BQ14" s="49" t="s">
        <v>2220</v>
      </c>
    </row>
    <row r="15" spans="1:69" x14ac:dyDescent="0.2">
      <c r="A15" s="13" t="s">
        <v>104</v>
      </c>
      <c r="B15" s="13" t="s">
        <v>26</v>
      </c>
      <c r="C15" s="12">
        <f>VLOOKUP($A15,'[1]2019-TAB'!$A:C,3,0)</f>
        <v>146</v>
      </c>
      <c r="D15" s="12">
        <f>VLOOKUP($A15,'[1]All-data-countries-2020'!$A:$GQ,135,0)</f>
        <v>147</v>
      </c>
      <c r="F15" s="48" t="s">
        <v>352</v>
      </c>
      <c r="G15" s="48" t="s">
        <v>353</v>
      </c>
      <c r="H15" s="48"/>
      <c r="I15" s="48">
        <v>31.762730000000001</v>
      </c>
      <c r="J15" s="48"/>
      <c r="K15" s="48">
        <v>147</v>
      </c>
      <c r="L15" s="48" t="s">
        <v>3422</v>
      </c>
      <c r="M15" s="48">
        <v>144</v>
      </c>
      <c r="N15" s="48" t="s">
        <v>3423</v>
      </c>
      <c r="O15" s="48">
        <v>168</v>
      </c>
      <c r="P15" s="48" t="s">
        <v>88</v>
      </c>
      <c r="Q15" s="48">
        <v>216</v>
      </c>
      <c r="R15" s="48" t="s">
        <v>3424</v>
      </c>
      <c r="S15" s="48">
        <v>225</v>
      </c>
      <c r="T15" s="48" t="s">
        <v>3425</v>
      </c>
      <c r="U15" s="48">
        <v>370</v>
      </c>
      <c r="V15" s="48" t="s">
        <v>3426</v>
      </c>
      <c r="W15" s="48">
        <v>408.17309999999998</v>
      </c>
      <c r="X15" s="48" t="s">
        <v>3427</v>
      </c>
      <c r="Y15" s="48">
        <v>900</v>
      </c>
      <c r="Z15" s="48" t="s">
        <v>307</v>
      </c>
      <c r="AA15" s="48" t="s">
        <v>2220</v>
      </c>
      <c r="AB15" s="48" t="s">
        <v>2220</v>
      </c>
      <c r="AC15" s="48" t="s">
        <v>2220</v>
      </c>
      <c r="AD15" s="48" t="s">
        <v>2220</v>
      </c>
      <c r="AE15" s="48" t="s">
        <v>2220</v>
      </c>
      <c r="AF15" s="48" t="s">
        <v>2220</v>
      </c>
      <c r="AG15" s="48" t="s">
        <v>2220</v>
      </c>
      <c r="AH15" s="48" t="s">
        <v>2220</v>
      </c>
      <c r="AI15" s="48" t="s">
        <v>2220</v>
      </c>
      <c r="AJ15" s="48" t="s">
        <v>2220</v>
      </c>
      <c r="AK15" s="48" t="s">
        <v>2220</v>
      </c>
      <c r="AL15" s="48" t="s">
        <v>2220</v>
      </c>
      <c r="AM15" s="49">
        <v>176</v>
      </c>
      <c r="AN15" s="49">
        <v>31.762730000000001</v>
      </c>
      <c r="AO15" s="49"/>
      <c r="AP15" s="49">
        <v>147</v>
      </c>
      <c r="AQ15" s="49" t="s">
        <v>3422</v>
      </c>
      <c r="AR15" s="49">
        <v>144</v>
      </c>
      <c r="AS15" s="49" t="s">
        <v>3423</v>
      </c>
      <c r="AT15" s="49">
        <v>168</v>
      </c>
      <c r="AU15" s="49" t="s">
        <v>88</v>
      </c>
      <c r="AV15" s="49">
        <v>216</v>
      </c>
      <c r="AW15" s="49" t="s">
        <v>3424</v>
      </c>
      <c r="AX15" s="49">
        <v>225</v>
      </c>
      <c r="AY15" s="49" t="s">
        <v>3425</v>
      </c>
      <c r="AZ15" s="49">
        <v>370</v>
      </c>
      <c r="BA15" s="49" t="s">
        <v>3426</v>
      </c>
      <c r="BB15" s="49">
        <v>408.17309999999998</v>
      </c>
      <c r="BC15" s="49" t="s">
        <v>3427</v>
      </c>
      <c r="BD15" s="49">
        <v>900</v>
      </c>
      <c r="BE15" s="49" t="s">
        <v>307</v>
      </c>
      <c r="BF15" s="49" t="s">
        <v>2220</v>
      </c>
      <c r="BG15" s="49" t="s">
        <v>2220</v>
      </c>
      <c r="BH15" s="49" t="s">
        <v>2220</v>
      </c>
      <c r="BI15" s="49" t="s">
        <v>2220</v>
      </c>
      <c r="BJ15" s="49" t="s">
        <v>2220</v>
      </c>
      <c r="BK15" s="49" t="s">
        <v>2220</v>
      </c>
      <c r="BL15" s="49" t="s">
        <v>2220</v>
      </c>
      <c r="BM15" s="49" t="s">
        <v>2220</v>
      </c>
      <c r="BN15" s="49" t="s">
        <v>2220</v>
      </c>
      <c r="BO15" s="49" t="s">
        <v>2220</v>
      </c>
      <c r="BP15" s="49" t="s">
        <v>2220</v>
      </c>
      <c r="BQ15" s="49" t="s">
        <v>2220</v>
      </c>
    </row>
    <row r="16" spans="1:69" x14ac:dyDescent="0.2">
      <c r="A16" s="13" t="s">
        <v>132</v>
      </c>
      <c r="B16" s="13" t="s">
        <v>32</v>
      </c>
      <c r="C16" s="12">
        <f>VLOOKUP($A16,'[1]2019-TAB'!$A:C,3,0)</f>
        <v>151</v>
      </c>
      <c r="D16" s="12">
        <f>VLOOKUP($A16,'[1]All-data-countries-2020'!$A:$GQ,135,0)</f>
        <v>153</v>
      </c>
      <c r="F16" s="48" t="s">
        <v>354</v>
      </c>
      <c r="G16" s="48" t="s">
        <v>355</v>
      </c>
      <c r="H16" s="48"/>
      <c r="I16" s="48">
        <v>61.659730000000003</v>
      </c>
      <c r="J16" s="48"/>
      <c r="K16" s="48">
        <v>53.538460000000001</v>
      </c>
      <c r="L16" s="48" t="s">
        <v>3428</v>
      </c>
      <c r="M16" s="48">
        <v>46</v>
      </c>
      <c r="N16" s="48" t="s">
        <v>3429</v>
      </c>
      <c r="O16" s="48">
        <v>41.384619999999998</v>
      </c>
      <c r="P16" s="48" t="s">
        <v>3430</v>
      </c>
      <c r="Q16" s="48">
        <v>104</v>
      </c>
      <c r="R16" s="48" t="s">
        <v>3431</v>
      </c>
      <c r="S16" s="48">
        <v>108.8462</v>
      </c>
      <c r="T16" s="48" t="s">
        <v>3432</v>
      </c>
      <c r="U16" s="48">
        <v>150</v>
      </c>
      <c r="V16" s="48" t="s">
        <v>3433</v>
      </c>
      <c r="W16" s="48">
        <v>486</v>
      </c>
      <c r="X16" s="48" t="s">
        <v>3434</v>
      </c>
      <c r="Y16" s="48">
        <v>1776</v>
      </c>
      <c r="Z16" s="48" t="s">
        <v>88</v>
      </c>
      <c r="AA16" s="48" t="s">
        <v>2220</v>
      </c>
      <c r="AB16" s="48" t="s">
        <v>2220</v>
      </c>
      <c r="AC16" s="48" t="s">
        <v>2220</v>
      </c>
      <c r="AD16" s="48" t="s">
        <v>2220</v>
      </c>
      <c r="AE16" s="48" t="s">
        <v>2220</v>
      </c>
      <c r="AF16" s="48" t="s">
        <v>2220</v>
      </c>
      <c r="AG16" s="48" t="s">
        <v>2220</v>
      </c>
      <c r="AH16" s="48" t="s">
        <v>2220</v>
      </c>
      <c r="AI16" s="48" t="s">
        <v>2220</v>
      </c>
      <c r="AJ16" s="48" t="s">
        <v>2220</v>
      </c>
      <c r="AK16" s="48" t="s">
        <v>2220</v>
      </c>
      <c r="AL16" s="48" t="s">
        <v>2220</v>
      </c>
      <c r="AM16" s="49">
        <v>132</v>
      </c>
      <c r="AN16" s="49">
        <v>62.845040000000004</v>
      </c>
      <c r="AO16" s="49"/>
      <c r="AP16" s="49">
        <v>48</v>
      </c>
      <c r="AQ16" s="49" t="s">
        <v>3446</v>
      </c>
      <c r="AR16" s="49">
        <v>46</v>
      </c>
      <c r="AS16" s="49" t="s">
        <v>3429</v>
      </c>
      <c r="AT16" s="49">
        <v>41.384619999999998</v>
      </c>
      <c r="AU16" s="49" t="s">
        <v>3430</v>
      </c>
      <c r="AV16" s="49">
        <v>81</v>
      </c>
      <c r="AW16" s="49" t="s">
        <v>4142</v>
      </c>
      <c r="AX16" s="49">
        <v>117</v>
      </c>
      <c r="AY16" s="49" t="s">
        <v>4143</v>
      </c>
      <c r="AZ16" s="49">
        <v>150</v>
      </c>
      <c r="BA16" s="49" t="s">
        <v>3433</v>
      </c>
      <c r="BB16" s="49">
        <v>486</v>
      </c>
      <c r="BC16" s="49" t="s">
        <v>3434</v>
      </c>
      <c r="BD16" s="49">
        <v>1776</v>
      </c>
      <c r="BE16" s="49" t="s">
        <v>88</v>
      </c>
      <c r="BF16" s="49" t="s">
        <v>2220</v>
      </c>
      <c r="BG16" s="49" t="s">
        <v>2220</v>
      </c>
      <c r="BH16" s="49" t="s">
        <v>2220</v>
      </c>
      <c r="BI16" s="49" t="s">
        <v>2220</v>
      </c>
      <c r="BJ16" s="49" t="s">
        <v>2220</v>
      </c>
      <c r="BK16" s="49" t="s">
        <v>2220</v>
      </c>
      <c r="BL16" s="49" t="s">
        <v>2220</v>
      </c>
      <c r="BM16" s="49" t="s">
        <v>2220</v>
      </c>
      <c r="BN16" s="49" t="s">
        <v>2220</v>
      </c>
      <c r="BO16" s="49" t="s">
        <v>2220</v>
      </c>
      <c r="BP16" s="49" t="s">
        <v>2220</v>
      </c>
      <c r="BQ16" s="49" t="s">
        <v>2220</v>
      </c>
    </row>
    <row r="17" spans="1:69" x14ac:dyDescent="0.2">
      <c r="A17" s="13" t="s">
        <v>125</v>
      </c>
      <c r="B17" s="13" t="s">
        <v>24</v>
      </c>
      <c r="C17" s="12">
        <f>VLOOKUP($A17,'[1]2019-TAB'!$A:C,3,0)</f>
        <v>165</v>
      </c>
      <c r="D17" s="12">
        <f>VLOOKUP($A17,'[1]All-data-countries-2020'!$A:$GQ,135,0)</f>
        <v>162</v>
      </c>
      <c r="F17" s="48" t="s">
        <v>356</v>
      </c>
      <c r="G17" s="48" t="s">
        <v>357</v>
      </c>
      <c r="H17" s="48"/>
      <c r="I17" s="48">
        <v>96.506930000000011</v>
      </c>
      <c r="J17" s="48"/>
      <c r="K17" s="48">
        <v>4</v>
      </c>
      <c r="L17" s="48" t="s">
        <v>3435</v>
      </c>
      <c r="M17" s="48">
        <v>3.5</v>
      </c>
      <c r="N17" s="48" t="s">
        <v>3436</v>
      </c>
      <c r="O17" s="48">
        <v>7.3461540000000003</v>
      </c>
      <c r="P17" s="48" t="s">
        <v>3437</v>
      </c>
      <c r="Q17" s="48">
        <v>0</v>
      </c>
      <c r="R17" s="48" t="s">
        <v>291</v>
      </c>
      <c r="S17" s="48">
        <v>60</v>
      </c>
      <c r="T17" s="48" t="s">
        <v>1832</v>
      </c>
      <c r="U17" s="48">
        <v>0</v>
      </c>
      <c r="V17" s="48" t="s">
        <v>291</v>
      </c>
      <c r="W17" s="48">
        <v>65</v>
      </c>
      <c r="X17" s="48" t="s">
        <v>3438</v>
      </c>
      <c r="Y17" s="48">
        <v>0</v>
      </c>
      <c r="Z17" s="48" t="s">
        <v>291</v>
      </c>
      <c r="AA17" s="48" t="s">
        <v>2220</v>
      </c>
      <c r="AB17" s="48" t="s">
        <v>2220</v>
      </c>
      <c r="AC17" s="48" t="s">
        <v>2220</v>
      </c>
      <c r="AD17" s="48" t="s">
        <v>2220</v>
      </c>
      <c r="AE17" s="48" t="s">
        <v>2220</v>
      </c>
      <c r="AF17" s="48" t="s">
        <v>2220</v>
      </c>
      <c r="AG17" s="48" t="s">
        <v>2220</v>
      </c>
      <c r="AH17" s="48" t="s">
        <v>2220</v>
      </c>
      <c r="AI17" s="48" t="s">
        <v>2220</v>
      </c>
      <c r="AJ17" s="48" t="s">
        <v>2220</v>
      </c>
      <c r="AK17" s="48" t="s">
        <v>2220</v>
      </c>
      <c r="AL17" s="48" t="s">
        <v>2220</v>
      </c>
      <c r="AM17" s="49">
        <v>24</v>
      </c>
      <c r="AN17" s="49">
        <v>96.506930000000011</v>
      </c>
      <c r="AO17" s="49"/>
      <c r="AP17" s="49">
        <v>4</v>
      </c>
      <c r="AQ17" s="49" t="s">
        <v>3435</v>
      </c>
      <c r="AR17" s="49">
        <v>3.5</v>
      </c>
      <c r="AS17" s="49" t="s">
        <v>3436</v>
      </c>
      <c r="AT17" s="49">
        <v>7.3461540000000003</v>
      </c>
      <c r="AU17" s="49" t="s">
        <v>3437</v>
      </c>
      <c r="AV17" s="49">
        <v>0</v>
      </c>
      <c r="AW17" s="49" t="s">
        <v>291</v>
      </c>
      <c r="AX17" s="49">
        <v>60</v>
      </c>
      <c r="AY17" s="49" t="s">
        <v>1832</v>
      </c>
      <c r="AZ17" s="49">
        <v>0</v>
      </c>
      <c r="BA17" s="49" t="s">
        <v>291</v>
      </c>
      <c r="BB17" s="49">
        <v>65</v>
      </c>
      <c r="BC17" s="49" t="s">
        <v>3438</v>
      </c>
      <c r="BD17" s="49">
        <v>0</v>
      </c>
      <c r="BE17" s="49" t="s">
        <v>291</v>
      </c>
      <c r="BF17" s="49" t="s">
        <v>2220</v>
      </c>
      <c r="BG17" s="49" t="s">
        <v>2220</v>
      </c>
      <c r="BH17" s="49" t="s">
        <v>2220</v>
      </c>
      <c r="BI17" s="49" t="s">
        <v>2220</v>
      </c>
      <c r="BJ17" s="49" t="s">
        <v>2220</v>
      </c>
      <c r="BK17" s="49" t="s">
        <v>2220</v>
      </c>
      <c r="BL17" s="49" t="s">
        <v>2220</v>
      </c>
      <c r="BM17" s="49" t="s">
        <v>2220</v>
      </c>
      <c r="BN17" s="49" t="s">
        <v>2220</v>
      </c>
      <c r="BO17" s="49" t="s">
        <v>2220</v>
      </c>
      <c r="BP17" s="49" t="s">
        <v>2220</v>
      </c>
      <c r="BQ17" s="49" t="s">
        <v>2220</v>
      </c>
    </row>
    <row r="18" spans="1:69" x14ac:dyDescent="0.2">
      <c r="A18" s="13" t="s">
        <v>163</v>
      </c>
      <c r="B18" s="13" t="s">
        <v>49</v>
      </c>
      <c r="C18" s="12">
        <f>VLOOKUP($A18,'[1]2019-TAB'!$A:C,3,0)</f>
        <v>164</v>
      </c>
      <c r="D18" s="12">
        <f>VLOOKUP($A18,'[1]All-data-countries-2020'!$A:$GQ,135,0)</f>
        <v>166</v>
      </c>
      <c r="F18" s="48" t="s">
        <v>358</v>
      </c>
      <c r="G18" s="48" t="s">
        <v>359</v>
      </c>
      <c r="H18" s="48"/>
      <c r="I18" s="48">
        <v>100.00000000000001</v>
      </c>
      <c r="J18" s="48"/>
      <c r="K18" s="48">
        <v>0.5</v>
      </c>
      <c r="L18" s="48" t="s">
        <v>291</v>
      </c>
      <c r="M18" s="48">
        <v>0.5</v>
      </c>
      <c r="N18" s="48" t="s">
        <v>291</v>
      </c>
      <c r="O18" s="48">
        <v>0</v>
      </c>
      <c r="P18" s="48" t="s">
        <v>291</v>
      </c>
      <c r="Q18" s="48">
        <v>0</v>
      </c>
      <c r="R18" s="48" t="s">
        <v>291</v>
      </c>
      <c r="S18" s="48">
        <v>0</v>
      </c>
      <c r="T18" s="48" t="s">
        <v>291</v>
      </c>
      <c r="U18" s="48">
        <v>0</v>
      </c>
      <c r="V18" s="48" t="s">
        <v>291</v>
      </c>
      <c r="W18" s="48">
        <v>0</v>
      </c>
      <c r="X18" s="48" t="s">
        <v>291</v>
      </c>
      <c r="Y18" s="48">
        <v>0</v>
      </c>
      <c r="Z18" s="48" t="s">
        <v>291</v>
      </c>
      <c r="AA18" s="48" t="s">
        <v>2220</v>
      </c>
      <c r="AB18" s="48" t="s">
        <v>2220</v>
      </c>
      <c r="AC18" s="48" t="s">
        <v>2220</v>
      </c>
      <c r="AD18" s="48" t="s">
        <v>2220</v>
      </c>
      <c r="AE18" s="48" t="s">
        <v>2220</v>
      </c>
      <c r="AF18" s="48" t="s">
        <v>2220</v>
      </c>
      <c r="AG18" s="48" t="s">
        <v>2220</v>
      </c>
      <c r="AH18" s="48" t="s">
        <v>2220</v>
      </c>
      <c r="AI18" s="48" t="s">
        <v>2220</v>
      </c>
      <c r="AJ18" s="48" t="s">
        <v>2220</v>
      </c>
      <c r="AK18" s="48" t="s">
        <v>2220</v>
      </c>
      <c r="AL18" s="48" t="s">
        <v>2220</v>
      </c>
      <c r="AM18" s="49">
        <v>1</v>
      </c>
      <c r="AN18" s="49">
        <v>100.00000000000001</v>
      </c>
      <c r="AO18" s="49"/>
      <c r="AP18" s="49">
        <v>0.5</v>
      </c>
      <c r="AQ18" s="49" t="s">
        <v>291</v>
      </c>
      <c r="AR18" s="49">
        <v>0.5</v>
      </c>
      <c r="AS18" s="49" t="s">
        <v>291</v>
      </c>
      <c r="AT18" s="49">
        <v>0</v>
      </c>
      <c r="AU18" s="49" t="s">
        <v>291</v>
      </c>
      <c r="AV18" s="49">
        <v>0</v>
      </c>
      <c r="AW18" s="49" t="s">
        <v>291</v>
      </c>
      <c r="AX18" s="49">
        <v>0</v>
      </c>
      <c r="AY18" s="49" t="s">
        <v>291</v>
      </c>
      <c r="AZ18" s="49">
        <v>0</v>
      </c>
      <c r="BA18" s="49" t="s">
        <v>291</v>
      </c>
      <c r="BB18" s="49">
        <v>0</v>
      </c>
      <c r="BC18" s="49" t="s">
        <v>291</v>
      </c>
      <c r="BD18" s="49">
        <v>0</v>
      </c>
      <c r="BE18" s="49" t="s">
        <v>291</v>
      </c>
      <c r="BF18" s="49" t="s">
        <v>2220</v>
      </c>
      <c r="BG18" s="49" t="s">
        <v>2220</v>
      </c>
      <c r="BH18" s="49" t="s">
        <v>2220</v>
      </c>
      <c r="BI18" s="49" t="s">
        <v>2220</v>
      </c>
      <c r="BJ18" s="49" t="s">
        <v>2220</v>
      </c>
      <c r="BK18" s="49" t="s">
        <v>2220</v>
      </c>
      <c r="BL18" s="49" t="s">
        <v>2220</v>
      </c>
      <c r="BM18" s="49" t="s">
        <v>2220</v>
      </c>
      <c r="BN18" s="49" t="s">
        <v>2220</v>
      </c>
      <c r="BO18" s="49" t="s">
        <v>2220</v>
      </c>
      <c r="BP18" s="49" t="s">
        <v>2220</v>
      </c>
      <c r="BQ18" s="49" t="s">
        <v>2220</v>
      </c>
    </row>
    <row r="19" spans="1:69" x14ac:dyDescent="0.2">
      <c r="A19" s="13" t="s">
        <v>108</v>
      </c>
      <c r="B19" s="13" t="s">
        <v>198</v>
      </c>
      <c r="C19" s="12">
        <f>VLOOKUP($A19,'[1]2019-TAB'!$A:C,3,0)</f>
        <v>172</v>
      </c>
      <c r="D19" s="12">
        <f>VLOOKUP($A19,'[1]All-data-countries-2020'!$A:$GQ,135,0)</f>
        <v>171</v>
      </c>
      <c r="F19" s="48" t="s">
        <v>360</v>
      </c>
      <c r="G19" s="48" t="s">
        <v>361</v>
      </c>
      <c r="H19" s="48"/>
      <c r="I19" s="48">
        <v>67.422600000000003</v>
      </c>
      <c r="J19" s="48"/>
      <c r="K19" s="48">
        <v>38</v>
      </c>
      <c r="L19" s="48" t="s">
        <v>3439</v>
      </c>
      <c r="M19" s="48">
        <v>36</v>
      </c>
      <c r="N19" s="48" t="s">
        <v>3440</v>
      </c>
      <c r="O19" s="48">
        <v>96</v>
      </c>
      <c r="P19" s="48" t="s">
        <v>3441</v>
      </c>
      <c r="Q19" s="48">
        <v>48</v>
      </c>
      <c r="R19" s="48" t="s">
        <v>3442</v>
      </c>
      <c r="S19" s="48">
        <v>50</v>
      </c>
      <c r="T19" s="48" t="s">
        <v>318</v>
      </c>
      <c r="U19" s="48">
        <v>75</v>
      </c>
      <c r="V19" s="48" t="s">
        <v>3443</v>
      </c>
      <c r="W19" s="48">
        <v>710</v>
      </c>
      <c r="X19" s="48" t="s">
        <v>3444</v>
      </c>
      <c r="Y19" s="48">
        <v>687.5</v>
      </c>
      <c r="Z19" s="48" t="s">
        <v>3445</v>
      </c>
      <c r="AA19" s="48" t="s">
        <v>2220</v>
      </c>
      <c r="AB19" s="48" t="s">
        <v>2220</v>
      </c>
      <c r="AC19" s="48" t="s">
        <v>2220</v>
      </c>
      <c r="AD19" s="48" t="s">
        <v>2220</v>
      </c>
      <c r="AE19" s="48" t="s">
        <v>2220</v>
      </c>
      <c r="AF19" s="48" t="s">
        <v>2220</v>
      </c>
      <c r="AG19" s="48" t="s">
        <v>2220</v>
      </c>
      <c r="AH19" s="48" t="s">
        <v>2220</v>
      </c>
      <c r="AI19" s="48" t="s">
        <v>2220</v>
      </c>
      <c r="AJ19" s="48" t="s">
        <v>2220</v>
      </c>
      <c r="AK19" s="48" t="s">
        <v>2220</v>
      </c>
      <c r="AL19" s="48" t="s">
        <v>2220</v>
      </c>
      <c r="AM19" s="49">
        <v>114</v>
      </c>
      <c r="AN19" s="49">
        <v>68.229050000000001</v>
      </c>
      <c r="AO19" s="49"/>
      <c r="AP19" s="49">
        <v>38</v>
      </c>
      <c r="AQ19" s="49" t="s">
        <v>3439</v>
      </c>
      <c r="AR19" s="49">
        <v>36</v>
      </c>
      <c r="AS19" s="49" t="s">
        <v>3440</v>
      </c>
      <c r="AT19" s="49">
        <v>96</v>
      </c>
      <c r="AU19" s="49" t="s">
        <v>3441</v>
      </c>
      <c r="AV19" s="49">
        <v>30</v>
      </c>
      <c r="AW19" s="49" t="s">
        <v>3481</v>
      </c>
      <c r="AX19" s="49">
        <v>50</v>
      </c>
      <c r="AY19" s="49" t="s">
        <v>318</v>
      </c>
      <c r="AZ19" s="49">
        <v>75</v>
      </c>
      <c r="BA19" s="49" t="s">
        <v>3443</v>
      </c>
      <c r="BB19" s="49">
        <v>710</v>
      </c>
      <c r="BC19" s="49" t="s">
        <v>3444</v>
      </c>
      <c r="BD19" s="49">
        <v>687.5</v>
      </c>
      <c r="BE19" s="49" t="s">
        <v>3445</v>
      </c>
      <c r="BF19" s="49" t="s">
        <v>2220</v>
      </c>
      <c r="BG19" s="49" t="s">
        <v>2220</v>
      </c>
      <c r="BH19" s="49" t="s">
        <v>2220</v>
      </c>
      <c r="BI19" s="49" t="s">
        <v>2220</v>
      </c>
      <c r="BJ19" s="49" t="s">
        <v>2220</v>
      </c>
      <c r="BK19" s="49" t="s">
        <v>2220</v>
      </c>
      <c r="BL19" s="49" t="s">
        <v>2220</v>
      </c>
      <c r="BM19" s="49" t="s">
        <v>2220</v>
      </c>
      <c r="BN19" s="49" t="s">
        <v>2220</v>
      </c>
      <c r="BO19" s="49" t="s">
        <v>2220</v>
      </c>
      <c r="BP19" s="49" t="s">
        <v>2220</v>
      </c>
      <c r="BQ19" s="49" t="s">
        <v>2220</v>
      </c>
    </row>
    <row r="20" spans="1:69" x14ac:dyDescent="0.2">
      <c r="A20" s="13" t="s">
        <v>81</v>
      </c>
      <c r="B20" s="13" t="s">
        <v>36</v>
      </c>
      <c r="C20" s="12">
        <f>VLOOKUP($A20,'[1]2019-TAB'!$A:C,3,0)</f>
        <v>173</v>
      </c>
      <c r="D20" s="12">
        <f>VLOOKUP($A20,'[1]All-data-countries-2020'!$A:$GQ,135,0)</f>
        <v>172</v>
      </c>
      <c r="F20" s="48" t="s">
        <v>362</v>
      </c>
      <c r="G20" s="48" t="s">
        <v>363</v>
      </c>
      <c r="H20" s="48"/>
      <c r="I20" s="48">
        <v>68.94165000000001</v>
      </c>
      <c r="J20" s="48"/>
      <c r="K20" s="48">
        <v>48</v>
      </c>
      <c r="L20" s="48" t="s">
        <v>3446</v>
      </c>
      <c r="M20" s="48">
        <v>58.666670000000003</v>
      </c>
      <c r="N20" s="48" t="s">
        <v>3447</v>
      </c>
      <c r="O20" s="48">
        <v>78</v>
      </c>
      <c r="P20" s="48" t="s">
        <v>3448</v>
      </c>
      <c r="Q20" s="48">
        <v>82</v>
      </c>
      <c r="R20" s="48" t="s">
        <v>3449</v>
      </c>
      <c r="S20" s="48">
        <v>80</v>
      </c>
      <c r="T20" s="48" t="s">
        <v>254</v>
      </c>
      <c r="U20" s="48">
        <v>110</v>
      </c>
      <c r="V20" s="48" t="s">
        <v>3450</v>
      </c>
      <c r="W20" s="48">
        <v>354.33330000000001</v>
      </c>
      <c r="X20" s="48" t="s">
        <v>3451</v>
      </c>
      <c r="Y20" s="48">
        <v>599.11109999999996</v>
      </c>
      <c r="Z20" s="48" t="s">
        <v>3452</v>
      </c>
      <c r="AA20" s="48" t="s">
        <v>2220</v>
      </c>
      <c r="AB20" s="48" t="s">
        <v>2220</v>
      </c>
      <c r="AC20" s="48" t="s">
        <v>2220</v>
      </c>
      <c r="AD20" s="48" t="s">
        <v>2220</v>
      </c>
      <c r="AE20" s="48" t="s">
        <v>2220</v>
      </c>
      <c r="AF20" s="48" t="s">
        <v>2220</v>
      </c>
      <c r="AG20" s="48" t="s">
        <v>2220</v>
      </c>
      <c r="AH20" s="48" t="s">
        <v>2220</v>
      </c>
      <c r="AI20" s="48" t="s">
        <v>2220</v>
      </c>
      <c r="AJ20" s="48" t="s">
        <v>2220</v>
      </c>
      <c r="AK20" s="48" t="s">
        <v>2220</v>
      </c>
      <c r="AL20" s="48" t="s">
        <v>2220</v>
      </c>
      <c r="AM20" s="49">
        <v>110</v>
      </c>
      <c r="AN20" s="49">
        <v>68.94165000000001</v>
      </c>
      <c r="AO20" s="49"/>
      <c r="AP20" s="49">
        <v>48</v>
      </c>
      <c r="AQ20" s="49" t="s">
        <v>3446</v>
      </c>
      <c r="AR20" s="49">
        <v>58.666670000000003</v>
      </c>
      <c r="AS20" s="49" t="s">
        <v>3447</v>
      </c>
      <c r="AT20" s="49">
        <v>78</v>
      </c>
      <c r="AU20" s="49" t="s">
        <v>3448</v>
      </c>
      <c r="AV20" s="49">
        <v>82</v>
      </c>
      <c r="AW20" s="49" t="s">
        <v>3449</v>
      </c>
      <c r="AX20" s="49">
        <v>80</v>
      </c>
      <c r="AY20" s="49" t="s">
        <v>254</v>
      </c>
      <c r="AZ20" s="49">
        <v>110</v>
      </c>
      <c r="BA20" s="49" t="s">
        <v>3450</v>
      </c>
      <c r="BB20" s="49">
        <v>354.33330000000001</v>
      </c>
      <c r="BC20" s="49" t="s">
        <v>3451</v>
      </c>
      <c r="BD20" s="49">
        <v>599.11109999999996</v>
      </c>
      <c r="BE20" s="49" t="s">
        <v>3452</v>
      </c>
      <c r="BF20" s="49" t="s">
        <v>2220</v>
      </c>
      <c r="BG20" s="49" t="s">
        <v>2220</v>
      </c>
      <c r="BH20" s="49" t="s">
        <v>2220</v>
      </c>
      <c r="BI20" s="49" t="s">
        <v>2220</v>
      </c>
      <c r="BJ20" s="49" t="s">
        <v>2220</v>
      </c>
      <c r="BK20" s="49" t="s">
        <v>2220</v>
      </c>
      <c r="BL20" s="49" t="s">
        <v>2220</v>
      </c>
      <c r="BM20" s="49" t="s">
        <v>2220</v>
      </c>
      <c r="BN20" s="49" t="s">
        <v>2220</v>
      </c>
      <c r="BO20" s="49" t="s">
        <v>2220</v>
      </c>
      <c r="BP20" s="49" t="s">
        <v>2220</v>
      </c>
      <c r="BQ20" s="49" t="s">
        <v>2220</v>
      </c>
    </row>
    <row r="21" spans="1:69" x14ac:dyDescent="0.2">
      <c r="A21" s="13" t="s">
        <v>171</v>
      </c>
      <c r="B21" s="13" t="s">
        <v>199</v>
      </c>
      <c r="C21" s="12">
        <f>VLOOKUP($A21,'[1]2019-TAB'!$A:C,3,0)</f>
        <v>179</v>
      </c>
      <c r="D21" s="12">
        <f>VLOOKUP($A21,'[1]All-data-countries-2020'!$A:$GQ,135,0)</f>
        <v>178</v>
      </c>
      <c r="F21" s="48" t="s">
        <v>364</v>
      </c>
      <c r="G21" s="48" t="s">
        <v>365</v>
      </c>
      <c r="H21" s="48"/>
      <c r="I21" s="48">
        <v>94.248430000000013</v>
      </c>
      <c r="J21" s="48"/>
      <c r="K21" s="48">
        <v>9</v>
      </c>
      <c r="L21" s="48" t="s">
        <v>3453</v>
      </c>
      <c r="M21" s="48">
        <v>8</v>
      </c>
      <c r="N21" s="48" t="s">
        <v>3362</v>
      </c>
      <c r="O21" s="48">
        <v>5</v>
      </c>
      <c r="P21" s="48" t="s">
        <v>3454</v>
      </c>
      <c r="Q21" s="48">
        <v>5</v>
      </c>
      <c r="R21" s="48" t="s">
        <v>3455</v>
      </c>
      <c r="S21" s="48">
        <v>50</v>
      </c>
      <c r="T21" s="48" t="s">
        <v>318</v>
      </c>
      <c r="U21" s="48">
        <v>50</v>
      </c>
      <c r="V21" s="48" t="s">
        <v>3456</v>
      </c>
      <c r="W21" s="48">
        <v>59.166670000000003</v>
      </c>
      <c r="X21" s="48" t="s">
        <v>3458</v>
      </c>
      <c r="Y21" s="48">
        <v>110.11109999999999</v>
      </c>
      <c r="Z21" s="48" t="s">
        <v>3459</v>
      </c>
      <c r="AA21" s="48" t="s">
        <v>2220</v>
      </c>
      <c r="AB21" s="48" t="s">
        <v>2220</v>
      </c>
      <c r="AC21" s="48" t="s">
        <v>2220</v>
      </c>
      <c r="AD21" s="48" t="s">
        <v>2220</v>
      </c>
      <c r="AE21" s="48" t="s">
        <v>2220</v>
      </c>
      <c r="AF21" s="48" t="s">
        <v>2220</v>
      </c>
      <c r="AG21" s="48" t="s">
        <v>2220</v>
      </c>
      <c r="AH21" s="48" t="s">
        <v>2220</v>
      </c>
      <c r="AI21" s="48" t="s">
        <v>2220</v>
      </c>
      <c r="AJ21" s="48" t="s">
        <v>2220</v>
      </c>
      <c r="AK21" s="48" t="s">
        <v>2220</v>
      </c>
      <c r="AL21" s="48" t="s">
        <v>2220</v>
      </c>
      <c r="AM21" s="49">
        <v>30</v>
      </c>
      <c r="AN21" s="49">
        <v>94.248430000000013</v>
      </c>
      <c r="AO21" s="49"/>
      <c r="AP21" s="49">
        <v>9</v>
      </c>
      <c r="AQ21" s="49" t="s">
        <v>3453</v>
      </c>
      <c r="AR21" s="49">
        <v>8</v>
      </c>
      <c r="AS21" s="49" t="s">
        <v>3362</v>
      </c>
      <c r="AT21" s="49">
        <v>5</v>
      </c>
      <c r="AU21" s="49" t="s">
        <v>3454</v>
      </c>
      <c r="AV21" s="49">
        <v>5</v>
      </c>
      <c r="AW21" s="49" t="s">
        <v>3455</v>
      </c>
      <c r="AX21" s="49">
        <v>50</v>
      </c>
      <c r="AY21" s="49" t="s">
        <v>318</v>
      </c>
      <c r="AZ21" s="49">
        <v>50</v>
      </c>
      <c r="BA21" s="49" t="s">
        <v>3456</v>
      </c>
      <c r="BB21" s="49">
        <v>59.166670000000003</v>
      </c>
      <c r="BC21" s="49" t="s">
        <v>3458</v>
      </c>
      <c r="BD21" s="49">
        <v>110.11109999999999</v>
      </c>
      <c r="BE21" s="49" t="s">
        <v>3459</v>
      </c>
      <c r="BF21" s="49" t="s">
        <v>2220</v>
      </c>
      <c r="BG21" s="49" t="s">
        <v>2220</v>
      </c>
      <c r="BH21" s="49" t="s">
        <v>2220</v>
      </c>
      <c r="BI21" s="49" t="s">
        <v>2220</v>
      </c>
      <c r="BJ21" s="49" t="s">
        <v>2220</v>
      </c>
      <c r="BK21" s="49" t="s">
        <v>2220</v>
      </c>
      <c r="BL21" s="49" t="s">
        <v>2220</v>
      </c>
      <c r="BM21" s="49" t="s">
        <v>2220</v>
      </c>
      <c r="BN21" s="49" t="s">
        <v>2220</v>
      </c>
      <c r="BO21" s="49" t="s">
        <v>2220</v>
      </c>
      <c r="BP21" s="49" t="s">
        <v>2220</v>
      </c>
      <c r="BQ21" s="49" t="s">
        <v>2220</v>
      </c>
    </row>
    <row r="22" spans="1:69" x14ac:dyDescent="0.2">
      <c r="A22" s="13" t="s">
        <v>115</v>
      </c>
      <c r="B22" s="13" t="s">
        <v>42</v>
      </c>
      <c r="C22" s="12">
        <f>VLOOKUP($A22,'[1]2019-TAB'!$A:C,3,0)</f>
        <v>182</v>
      </c>
      <c r="D22" s="12">
        <f>VLOOKUP($A22,'[1]All-data-countries-2020'!$A:$GQ,135,0)</f>
        <v>181</v>
      </c>
      <c r="F22" s="48" t="s">
        <v>366</v>
      </c>
      <c r="G22" s="48" t="s">
        <v>367</v>
      </c>
      <c r="H22" s="48"/>
      <c r="I22" s="48">
        <v>71.587270000000004</v>
      </c>
      <c r="J22" s="48"/>
      <c r="K22" s="48">
        <v>144</v>
      </c>
      <c r="L22" s="48" t="s">
        <v>3460</v>
      </c>
      <c r="M22" s="48">
        <v>72</v>
      </c>
      <c r="N22" s="48" t="s">
        <v>3461</v>
      </c>
      <c r="O22" s="48">
        <v>48</v>
      </c>
      <c r="P22" s="48" t="s">
        <v>3357</v>
      </c>
      <c r="Q22" s="48">
        <v>114</v>
      </c>
      <c r="R22" s="48" t="s">
        <v>3462</v>
      </c>
      <c r="S22" s="48">
        <v>25</v>
      </c>
      <c r="T22" s="48" t="s">
        <v>2414</v>
      </c>
      <c r="U22" s="48">
        <v>30</v>
      </c>
      <c r="V22" s="48" t="s">
        <v>3463</v>
      </c>
      <c r="W22" s="48">
        <v>65</v>
      </c>
      <c r="X22" s="48" t="s">
        <v>3438</v>
      </c>
      <c r="Y22" s="48">
        <v>315</v>
      </c>
      <c r="Z22" s="48" t="s">
        <v>3464</v>
      </c>
      <c r="AA22" s="48" t="s">
        <v>2220</v>
      </c>
      <c r="AB22" s="48" t="s">
        <v>2220</v>
      </c>
      <c r="AC22" s="48" t="s">
        <v>2220</v>
      </c>
      <c r="AD22" s="48" t="s">
        <v>2220</v>
      </c>
      <c r="AE22" s="48" t="s">
        <v>2220</v>
      </c>
      <c r="AF22" s="48" t="s">
        <v>2220</v>
      </c>
      <c r="AG22" s="48" t="s">
        <v>2220</v>
      </c>
      <c r="AH22" s="48" t="s">
        <v>2220</v>
      </c>
      <c r="AI22" s="48" t="s">
        <v>2220</v>
      </c>
      <c r="AJ22" s="48" t="s">
        <v>2220</v>
      </c>
      <c r="AK22" s="48" t="s">
        <v>2220</v>
      </c>
      <c r="AL22" s="48" t="s">
        <v>2220</v>
      </c>
      <c r="AM22" s="49">
        <v>100</v>
      </c>
      <c r="AN22" s="49">
        <v>71.587270000000004</v>
      </c>
      <c r="AO22" s="49"/>
      <c r="AP22" s="49">
        <v>144</v>
      </c>
      <c r="AQ22" s="49" t="s">
        <v>3460</v>
      </c>
      <c r="AR22" s="49">
        <v>72</v>
      </c>
      <c r="AS22" s="49" t="s">
        <v>3461</v>
      </c>
      <c r="AT22" s="49">
        <v>48</v>
      </c>
      <c r="AU22" s="49" t="s">
        <v>3357</v>
      </c>
      <c r="AV22" s="49">
        <v>114</v>
      </c>
      <c r="AW22" s="49" t="s">
        <v>3462</v>
      </c>
      <c r="AX22" s="49">
        <v>25</v>
      </c>
      <c r="AY22" s="49" t="s">
        <v>2414</v>
      </c>
      <c r="AZ22" s="49">
        <v>30</v>
      </c>
      <c r="BA22" s="49" t="s">
        <v>3463</v>
      </c>
      <c r="BB22" s="49">
        <v>65</v>
      </c>
      <c r="BC22" s="49" t="s">
        <v>3438</v>
      </c>
      <c r="BD22" s="49">
        <v>315</v>
      </c>
      <c r="BE22" s="49" t="s">
        <v>3464</v>
      </c>
      <c r="BF22" s="49" t="s">
        <v>2220</v>
      </c>
      <c r="BG22" s="49" t="s">
        <v>2220</v>
      </c>
      <c r="BH22" s="49" t="s">
        <v>2220</v>
      </c>
      <c r="BI22" s="49" t="s">
        <v>2220</v>
      </c>
      <c r="BJ22" s="49" t="s">
        <v>2220</v>
      </c>
      <c r="BK22" s="49" t="s">
        <v>2220</v>
      </c>
      <c r="BL22" s="49" t="s">
        <v>2220</v>
      </c>
      <c r="BM22" s="49" t="s">
        <v>2220</v>
      </c>
      <c r="BN22" s="49" t="s">
        <v>2220</v>
      </c>
      <c r="BO22" s="49" t="s">
        <v>2220</v>
      </c>
      <c r="BP22" s="49" t="s">
        <v>2220</v>
      </c>
      <c r="BQ22" s="49" t="s">
        <v>2220</v>
      </c>
    </row>
    <row r="23" spans="1:69" x14ac:dyDescent="0.2">
      <c r="A23" s="13" t="s">
        <v>167</v>
      </c>
      <c r="B23" s="13" t="s">
        <v>40</v>
      </c>
      <c r="C23" s="12">
        <f>VLOOKUP($A23,'[1]2019-TAB'!$A:C,3,0)</f>
        <v>186</v>
      </c>
      <c r="D23" s="12">
        <f>VLOOKUP($A23,'[1]All-data-countries-2020'!$A:$GQ,135,0)</f>
        <v>185</v>
      </c>
      <c r="F23" s="48" t="s">
        <v>368</v>
      </c>
      <c r="G23" s="48" t="s">
        <v>369</v>
      </c>
      <c r="H23" s="48"/>
      <c r="I23" s="48">
        <v>95.733900000000006</v>
      </c>
      <c r="J23" s="48"/>
      <c r="K23" s="48">
        <v>4.3333329999999997</v>
      </c>
      <c r="L23" s="48" t="s">
        <v>3465</v>
      </c>
      <c r="M23" s="48">
        <v>8</v>
      </c>
      <c r="N23" s="48" t="s">
        <v>3362</v>
      </c>
      <c r="O23" s="48">
        <v>5.2105259999999998</v>
      </c>
      <c r="P23" s="48" t="s">
        <v>3466</v>
      </c>
      <c r="Q23" s="48">
        <v>5.947368</v>
      </c>
      <c r="R23" s="48" t="s">
        <v>3467</v>
      </c>
      <c r="S23" s="48">
        <v>21.5</v>
      </c>
      <c r="T23" s="48" t="s">
        <v>3468</v>
      </c>
      <c r="U23" s="48">
        <v>26.5</v>
      </c>
      <c r="V23" s="48" t="s">
        <v>3469</v>
      </c>
      <c r="W23" s="48">
        <v>70</v>
      </c>
      <c r="X23" s="48" t="s">
        <v>3470</v>
      </c>
      <c r="Y23" s="48">
        <v>108.5</v>
      </c>
      <c r="Z23" s="48" t="s">
        <v>3471</v>
      </c>
      <c r="AA23" s="48" t="s">
        <v>2220</v>
      </c>
      <c r="AB23" s="48" t="s">
        <v>2220</v>
      </c>
      <c r="AC23" s="48" t="s">
        <v>2220</v>
      </c>
      <c r="AD23" s="48" t="s">
        <v>2220</v>
      </c>
      <c r="AE23" s="48" t="s">
        <v>2220</v>
      </c>
      <c r="AF23" s="48" t="s">
        <v>2220</v>
      </c>
      <c r="AG23" s="48" t="s">
        <v>2220</v>
      </c>
      <c r="AH23" s="48" t="s">
        <v>2220</v>
      </c>
      <c r="AI23" s="48" t="s">
        <v>2220</v>
      </c>
      <c r="AJ23" s="48" t="s">
        <v>2220</v>
      </c>
      <c r="AK23" s="48" t="s">
        <v>2220</v>
      </c>
      <c r="AL23" s="48" t="s">
        <v>2220</v>
      </c>
      <c r="AM23" s="49">
        <v>27</v>
      </c>
      <c r="AN23" s="49">
        <v>95.733900000000006</v>
      </c>
      <c r="AO23" s="49"/>
      <c r="AP23" s="49">
        <v>4.3333329999999997</v>
      </c>
      <c r="AQ23" s="49" t="s">
        <v>3465</v>
      </c>
      <c r="AR23" s="49">
        <v>8</v>
      </c>
      <c r="AS23" s="49" t="s">
        <v>3362</v>
      </c>
      <c r="AT23" s="49">
        <v>5.2105259999999998</v>
      </c>
      <c r="AU23" s="49" t="s">
        <v>3466</v>
      </c>
      <c r="AV23" s="49">
        <v>5.947368</v>
      </c>
      <c r="AW23" s="49" t="s">
        <v>3467</v>
      </c>
      <c r="AX23" s="49">
        <v>21.5</v>
      </c>
      <c r="AY23" s="49" t="s">
        <v>3468</v>
      </c>
      <c r="AZ23" s="49">
        <v>26.5</v>
      </c>
      <c r="BA23" s="49" t="s">
        <v>3469</v>
      </c>
      <c r="BB23" s="49">
        <v>70</v>
      </c>
      <c r="BC23" s="49" t="s">
        <v>3470</v>
      </c>
      <c r="BD23" s="49">
        <v>108.5</v>
      </c>
      <c r="BE23" s="49" t="s">
        <v>3471</v>
      </c>
      <c r="BF23" s="49" t="s">
        <v>2220</v>
      </c>
      <c r="BG23" s="49" t="s">
        <v>2220</v>
      </c>
      <c r="BH23" s="49" t="s">
        <v>2220</v>
      </c>
      <c r="BI23" s="49" t="s">
        <v>2220</v>
      </c>
      <c r="BJ23" s="49" t="s">
        <v>2220</v>
      </c>
      <c r="BK23" s="49" t="s">
        <v>2220</v>
      </c>
      <c r="BL23" s="49" t="s">
        <v>2220</v>
      </c>
      <c r="BM23" s="49" t="s">
        <v>2220</v>
      </c>
      <c r="BN23" s="49" t="s">
        <v>2220</v>
      </c>
      <c r="BO23" s="49" t="s">
        <v>2220</v>
      </c>
      <c r="BP23" s="49" t="s">
        <v>2220</v>
      </c>
      <c r="BQ23" s="49" t="s">
        <v>2220</v>
      </c>
    </row>
    <row r="24" spans="1:69" x14ac:dyDescent="0.2">
      <c r="A24" s="13" t="s">
        <v>187</v>
      </c>
      <c r="B24" s="13" t="s">
        <v>201</v>
      </c>
      <c r="C24" s="12">
        <f>VLOOKUP($A24,'[1]2019-TAB'!$A:C,3,0)</f>
        <v>191</v>
      </c>
      <c r="D24" s="12">
        <f>VLOOKUP($A24,'[1]All-data-countries-2020'!$A:$GQ,135,0)</f>
        <v>188</v>
      </c>
      <c r="F24" s="48" t="s">
        <v>370</v>
      </c>
      <c r="G24" s="48" t="s">
        <v>371</v>
      </c>
      <c r="H24" s="48"/>
      <c r="I24" s="48">
        <v>86.650510000000011</v>
      </c>
      <c r="J24" s="48"/>
      <c r="K24" s="48">
        <v>18</v>
      </c>
      <c r="L24" s="48" t="s">
        <v>3472</v>
      </c>
      <c r="M24" s="48">
        <v>3.3076919999999999</v>
      </c>
      <c r="N24" s="48" t="s">
        <v>3473</v>
      </c>
      <c r="O24" s="48">
        <v>5</v>
      </c>
      <c r="P24" s="48" t="s">
        <v>3454</v>
      </c>
      <c r="Q24" s="48">
        <v>3.5</v>
      </c>
      <c r="R24" s="48" t="s">
        <v>3474</v>
      </c>
      <c r="S24" s="48">
        <v>179.23079999999999</v>
      </c>
      <c r="T24" s="48" t="s">
        <v>3475</v>
      </c>
      <c r="U24" s="48">
        <v>66.615380000000002</v>
      </c>
      <c r="V24" s="48" t="s">
        <v>3476</v>
      </c>
      <c r="W24" s="48">
        <v>316.5385</v>
      </c>
      <c r="X24" s="48" t="s">
        <v>3477</v>
      </c>
      <c r="Y24" s="48">
        <v>98.076920000000001</v>
      </c>
      <c r="Z24" s="48" t="s">
        <v>3478</v>
      </c>
      <c r="AA24" s="48" t="s">
        <v>2220</v>
      </c>
      <c r="AB24" s="48" t="s">
        <v>2220</v>
      </c>
      <c r="AC24" s="48" t="s">
        <v>2220</v>
      </c>
      <c r="AD24" s="48" t="s">
        <v>2220</v>
      </c>
      <c r="AE24" s="48" t="s">
        <v>2220</v>
      </c>
      <c r="AF24" s="48" t="s">
        <v>2220</v>
      </c>
      <c r="AG24" s="48" t="s">
        <v>2220</v>
      </c>
      <c r="AH24" s="48" t="s">
        <v>2220</v>
      </c>
      <c r="AI24" s="48" t="s">
        <v>2220</v>
      </c>
      <c r="AJ24" s="48" t="s">
        <v>2220</v>
      </c>
      <c r="AK24" s="48" t="s">
        <v>2220</v>
      </c>
      <c r="AL24" s="48" t="s">
        <v>2220</v>
      </c>
      <c r="AM24" s="49">
        <v>55</v>
      </c>
      <c r="AN24" s="49">
        <v>86.650510000000011</v>
      </c>
      <c r="AO24" s="49"/>
      <c r="AP24" s="49">
        <v>18</v>
      </c>
      <c r="AQ24" s="49" t="s">
        <v>3472</v>
      </c>
      <c r="AR24" s="49">
        <v>3.3076919999999999</v>
      </c>
      <c r="AS24" s="49" t="s">
        <v>3473</v>
      </c>
      <c r="AT24" s="49">
        <v>5</v>
      </c>
      <c r="AU24" s="49" t="s">
        <v>3454</v>
      </c>
      <c r="AV24" s="49">
        <v>3.5</v>
      </c>
      <c r="AW24" s="49" t="s">
        <v>3474</v>
      </c>
      <c r="AX24" s="49">
        <v>179.23079999999999</v>
      </c>
      <c r="AY24" s="49" t="s">
        <v>3475</v>
      </c>
      <c r="AZ24" s="49">
        <v>66.615380000000002</v>
      </c>
      <c r="BA24" s="49" t="s">
        <v>3476</v>
      </c>
      <c r="BB24" s="49">
        <v>316.5385</v>
      </c>
      <c r="BC24" s="49" t="s">
        <v>3477</v>
      </c>
      <c r="BD24" s="49">
        <v>98.076920000000001</v>
      </c>
      <c r="BE24" s="49" t="s">
        <v>3478</v>
      </c>
      <c r="BF24" s="49" t="s">
        <v>2220</v>
      </c>
      <c r="BG24" s="49" t="s">
        <v>2220</v>
      </c>
      <c r="BH24" s="49" t="s">
        <v>2220</v>
      </c>
      <c r="BI24" s="49" t="s">
        <v>2220</v>
      </c>
      <c r="BJ24" s="49" t="s">
        <v>2220</v>
      </c>
      <c r="BK24" s="49" t="s">
        <v>2220</v>
      </c>
      <c r="BL24" s="49" t="s">
        <v>2220</v>
      </c>
      <c r="BM24" s="49" t="s">
        <v>2220</v>
      </c>
      <c r="BN24" s="49" t="s">
        <v>2220</v>
      </c>
      <c r="BO24" s="49" t="s">
        <v>2220</v>
      </c>
      <c r="BP24" s="49" t="s">
        <v>2220</v>
      </c>
      <c r="BQ24" s="49" t="s">
        <v>2220</v>
      </c>
    </row>
    <row r="25" spans="1:69" x14ac:dyDescent="0.2">
      <c r="F25" s="48" t="s">
        <v>372</v>
      </c>
      <c r="G25" s="48" t="s">
        <v>373</v>
      </c>
      <c r="H25" s="48"/>
      <c r="I25" s="48">
        <v>69.851970000000009</v>
      </c>
      <c r="J25" s="48"/>
      <c r="K25" s="48">
        <v>12</v>
      </c>
      <c r="L25" s="48" t="s">
        <v>3409</v>
      </c>
      <c r="M25" s="48">
        <v>24</v>
      </c>
      <c r="N25" s="48" t="s">
        <v>3479</v>
      </c>
      <c r="O25" s="48">
        <v>49.043480000000002</v>
      </c>
      <c r="P25" s="48" t="s">
        <v>3480</v>
      </c>
      <c r="Q25" s="48">
        <v>30</v>
      </c>
      <c r="R25" s="48" t="s">
        <v>3481</v>
      </c>
      <c r="S25" s="48">
        <v>226.38890000000001</v>
      </c>
      <c r="T25" s="48" t="s">
        <v>3482</v>
      </c>
      <c r="U25" s="48">
        <v>106.9444</v>
      </c>
      <c r="V25" s="48" t="s">
        <v>3483</v>
      </c>
      <c r="W25" s="48">
        <v>861.95650000000001</v>
      </c>
      <c r="X25" s="48" t="s">
        <v>3484</v>
      </c>
      <c r="Y25" s="48">
        <v>375</v>
      </c>
      <c r="Z25" s="48" t="s">
        <v>3485</v>
      </c>
      <c r="AA25" s="48" t="s">
        <v>2220</v>
      </c>
      <c r="AB25" s="48" t="s">
        <v>2220</v>
      </c>
      <c r="AC25" s="48" t="s">
        <v>2220</v>
      </c>
      <c r="AD25" s="48" t="s">
        <v>2220</v>
      </c>
      <c r="AE25" s="48" t="s">
        <v>2220</v>
      </c>
      <c r="AF25" s="48" t="s">
        <v>2220</v>
      </c>
      <c r="AG25" s="48" t="s">
        <v>2220</v>
      </c>
      <c r="AH25" s="48" t="s">
        <v>2220</v>
      </c>
      <c r="AI25" s="48" t="s">
        <v>2220</v>
      </c>
      <c r="AJ25" s="48" t="s">
        <v>2220</v>
      </c>
      <c r="AK25" s="48" t="s">
        <v>2220</v>
      </c>
      <c r="AL25" s="48" t="s">
        <v>2220</v>
      </c>
      <c r="AM25" s="49">
        <v>108</v>
      </c>
      <c r="AN25" s="49">
        <v>69.851970000000009</v>
      </c>
      <c r="AO25" s="49"/>
      <c r="AP25" s="49">
        <v>12</v>
      </c>
      <c r="AQ25" s="49" t="s">
        <v>3409</v>
      </c>
      <c r="AR25" s="49">
        <v>24</v>
      </c>
      <c r="AS25" s="49" t="s">
        <v>3479</v>
      </c>
      <c r="AT25" s="49">
        <v>49.043480000000002</v>
      </c>
      <c r="AU25" s="49" t="s">
        <v>3480</v>
      </c>
      <c r="AV25" s="49">
        <v>30</v>
      </c>
      <c r="AW25" s="49" t="s">
        <v>3481</v>
      </c>
      <c r="AX25" s="49">
        <v>226.38890000000001</v>
      </c>
      <c r="AY25" s="49" t="s">
        <v>3482</v>
      </c>
      <c r="AZ25" s="49">
        <v>106.9444</v>
      </c>
      <c r="BA25" s="49" t="s">
        <v>3483</v>
      </c>
      <c r="BB25" s="49">
        <v>861.95650000000001</v>
      </c>
      <c r="BC25" s="49" t="s">
        <v>3484</v>
      </c>
      <c r="BD25" s="49">
        <v>375</v>
      </c>
      <c r="BE25" s="49" t="s">
        <v>3485</v>
      </c>
      <c r="BF25" s="49" t="s">
        <v>2220</v>
      </c>
      <c r="BG25" s="49" t="s">
        <v>2220</v>
      </c>
      <c r="BH25" s="49" t="s">
        <v>2220</v>
      </c>
      <c r="BI25" s="49" t="s">
        <v>2220</v>
      </c>
      <c r="BJ25" s="49" t="s">
        <v>2220</v>
      </c>
      <c r="BK25" s="49" t="s">
        <v>2220</v>
      </c>
      <c r="BL25" s="49" t="s">
        <v>2220</v>
      </c>
      <c r="BM25" s="49" t="s">
        <v>2220</v>
      </c>
      <c r="BN25" s="49" t="s">
        <v>2220</v>
      </c>
      <c r="BO25" s="49" t="s">
        <v>2220</v>
      </c>
      <c r="BP25" s="49" t="s">
        <v>2220</v>
      </c>
      <c r="BQ25" s="49" t="s">
        <v>2220</v>
      </c>
    </row>
    <row r="26" spans="1:69" x14ac:dyDescent="0.2">
      <c r="F26" s="48" t="s">
        <v>374</v>
      </c>
      <c r="G26" s="48" t="s">
        <v>375</v>
      </c>
      <c r="H26" s="48"/>
      <c r="I26" s="48">
        <v>58.703400000000002</v>
      </c>
      <c r="J26" s="48"/>
      <c r="K26" s="48">
        <v>155</v>
      </c>
      <c r="L26" s="48" t="s">
        <v>3486</v>
      </c>
      <c r="M26" s="48">
        <v>132</v>
      </c>
      <c r="N26" s="48" t="s">
        <v>3487</v>
      </c>
      <c r="O26" s="48">
        <v>117</v>
      </c>
      <c r="P26" s="48" t="s">
        <v>3488</v>
      </c>
      <c r="Q26" s="48">
        <v>48</v>
      </c>
      <c r="R26" s="48" t="s">
        <v>3442</v>
      </c>
      <c r="S26" s="48">
        <v>90</v>
      </c>
      <c r="T26" s="48" t="s">
        <v>3489</v>
      </c>
      <c r="U26" s="48">
        <v>50</v>
      </c>
      <c r="V26" s="48" t="s">
        <v>3456</v>
      </c>
      <c r="W26" s="48">
        <v>340</v>
      </c>
      <c r="X26" s="48" t="s">
        <v>3490</v>
      </c>
      <c r="Y26" s="48">
        <v>395</v>
      </c>
      <c r="Z26" s="48" t="s">
        <v>3491</v>
      </c>
      <c r="AA26" s="48" t="s">
        <v>2220</v>
      </c>
      <c r="AB26" s="48" t="s">
        <v>2220</v>
      </c>
      <c r="AC26" s="48" t="s">
        <v>2220</v>
      </c>
      <c r="AD26" s="48" t="s">
        <v>2220</v>
      </c>
      <c r="AE26" s="48" t="s">
        <v>2220</v>
      </c>
      <c r="AF26" s="48" t="s">
        <v>2220</v>
      </c>
      <c r="AG26" s="48" t="s">
        <v>2220</v>
      </c>
      <c r="AH26" s="48" t="s">
        <v>2220</v>
      </c>
      <c r="AI26" s="48" t="s">
        <v>2220</v>
      </c>
      <c r="AJ26" s="48" t="s">
        <v>2220</v>
      </c>
      <c r="AK26" s="48" t="s">
        <v>2220</v>
      </c>
      <c r="AL26" s="48" t="s">
        <v>2220</v>
      </c>
      <c r="AM26" s="49">
        <v>149</v>
      </c>
      <c r="AN26" s="49">
        <v>58.703400000000002</v>
      </c>
      <c r="AO26" s="49"/>
      <c r="AP26" s="49">
        <v>155</v>
      </c>
      <c r="AQ26" s="49" t="s">
        <v>3486</v>
      </c>
      <c r="AR26" s="49">
        <v>132</v>
      </c>
      <c r="AS26" s="49" t="s">
        <v>3487</v>
      </c>
      <c r="AT26" s="49">
        <v>117</v>
      </c>
      <c r="AU26" s="49" t="s">
        <v>3488</v>
      </c>
      <c r="AV26" s="49">
        <v>48</v>
      </c>
      <c r="AW26" s="49" t="s">
        <v>3442</v>
      </c>
      <c r="AX26" s="49">
        <v>90</v>
      </c>
      <c r="AY26" s="49" t="s">
        <v>3489</v>
      </c>
      <c r="AZ26" s="49">
        <v>50</v>
      </c>
      <c r="BA26" s="49" t="s">
        <v>3456</v>
      </c>
      <c r="BB26" s="49">
        <v>340</v>
      </c>
      <c r="BC26" s="49" t="s">
        <v>3490</v>
      </c>
      <c r="BD26" s="49">
        <v>395</v>
      </c>
      <c r="BE26" s="49" t="s">
        <v>3491</v>
      </c>
      <c r="BF26" s="49" t="s">
        <v>2220</v>
      </c>
      <c r="BG26" s="49" t="s">
        <v>2220</v>
      </c>
      <c r="BH26" s="49" t="s">
        <v>2220</v>
      </c>
      <c r="BI26" s="49" t="s">
        <v>2220</v>
      </c>
      <c r="BJ26" s="49" t="s">
        <v>2220</v>
      </c>
      <c r="BK26" s="49" t="s">
        <v>2220</v>
      </c>
      <c r="BL26" s="49" t="s">
        <v>2220</v>
      </c>
      <c r="BM26" s="49" t="s">
        <v>2220</v>
      </c>
      <c r="BN26" s="49" t="s">
        <v>2220</v>
      </c>
      <c r="BO26" s="49" t="s">
        <v>2220</v>
      </c>
      <c r="BP26" s="49" t="s">
        <v>2220</v>
      </c>
      <c r="BQ26" s="49" t="s">
        <v>2220</v>
      </c>
    </row>
    <row r="27" spans="1:69" x14ac:dyDescent="0.2">
      <c r="F27" s="48" t="s">
        <v>376</v>
      </c>
      <c r="G27" s="48" t="s">
        <v>377</v>
      </c>
      <c r="H27" s="48"/>
      <c r="I27" s="48">
        <v>97.414060000000006</v>
      </c>
      <c r="J27" s="48"/>
      <c r="K27" s="48">
        <v>1.75</v>
      </c>
      <c r="L27" s="48" t="s">
        <v>3492</v>
      </c>
      <c r="M27" s="48">
        <v>0.5</v>
      </c>
      <c r="N27" s="48" t="s">
        <v>291</v>
      </c>
      <c r="O27" s="48">
        <v>4.4000000000000004</v>
      </c>
      <c r="P27" s="48" t="s">
        <v>3493</v>
      </c>
      <c r="Q27" s="48">
        <v>0.5</v>
      </c>
      <c r="R27" s="48" t="s">
        <v>291</v>
      </c>
      <c r="S27" s="48">
        <v>51.666670000000003</v>
      </c>
      <c r="T27" s="48" t="s">
        <v>3494</v>
      </c>
      <c r="U27" s="48">
        <v>0</v>
      </c>
      <c r="V27" s="48" t="s">
        <v>291</v>
      </c>
      <c r="W27" s="48">
        <v>55</v>
      </c>
      <c r="X27" s="48" t="s">
        <v>3495</v>
      </c>
      <c r="Y27" s="48">
        <v>0</v>
      </c>
      <c r="Z27" s="48" t="s">
        <v>291</v>
      </c>
      <c r="AA27" s="48" t="s">
        <v>2220</v>
      </c>
      <c r="AB27" s="48" t="s">
        <v>2220</v>
      </c>
      <c r="AC27" s="48" t="s">
        <v>2220</v>
      </c>
      <c r="AD27" s="48" t="s">
        <v>2220</v>
      </c>
      <c r="AE27" s="48" t="s">
        <v>2220</v>
      </c>
      <c r="AF27" s="48" t="s">
        <v>2220</v>
      </c>
      <c r="AG27" s="48" t="s">
        <v>2220</v>
      </c>
      <c r="AH27" s="48" t="s">
        <v>2220</v>
      </c>
      <c r="AI27" s="48" t="s">
        <v>2220</v>
      </c>
      <c r="AJ27" s="48" t="s">
        <v>2220</v>
      </c>
      <c r="AK27" s="48" t="s">
        <v>2220</v>
      </c>
      <c r="AL27" s="48" t="s">
        <v>2220</v>
      </c>
      <c r="AM27" s="49">
        <v>21</v>
      </c>
      <c r="AN27" s="49">
        <v>97.414060000000006</v>
      </c>
      <c r="AO27" s="49"/>
      <c r="AP27" s="49">
        <v>1.75</v>
      </c>
      <c r="AQ27" s="49" t="s">
        <v>3492</v>
      </c>
      <c r="AR27" s="49">
        <v>0.5</v>
      </c>
      <c r="AS27" s="49" t="s">
        <v>291</v>
      </c>
      <c r="AT27" s="49">
        <v>4.4000000000000004</v>
      </c>
      <c r="AU27" s="49" t="s">
        <v>3493</v>
      </c>
      <c r="AV27" s="49">
        <v>0.5</v>
      </c>
      <c r="AW27" s="49" t="s">
        <v>291</v>
      </c>
      <c r="AX27" s="49">
        <v>51.666670000000003</v>
      </c>
      <c r="AY27" s="49" t="s">
        <v>3494</v>
      </c>
      <c r="AZ27" s="49">
        <v>0</v>
      </c>
      <c r="BA27" s="49" t="s">
        <v>291</v>
      </c>
      <c r="BB27" s="49">
        <v>55</v>
      </c>
      <c r="BC27" s="49" t="s">
        <v>3495</v>
      </c>
      <c r="BD27" s="49">
        <v>0</v>
      </c>
      <c r="BE27" s="49" t="s">
        <v>291</v>
      </c>
      <c r="BF27" s="49" t="s">
        <v>2220</v>
      </c>
      <c r="BG27" s="49" t="s">
        <v>2220</v>
      </c>
      <c r="BH27" s="49" t="s">
        <v>2220</v>
      </c>
      <c r="BI27" s="49" t="s">
        <v>2220</v>
      </c>
      <c r="BJ27" s="49" t="s">
        <v>2220</v>
      </c>
      <c r="BK27" s="49" t="s">
        <v>2220</v>
      </c>
      <c r="BL27" s="49" t="s">
        <v>2220</v>
      </c>
      <c r="BM27" s="49" t="s">
        <v>2220</v>
      </c>
      <c r="BN27" s="49" t="s">
        <v>2220</v>
      </c>
      <c r="BO27" s="49" t="s">
        <v>2220</v>
      </c>
      <c r="BP27" s="49" t="s">
        <v>2220</v>
      </c>
      <c r="BQ27" s="49" t="s">
        <v>2220</v>
      </c>
    </row>
    <row r="28" spans="1:69" x14ac:dyDescent="0.2">
      <c r="F28" s="48" t="s">
        <v>378</v>
      </c>
      <c r="G28" s="48" t="s">
        <v>379</v>
      </c>
      <c r="H28" s="48"/>
      <c r="I28" s="48">
        <v>66.575090000000003</v>
      </c>
      <c r="J28" s="48"/>
      <c r="K28" s="48">
        <v>84</v>
      </c>
      <c r="L28" s="48" t="s">
        <v>3496</v>
      </c>
      <c r="M28" s="48">
        <v>96</v>
      </c>
      <c r="N28" s="48" t="s">
        <v>3369</v>
      </c>
      <c r="O28" s="48">
        <v>74.5</v>
      </c>
      <c r="P28" s="48" t="s">
        <v>3497</v>
      </c>
      <c r="Q28" s="48">
        <v>102</v>
      </c>
      <c r="R28" s="48" t="s">
        <v>3498</v>
      </c>
      <c r="S28" s="48">
        <v>85.5</v>
      </c>
      <c r="T28" s="48" t="s">
        <v>3499</v>
      </c>
      <c r="U28" s="48">
        <v>196.5</v>
      </c>
      <c r="V28" s="48" t="s">
        <v>3500</v>
      </c>
      <c r="W28" s="48">
        <v>261</v>
      </c>
      <c r="X28" s="48" t="s">
        <v>3501</v>
      </c>
      <c r="Y28" s="48">
        <v>264.5</v>
      </c>
      <c r="Z28" s="48" t="s">
        <v>3502</v>
      </c>
      <c r="AA28" s="48" t="s">
        <v>2220</v>
      </c>
      <c r="AB28" s="48" t="s">
        <v>2220</v>
      </c>
      <c r="AC28" s="48" t="s">
        <v>2220</v>
      </c>
      <c r="AD28" s="48" t="s">
        <v>2220</v>
      </c>
      <c r="AE28" s="48" t="s">
        <v>2220</v>
      </c>
      <c r="AF28" s="48" t="s">
        <v>2220</v>
      </c>
      <c r="AG28" s="48" t="s">
        <v>2220</v>
      </c>
      <c r="AH28" s="48" t="s">
        <v>2220</v>
      </c>
      <c r="AI28" s="48" t="s">
        <v>2220</v>
      </c>
      <c r="AJ28" s="48" t="s">
        <v>2220</v>
      </c>
      <c r="AK28" s="48" t="s">
        <v>2220</v>
      </c>
      <c r="AL28" s="48" t="s">
        <v>2220</v>
      </c>
      <c r="AM28" s="49">
        <v>122</v>
      </c>
      <c r="AN28" s="49">
        <v>66.575090000000003</v>
      </c>
      <c r="AO28" s="49"/>
      <c r="AP28" s="49">
        <v>84</v>
      </c>
      <c r="AQ28" s="49" t="s">
        <v>3496</v>
      </c>
      <c r="AR28" s="49">
        <v>96</v>
      </c>
      <c r="AS28" s="49" t="s">
        <v>3369</v>
      </c>
      <c r="AT28" s="49">
        <v>74.5</v>
      </c>
      <c r="AU28" s="49" t="s">
        <v>3497</v>
      </c>
      <c r="AV28" s="49">
        <v>102</v>
      </c>
      <c r="AW28" s="49" t="s">
        <v>3498</v>
      </c>
      <c r="AX28" s="49">
        <v>85.5</v>
      </c>
      <c r="AY28" s="49" t="s">
        <v>3499</v>
      </c>
      <c r="AZ28" s="49">
        <v>196.5</v>
      </c>
      <c r="BA28" s="49" t="s">
        <v>3500</v>
      </c>
      <c r="BB28" s="49">
        <v>261</v>
      </c>
      <c r="BC28" s="49" t="s">
        <v>3501</v>
      </c>
      <c r="BD28" s="49">
        <v>264.5</v>
      </c>
      <c r="BE28" s="49" t="s">
        <v>3502</v>
      </c>
      <c r="BF28" s="49" t="s">
        <v>2220</v>
      </c>
      <c r="BG28" s="49" t="s">
        <v>2220</v>
      </c>
      <c r="BH28" s="49" t="s">
        <v>2220</v>
      </c>
      <c r="BI28" s="49" t="s">
        <v>2220</v>
      </c>
      <c r="BJ28" s="49" t="s">
        <v>2220</v>
      </c>
      <c r="BK28" s="49" t="s">
        <v>2220</v>
      </c>
      <c r="BL28" s="49" t="s">
        <v>2220</v>
      </c>
      <c r="BM28" s="49" t="s">
        <v>2220</v>
      </c>
      <c r="BN28" s="49" t="s">
        <v>2220</v>
      </c>
      <c r="BO28" s="49" t="s">
        <v>2220</v>
      </c>
      <c r="BP28" s="49" t="s">
        <v>2220</v>
      </c>
      <c r="BQ28" s="49" t="s">
        <v>2220</v>
      </c>
    </row>
    <row r="29" spans="1:69" x14ac:dyDescent="0.2">
      <c r="F29" s="48" t="s">
        <v>380</v>
      </c>
      <c r="G29" s="48" t="s">
        <v>381</v>
      </c>
      <c r="H29" s="48"/>
      <c r="I29" s="48">
        <v>47.342750000000002</v>
      </c>
      <c r="J29" s="48"/>
      <c r="K29" s="48">
        <v>120</v>
      </c>
      <c r="L29" s="48" t="s">
        <v>3503</v>
      </c>
      <c r="M29" s="48">
        <v>180</v>
      </c>
      <c r="N29" s="48" t="s">
        <v>3504</v>
      </c>
      <c r="O29" s="48">
        <v>58.666670000000003</v>
      </c>
      <c r="P29" s="48" t="s">
        <v>3505</v>
      </c>
      <c r="Q29" s="48">
        <v>154.30000000000001</v>
      </c>
      <c r="R29" s="48" t="s">
        <v>3506</v>
      </c>
      <c r="S29" s="48">
        <v>150</v>
      </c>
      <c r="T29" s="48" t="s">
        <v>712</v>
      </c>
      <c r="U29" s="48">
        <v>1025</v>
      </c>
      <c r="V29" s="48" t="s">
        <v>88</v>
      </c>
      <c r="W29" s="48">
        <v>108.8571</v>
      </c>
      <c r="X29" s="48" t="s">
        <v>3507</v>
      </c>
      <c r="Y29" s="48">
        <v>443.57139999999998</v>
      </c>
      <c r="Z29" s="48" t="s">
        <v>3508</v>
      </c>
      <c r="AA29" s="48" t="s">
        <v>2220</v>
      </c>
      <c r="AB29" s="48" t="s">
        <v>2220</v>
      </c>
      <c r="AC29" s="48" t="s">
        <v>2220</v>
      </c>
      <c r="AD29" s="48" t="s">
        <v>2220</v>
      </c>
      <c r="AE29" s="48" t="s">
        <v>2220</v>
      </c>
      <c r="AF29" s="48" t="s">
        <v>2220</v>
      </c>
      <c r="AG29" s="48" t="s">
        <v>2220</v>
      </c>
      <c r="AH29" s="48" t="s">
        <v>2220</v>
      </c>
      <c r="AI29" s="48" t="s">
        <v>2220</v>
      </c>
      <c r="AJ29" s="48" t="s">
        <v>2220</v>
      </c>
      <c r="AK29" s="48" t="s">
        <v>2220</v>
      </c>
      <c r="AL29" s="48" t="s">
        <v>2220</v>
      </c>
      <c r="AM29" s="49">
        <v>169</v>
      </c>
      <c r="AN29" s="49">
        <v>47.342750000000002</v>
      </c>
      <c r="AO29" s="49"/>
      <c r="AP29" s="49">
        <v>120</v>
      </c>
      <c r="AQ29" s="49" t="s">
        <v>3503</v>
      </c>
      <c r="AR29" s="49">
        <v>180</v>
      </c>
      <c r="AS29" s="49" t="s">
        <v>3504</v>
      </c>
      <c r="AT29" s="49">
        <v>58.666670000000003</v>
      </c>
      <c r="AU29" s="49" t="s">
        <v>3505</v>
      </c>
      <c r="AV29" s="49">
        <v>154.30000000000001</v>
      </c>
      <c r="AW29" s="49" t="s">
        <v>3506</v>
      </c>
      <c r="AX29" s="49">
        <v>150</v>
      </c>
      <c r="AY29" s="49" t="s">
        <v>712</v>
      </c>
      <c r="AZ29" s="49">
        <v>1025</v>
      </c>
      <c r="BA29" s="49" t="s">
        <v>88</v>
      </c>
      <c r="BB29" s="49">
        <v>108.8571</v>
      </c>
      <c r="BC29" s="49" t="s">
        <v>3507</v>
      </c>
      <c r="BD29" s="49">
        <v>443.57139999999998</v>
      </c>
      <c r="BE29" s="49" t="s">
        <v>3508</v>
      </c>
      <c r="BF29" s="49" t="s">
        <v>2220</v>
      </c>
      <c r="BG29" s="49" t="s">
        <v>2220</v>
      </c>
      <c r="BH29" s="49" t="s">
        <v>2220</v>
      </c>
      <c r="BI29" s="49" t="s">
        <v>2220</v>
      </c>
      <c r="BJ29" s="49" t="s">
        <v>2220</v>
      </c>
      <c r="BK29" s="49" t="s">
        <v>2220</v>
      </c>
      <c r="BL29" s="49" t="s">
        <v>2220</v>
      </c>
      <c r="BM29" s="49" t="s">
        <v>2220</v>
      </c>
      <c r="BN29" s="49" t="s">
        <v>2220</v>
      </c>
      <c r="BO29" s="49" t="s">
        <v>2220</v>
      </c>
      <c r="BP29" s="49" t="s">
        <v>2220</v>
      </c>
      <c r="BQ29" s="49" t="s">
        <v>2220</v>
      </c>
    </row>
    <row r="30" spans="1:69" x14ac:dyDescent="0.2">
      <c r="F30" s="48" t="s">
        <v>382</v>
      </c>
      <c r="G30" s="48" t="s">
        <v>383</v>
      </c>
      <c r="H30" s="48"/>
      <c r="I30" s="48">
        <v>69.053610000000006</v>
      </c>
      <c r="J30" s="48"/>
      <c r="K30" s="48">
        <v>24</v>
      </c>
      <c r="L30" s="48" t="s">
        <v>3414</v>
      </c>
      <c r="M30" s="48">
        <v>24</v>
      </c>
      <c r="N30" s="48" t="s">
        <v>3479</v>
      </c>
      <c r="O30" s="48">
        <v>72</v>
      </c>
      <c r="P30" s="48" t="s">
        <v>3509</v>
      </c>
      <c r="Q30" s="48">
        <v>60</v>
      </c>
      <c r="R30" s="48" t="s">
        <v>3390</v>
      </c>
      <c r="S30" s="48">
        <v>125</v>
      </c>
      <c r="T30" s="48" t="s">
        <v>3485</v>
      </c>
      <c r="U30" s="48">
        <v>125</v>
      </c>
      <c r="V30" s="48" t="s">
        <v>3510</v>
      </c>
      <c r="W30" s="48">
        <v>641</v>
      </c>
      <c r="X30" s="48" t="s">
        <v>3511</v>
      </c>
      <c r="Y30" s="48">
        <v>587.5</v>
      </c>
      <c r="Z30" s="48" t="s">
        <v>3512</v>
      </c>
      <c r="AA30" s="48" t="s">
        <v>2220</v>
      </c>
      <c r="AB30" s="48" t="s">
        <v>2220</v>
      </c>
      <c r="AC30" s="48" t="s">
        <v>2220</v>
      </c>
      <c r="AD30" s="48" t="s">
        <v>2220</v>
      </c>
      <c r="AE30" s="48" t="s">
        <v>2220</v>
      </c>
      <c r="AF30" s="48" t="s">
        <v>2220</v>
      </c>
      <c r="AG30" s="48" t="s">
        <v>2220</v>
      </c>
      <c r="AH30" s="48" t="s">
        <v>2220</v>
      </c>
      <c r="AI30" s="48" t="s">
        <v>2220</v>
      </c>
      <c r="AJ30" s="48" t="s">
        <v>2220</v>
      </c>
      <c r="AK30" s="48" t="s">
        <v>2220</v>
      </c>
      <c r="AL30" s="48" t="s">
        <v>2220</v>
      </c>
      <c r="AM30" s="49">
        <v>109</v>
      </c>
      <c r="AN30" s="49">
        <v>69.053610000000006</v>
      </c>
      <c r="AO30" s="49"/>
      <c r="AP30" s="49">
        <v>24</v>
      </c>
      <c r="AQ30" s="49" t="s">
        <v>3414</v>
      </c>
      <c r="AR30" s="49">
        <v>24</v>
      </c>
      <c r="AS30" s="49" t="s">
        <v>3479</v>
      </c>
      <c r="AT30" s="49">
        <v>72</v>
      </c>
      <c r="AU30" s="49" t="s">
        <v>3509</v>
      </c>
      <c r="AV30" s="49">
        <v>60</v>
      </c>
      <c r="AW30" s="49" t="s">
        <v>3390</v>
      </c>
      <c r="AX30" s="49">
        <v>125</v>
      </c>
      <c r="AY30" s="49" t="s">
        <v>3485</v>
      </c>
      <c r="AZ30" s="49">
        <v>125</v>
      </c>
      <c r="BA30" s="49" t="s">
        <v>3510</v>
      </c>
      <c r="BB30" s="49">
        <v>641</v>
      </c>
      <c r="BC30" s="49" t="s">
        <v>3511</v>
      </c>
      <c r="BD30" s="49">
        <v>587.5</v>
      </c>
      <c r="BE30" s="49" t="s">
        <v>3512</v>
      </c>
      <c r="BF30" s="49" t="s">
        <v>2220</v>
      </c>
      <c r="BG30" s="49" t="s">
        <v>2220</v>
      </c>
      <c r="BH30" s="49" t="s">
        <v>2220</v>
      </c>
      <c r="BI30" s="49" t="s">
        <v>2220</v>
      </c>
      <c r="BJ30" s="49" t="s">
        <v>2220</v>
      </c>
      <c r="BK30" s="49" t="s">
        <v>2220</v>
      </c>
      <c r="BL30" s="49" t="s">
        <v>2220</v>
      </c>
      <c r="BM30" s="49" t="s">
        <v>2220</v>
      </c>
      <c r="BN30" s="49" t="s">
        <v>2220</v>
      </c>
      <c r="BO30" s="49" t="s">
        <v>2220</v>
      </c>
      <c r="BP30" s="49" t="s">
        <v>2220</v>
      </c>
      <c r="BQ30" s="49" t="s">
        <v>2220</v>
      </c>
    </row>
    <row r="31" spans="1:69" x14ac:dyDescent="0.2">
      <c r="F31" s="48" t="s">
        <v>384</v>
      </c>
      <c r="G31" s="48" t="s">
        <v>385</v>
      </c>
      <c r="H31" s="48"/>
      <c r="I31" s="48">
        <v>67.282970000000006</v>
      </c>
      <c r="J31" s="48"/>
      <c r="K31" s="48">
        <v>132</v>
      </c>
      <c r="L31" s="48" t="s">
        <v>3513</v>
      </c>
      <c r="M31" s="48">
        <v>132</v>
      </c>
      <c r="N31" s="48" t="s">
        <v>3487</v>
      </c>
      <c r="O31" s="48">
        <v>48</v>
      </c>
      <c r="P31" s="48" t="s">
        <v>3357</v>
      </c>
      <c r="Q31" s="48">
        <v>7.5</v>
      </c>
      <c r="R31" s="48" t="s">
        <v>3514</v>
      </c>
      <c r="S31" s="48">
        <v>100</v>
      </c>
      <c r="T31" s="48" t="s">
        <v>734</v>
      </c>
      <c r="U31" s="48">
        <v>120</v>
      </c>
      <c r="V31" s="48" t="s">
        <v>3391</v>
      </c>
      <c r="W31" s="48">
        <v>375</v>
      </c>
      <c r="X31" s="48" t="s">
        <v>3515</v>
      </c>
      <c r="Y31" s="48">
        <v>240</v>
      </c>
      <c r="Z31" s="48" t="s">
        <v>254</v>
      </c>
      <c r="AA31" s="48" t="s">
        <v>2220</v>
      </c>
      <c r="AB31" s="48" t="s">
        <v>2220</v>
      </c>
      <c r="AC31" s="48" t="s">
        <v>2220</v>
      </c>
      <c r="AD31" s="48" t="s">
        <v>2220</v>
      </c>
      <c r="AE31" s="48" t="s">
        <v>2220</v>
      </c>
      <c r="AF31" s="48" t="s">
        <v>2220</v>
      </c>
      <c r="AG31" s="48" t="s">
        <v>2220</v>
      </c>
      <c r="AH31" s="48" t="s">
        <v>2220</v>
      </c>
      <c r="AI31" s="48" t="s">
        <v>2220</v>
      </c>
      <c r="AJ31" s="48" t="s">
        <v>2220</v>
      </c>
      <c r="AK31" s="48" t="s">
        <v>2220</v>
      </c>
      <c r="AL31" s="48" t="s">
        <v>2220</v>
      </c>
      <c r="AM31" s="49">
        <v>118</v>
      </c>
      <c r="AN31" s="49">
        <v>67.282970000000006</v>
      </c>
      <c r="AO31" s="49"/>
      <c r="AP31" s="49">
        <v>132</v>
      </c>
      <c r="AQ31" s="49" t="s">
        <v>3513</v>
      </c>
      <c r="AR31" s="49">
        <v>132</v>
      </c>
      <c r="AS31" s="49" t="s">
        <v>3487</v>
      </c>
      <c r="AT31" s="49">
        <v>48</v>
      </c>
      <c r="AU31" s="49" t="s">
        <v>3357</v>
      </c>
      <c r="AV31" s="49">
        <v>7.5</v>
      </c>
      <c r="AW31" s="49" t="s">
        <v>3514</v>
      </c>
      <c r="AX31" s="49">
        <v>100</v>
      </c>
      <c r="AY31" s="49" t="s">
        <v>734</v>
      </c>
      <c r="AZ31" s="49">
        <v>120</v>
      </c>
      <c r="BA31" s="49" t="s">
        <v>3391</v>
      </c>
      <c r="BB31" s="49">
        <v>375</v>
      </c>
      <c r="BC31" s="49" t="s">
        <v>3515</v>
      </c>
      <c r="BD31" s="49">
        <v>240</v>
      </c>
      <c r="BE31" s="49" t="s">
        <v>254</v>
      </c>
      <c r="BF31" s="49" t="s">
        <v>2220</v>
      </c>
      <c r="BG31" s="49" t="s">
        <v>2220</v>
      </c>
      <c r="BH31" s="49" t="s">
        <v>2220</v>
      </c>
      <c r="BI31" s="49" t="s">
        <v>2220</v>
      </c>
      <c r="BJ31" s="49" t="s">
        <v>2220</v>
      </c>
      <c r="BK31" s="49" t="s">
        <v>2220</v>
      </c>
      <c r="BL31" s="49" t="s">
        <v>2220</v>
      </c>
      <c r="BM31" s="49" t="s">
        <v>2220</v>
      </c>
      <c r="BN31" s="49" t="s">
        <v>2220</v>
      </c>
      <c r="BO31" s="49" t="s">
        <v>2220</v>
      </c>
      <c r="BP31" s="49" t="s">
        <v>2220</v>
      </c>
      <c r="BQ31" s="49" t="s">
        <v>2220</v>
      </c>
    </row>
    <row r="32" spans="1:69" x14ac:dyDescent="0.2">
      <c r="F32" s="48" t="s">
        <v>386</v>
      </c>
      <c r="G32" s="48" t="s">
        <v>387</v>
      </c>
      <c r="H32" s="48"/>
      <c r="I32" s="48">
        <v>15.986820000000002</v>
      </c>
      <c r="J32" s="48"/>
      <c r="K32" s="48">
        <v>66</v>
      </c>
      <c r="L32" s="48" t="s">
        <v>3516</v>
      </c>
      <c r="M32" s="48">
        <v>163</v>
      </c>
      <c r="N32" s="48" t="s">
        <v>3517</v>
      </c>
      <c r="O32" s="48">
        <v>202</v>
      </c>
      <c r="P32" s="48" t="s">
        <v>88</v>
      </c>
      <c r="Q32" s="48">
        <v>271</v>
      </c>
      <c r="R32" s="48" t="s">
        <v>3518</v>
      </c>
      <c r="S32" s="48">
        <v>305.5</v>
      </c>
      <c r="T32" s="48" t="s">
        <v>3519</v>
      </c>
      <c r="U32" s="48">
        <v>849</v>
      </c>
      <c r="V32" s="48" t="s">
        <v>88</v>
      </c>
      <c r="W32" s="48">
        <v>982.75</v>
      </c>
      <c r="X32" s="48" t="s">
        <v>3520</v>
      </c>
      <c r="Y32" s="48">
        <v>1406.875</v>
      </c>
      <c r="Z32" s="48" t="s">
        <v>88</v>
      </c>
      <c r="AA32" s="48" t="s">
        <v>2220</v>
      </c>
      <c r="AB32" s="48" t="s">
        <v>2220</v>
      </c>
      <c r="AC32" s="48" t="s">
        <v>2220</v>
      </c>
      <c r="AD32" s="48" t="s">
        <v>2220</v>
      </c>
      <c r="AE32" s="48" t="s">
        <v>2220</v>
      </c>
      <c r="AF32" s="48" t="s">
        <v>2220</v>
      </c>
      <c r="AG32" s="48" t="s">
        <v>2220</v>
      </c>
      <c r="AH32" s="48" t="s">
        <v>2220</v>
      </c>
      <c r="AI32" s="48" t="s">
        <v>2220</v>
      </c>
      <c r="AJ32" s="48" t="s">
        <v>2220</v>
      </c>
      <c r="AK32" s="48" t="s">
        <v>2220</v>
      </c>
      <c r="AL32" s="48" t="s">
        <v>2220</v>
      </c>
      <c r="AM32" s="49">
        <v>186</v>
      </c>
      <c r="AN32" s="49">
        <v>15.986820000000002</v>
      </c>
      <c r="AO32" s="49"/>
      <c r="AP32" s="49">
        <v>66</v>
      </c>
      <c r="AQ32" s="49" t="s">
        <v>3516</v>
      </c>
      <c r="AR32" s="49">
        <v>163</v>
      </c>
      <c r="AS32" s="49" t="s">
        <v>3517</v>
      </c>
      <c r="AT32" s="49">
        <v>202</v>
      </c>
      <c r="AU32" s="49" t="s">
        <v>88</v>
      </c>
      <c r="AV32" s="49">
        <v>271</v>
      </c>
      <c r="AW32" s="49" t="s">
        <v>3518</v>
      </c>
      <c r="AX32" s="49">
        <v>305.5</v>
      </c>
      <c r="AY32" s="49" t="s">
        <v>3519</v>
      </c>
      <c r="AZ32" s="49">
        <v>849</v>
      </c>
      <c r="BA32" s="49" t="s">
        <v>88</v>
      </c>
      <c r="BB32" s="49">
        <v>982.75</v>
      </c>
      <c r="BC32" s="49" t="s">
        <v>3520</v>
      </c>
      <c r="BD32" s="49">
        <v>1406.875</v>
      </c>
      <c r="BE32" s="49" t="s">
        <v>88</v>
      </c>
      <c r="BF32" s="49" t="s">
        <v>2220</v>
      </c>
      <c r="BG32" s="49" t="s">
        <v>2220</v>
      </c>
      <c r="BH32" s="49" t="s">
        <v>2220</v>
      </c>
      <c r="BI32" s="49" t="s">
        <v>2220</v>
      </c>
      <c r="BJ32" s="49" t="s">
        <v>2220</v>
      </c>
      <c r="BK32" s="49" t="s">
        <v>2220</v>
      </c>
      <c r="BL32" s="49" t="s">
        <v>2220</v>
      </c>
      <c r="BM32" s="49" t="s">
        <v>2220</v>
      </c>
      <c r="BN32" s="49" t="s">
        <v>2220</v>
      </c>
      <c r="BO32" s="49" t="s">
        <v>2220</v>
      </c>
      <c r="BP32" s="49" t="s">
        <v>2220</v>
      </c>
      <c r="BQ32" s="49" t="s">
        <v>2220</v>
      </c>
    </row>
    <row r="33" spans="6:69" x14ac:dyDescent="0.2">
      <c r="F33" s="48" t="s">
        <v>388</v>
      </c>
      <c r="G33" s="48" t="s">
        <v>389</v>
      </c>
      <c r="H33" s="48"/>
      <c r="I33" s="48">
        <v>88.357910000000004</v>
      </c>
      <c r="J33" s="48"/>
      <c r="K33" s="48">
        <v>1</v>
      </c>
      <c r="L33" s="48" t="s">
        <v>291</v>
      </c>
      <c r="M33" s="48">
        <v>1</v>
      </c>
      <c r="N33" s="48" t="s">
        <v>291</v>
      </c>
      <c r="O33" s="48">
        <v>2</v>
      </c>
      <c r="P33" s="48" t="s">
        <v>3521</v>
      </c>
      <c r="Q33" s="48">
        <v>2</v>
      </c>
      <c r="R33" s="48" t="s">
        <v>3522</v>
      </c>
      <c r="S33" s="48">
        <v>155.5556</v>
      </c>
      <c r="T33" s="48" t="s">
        <v>3523</v>
      </c>
      <c r="U33" s="48">
        <v>162.5</v>
      </c>
      <c r="V33" s="48" t="s">
        <v>3524</v>
      </c>
      <c r="W33" s="48">
        <v>166.66669999999999</v>
      </c>
      <c r="X33" s="48" t="s">
        <v>3525</v>
      </c>
      <c r="Y33" s="48">
        <v>171.875</v>
      </c>
      <c r="Z33" s="48" t="s">
        <v>3526</v>
      </c>
      <c r="AA33" s="48" t="s">
        <v>2220</v>
      </c>
      <c r="AB33" s="48" t="s">
        <v>2220</v>
      </c>
      <c r="AC33" s="48" t="s">
        <v>2220</v>
      </c>
      <c r="AD33" s="48" t="s">
        <v>2220</v>
      </c>
      <c r="AE33" s="48" t="s">
        <v>2220</v>
      </c>
      <c r="AF33" s="48" t="s">
        <v>2220</v>
      </c>
      <c r="AG33" s="48" t="s">
        <v>2220</v>
      </c>
      <c r="AH33" s="48" t="s">
        <v>2220</v>
      </c>
      <c r="AI33" s="48" t="s">
        <v>2220</v>
      </c>
      <c r="AJ33" s="48" t="s">
        <v>2220</v>
      </c>
      <c r="AK33" s="48" t="s">
        <v>2220</v>
      </c>
      <c r="AL33" s="48" t="s">
        <v>2220</v>
      </c>
      <c r="AM33" s="49">
        <v>51</v>
      </c>
      <c r="AN33" s="49">
        <v>88.357910000000004</v>
      </c>
      <c r="AO33" s="49"/>
      <c r="AP33" s="49">
        <v>1</v>
      </c>
      <c r="AQ33" s="49" t="s">
        <v>291</v>
      </c>
      <c r="AR33" s="49">
        <v>1</v>
      </c>
      <c r="AS33" s="49" t="s">
        <v>291</v>
      </c>
      <c r="AT33" s="49">
        <v>2</v>
      </c>
      <c r="AU33" s="49" t="s">
        <v>3521</v>
      </c>
      <c r="AV33" s="49">
        <v>2</v>
      </c>
      <c r="AW33" s="49" t="s">
        <v>3522</v>
      </c>
      <c r="AX33" s="49">
        <v>155.5556</v>
      </c>
      <c r="AY33" s="49" t="s">
        <v>3523</v>
      </c>
      <c r="AZ33" s="49">
        <v>162.5</v>
      </c>
      <c r="BA33" s="49" t="s">
        <v>3524</v>
      </c>
      <c r="BB33" s="49">
        <v>166.66669999999999</v>
      </c>
      <c r="BC33" s="49" t="s">
        <v>3525</v>
      </c>
      <c r="BD33" s="49">
        <v>171.875</v>
      </c>
      <c r="BE33" s="49" t="s">
        <v>3526</v>
      </c>
      <c r="BF33" s="49" t="s">
        <v>2220</v>
      </c>
      <c r="BG33" s="49" t="s">
        <v>2220</v>
      </c>
      <c r="BH33" s="49" t="s">
        <v>2220</v>
      </c>
      <c r="BI33" s="49" t="s">
        <v>2220</v>
      </c>
      <c r="BJ33" s="49" t="s">
        <v>2220</v>
      </c>
      <c r="BK33" s="49" t="s">
        <v>2220</v>
      </c>
      <c r="BL33" s="49" t="s">
        <v>2220</v>
      </c>
      <c r="BM33" s="49" t="s">
        <v>2220</v>
      </c>
      <c r="BN33" s="49" t="s">
        <v>2220</v>
      </c>
      <c r="BO33" s="49" t="s">
        <v>2220</v>
      </c>
      <c r="BP33" s="49" t="s">
        <v>2220</v>
      </c>
      <c r="BQ33" s="49" t="s">
        <v>2220</v>
      </c>
    </row>
    <row r="34" spans="6:69" x14ac:dyDescent="0.2">
      <c r="F34" s="48" t="s">
        <v>390</v>
      </c>
      <c r="G34" s="48" t="s">
        <v>391</v>
      </c>
      <c r="H34" s="48"/>
      <c r="I34" s="48">
        <v>52.359890000000007</v>
      </c>
      <c r="J34" s="48"/>
      <c r="K34" s="48">
        <v>48</v>
      </c>
      <c r="L34" s="48" t="s">
        <v>3446</v>
      </c>
      <c r="M34" s="48">
        <v>120</v>
      </c>
      <c r="N34" s="48" t="s">
        <v>3527</v>
      </c>
      <c r="O34" s="48">
        <v>141.4</v>
      </c>
      <c r="P34" s="48" t="s">
        <v>3528</v>
      </c>
      <c r="Q34" s="48">
        <v>121.71429999999999</v>
      </c>
      <c r="R34" s="48" t="s">
        <v>3529</v>
      </c>
      <c r="S34" s="48">
        <v>60</v>
      </c>
      <c r="T34" s="48" t="s">
        <v>1832</v>
      </c>
      <c r="U34" s="48">
        <v>500</v>
      </c>
      <c r="V34" s="48" t="s">
        <v>2275</v>
      </c>
      <c r="W34" s="48">
        <v>280</v>
      </c>
      <c r="X34" s="48" t="s">
        <v>3530</v>
      </c>
      <c r="Y34" s="48">
        <v>709.28570000000002</v>
      </c>
      <c r="Z34" s="48" t="s">
        <v>3531</v>
      </c>
      <c r="AA34" s="48" t="s">
        <v>2220</v>
      </c>
      <c r="AB34" s="48" t="s">
        <v>2220</v>
      </c>
      <c r="AC34" s="48" t="s">
        <v>2220</v>
      </c>
      <c r="AD34" s="48" t="s">
        <v>2220</v>
      </c>
      <c r="AE34" s="48" t="s">
        <v>2220</v>
      </c>
      <c r="AF34" s="48" t="s">
        <v>2220</v>
      </c>
      <c r="AG34" s="48" t="s">
        <v>2220</v>
      </c>
      <c r="AH34" s="48" t="s">
        <v>2220</v>
      </c>
      <c r="AI34" s="48" t="s">
        <v>2220</v>
      </c>
      <c r="AJ34" s="48" t="s">
        <v>2220</v>
      </c>
      <c r="AK34" s="48" t="s">
        <v>2220</v>
      </c>
      <c r="AL34" s="48" t="s">
        <v>2220</v>
      </c>
      <c r="AM34" s="49">
        <v>164</v>
      </c>
      <c r="AN34" s="49">
        <v>52.359890000000007</v>
      </c>
      <c r="AO34" s="49"/>
      <c r="AP34" s="49">
        <v>48</v>
      </c>
      <c r="AQ34" s="49" t="s">
        <v>3446</v>
      </c>
      <c r="AR34" s="49">
        <v>120</v>
      </c>
      <c r="AS34" s="49" t="s">
        <v>3527</v>
      </c>
      <c r="AT34" s="49">
        <v>141.4</v>
      </c>
      <c r="AU34" s="49" t="s">
        <v>3528</v>
      </c>
      <c r="AV34" s="49">
        <v>121.71429999999999</v>
      </c>
      <c r="AW34" s="49" t="s">
        <v>3529</v>
      </c>
      <c r="AX34" s="49">
        <v>60</v>
      </c>
      <c r="AY34" s="49" t="s">
        <v>1832</v>
      </c>
      <c r="AZ34" s="49">
        <v>500</v>
      </c>
      <c r="BA34" s="49" t="s">
        <v>2275</v>
      </c>
      <c r="BB34" s="49">
        <v>280</v>
      </c>
      <c r="BC34" s="49" t="s">
        <v>3530</v>
      </c>
      <c r="BD34" s="49">
        <v>709.28570000000002</v>
      </c>
      <c r="BE34" s="49" t="s">
        <v>3531</v>
      </c>
      <c r="BF34" s="49" t="s">
        <v>2220</v>
      </c>
      <c r="BG34" s="49" t="s">
        <v>2220</v>
      </c>
      <c r="BH34" s="49" t="s">
        <v>2220</v>
      </c>
      <c r="BI34" s="49" t="s">
        <v>2220</v>
      </c>
      <c r="BJ34" s="49" t="s">
        <v>2220</v>
      </c>
      <c r="BK34" s="49" t="s">
        <v>2220</v>
      </c>
      <c r="BL34" s="49" t="s">
        <v>2220</v>
      </c>
      <c r="BM34" s="49" t="s">
        <v>2220</v>
      </c>
      <c r="BN34" s="49" t="s">
        <v>2220</v>
      </c>
      <c r="BO34" s="49" t="s">
        <v>2220</v>
      </c>
      <c r="BP34" s="49" t="s">
        <v>2220</v>
      </c>
      <c r="BQ34" s="49" t="s">
        <v>2220</v>
      </c>
    </row>
    <row r="35" spans="6:69" x14ac:dyDescent="0.2">
      <c r="F35" s="48" t="s">
        <v>392</v>
      </c>
      <c r="G35" s="48" t="s">
        <v>393</v>
      </c>
      <c r="H35" s="48"/>
      <c r="I35" s="48">
        <v>37.041510000000002</v>
      </c>
      <c r="J35" s="48"/>
      <c r="K35" s="48">
        <v>87</v>
      </c>
      <c r="L35" s="48" t="s">
        <v>3532</v>
      </c>
      <c r="M35" s="48">
        <v>172</v>
      </c>
      <c r="N35" s="48" t="s">
        <v>3533</v>
      </c>
      <c r="O35" s="48">
        <v>106</v>
      </c>
      <c r="P35" s="48" t="s">
        <v>3534</v>
      </c>
      <c r="Q35" s="48">
        <v>242</v>
      </c>
      <c r="R35" s="48" t="s">
        <v>3535</v>
      </c>
      <c r="S35" s="48">
        <v>187.5</v>
      </c>
      <c r="T35" s="48" t="s">
        <v>3536</v>
      </c>
      <c r="U35" s="48">
        <v>500</v>
      </c>
      <c r="V35" s="48" t="s">
        <v>2275</v>
      </c>
      <c r="W35" s="48">
        <v>319</v>
      </c>
      <c r="X35" s="48" t="s">
        <v>3537</v>
      </c>
      <c r="Y35" s="48">
        <v>965</v>
      </c>
      <c r="Z35" s="48" t="s">
        <v>3538</v>
      </c>
      <c r="AA35" s="48" t="s">
        <v>2220</v>
      </c>
      <c r="AB35" s="48" t="s">
        <v>2220</v>
      </c>
      <c r="AC35" s="48" t="s">
        <v>2220</v>
      </c>
      <c r="AD35" s="48" t="s">
        <v>2220</v>
      </c>
      <c r="AE35" s="48" t="s">
        <v>2220</v>
      </c>
      <c r="AF35" s="48" t="s">
        <v>2220</v>
      </c>
      <c r="AG35" s="48" t="s">
        <v>2220</v>
      </c>
      <c r="AH35" s="48" t="s">
        <v>2220</v>
      </c>
      <c r="AI35" s="48" t="s">
        <v>2220</v>
      </c>
      <c r="AJ35" s="48" t="s">
        <v>2220</v>
      </c>
      <c r="AK35" s="48" t="s">
        <v>2220</v>
      </c>
      <c r="AL35" s="48" t="s">
        <v>2220</v>
      </c>
      <c r="AM35" s="49">
        <v>173</v>
      </c>
      <c r="AN35" s="49">
        <v>37.041510000000002</v>
      </c>
      <c r="AO35" s="49"/>
      <c r="AP35" s="49">
        <v>87</v>
      </c>
      <c r="AQ35" s="49" t="s">
        <v>3532</v>
      </c>
      <c r="AR35" s="49">
        <v>172</v>
      </c>
      <c r="AS35" s="49" t="s">
        <v>3533</v>
      </c>
      <c r="AT35" s="49">
        <v>106</v>
      </c>
      <c r="AU35" s="49" t="s">
        <v>3534</v>
      </c>
      <c r="AV35" s="49">
        <v>242</v>
      </c>
      <c r="AW35" s="49" t="s">
        <v>3535</v>
      </c>
      <c r="AX35" s="49">
        <v>187.5</v>
      </c>
      <c r="AY35" s="49" t="s">
        <v>3536</v>
      </c>
      <c r="AZ35" s="49">
        <v>500</v>
      </c>
      <c r="BA35" s="49" t="s">
        <v>2275</v>
      </c>
      <c r="BB35" s="49">
        <v>319</v>
      </c>
      <c r="BC35" s="49" t="s">
        <v>3537</v>
      </c>
      <c r="BD35" s="49">
        <v>965</v>
      </c>
      <c r="BE35" s="49" t="s">
        <v>3538</v>
      </c>
      <c r="BF35" s="49" t="s">
        <v>2220</v>
      </c>
      <c r="BG35" s="49" t="s">
        <v>2220</v>
      </c>
      <c r="BH35" s="49" t="s">
        <v>2220</v>
      </c>
      <c r="BI35" s="49" t="s">
        <v>2220</v>
      </c>
      <c r="BJ35" s="49" t="s">
        <v>2220</v>
      </c>
      <c r="BK35" s="49" t="s">
        <v>2220</v>
      </c>
      <c r="BL35" s="49" t="s">
        <v>2220</v>
      </c>
      <c r="BM35" s="49" t="s">
        <v>2220</v>
      </c>
      <c r="BN35" s="49" t="s">
        <v>2220</v>
      </c>
      <c r="BO35" s="49" t="s">
        <v>2220</v>
      </c>
      <c r="BP35" s="49" t="s">
        <v>2220</v>
      </c>
      <c r="BQ35" s="49" t="s">
        <v>2220</v>
      </c>
    </row>
    <row r="36" spans="6:69" x14ac:dyDescent="0.2">
      <c r="F36" s="48" t="s">
        <v>394</v>
      </c>
      <c r="G36" s="48" t="s">
        <v>395</v>
      </c>
      <c r="H36" s="48"/>
      <c r="I36" s="48">
        <v>80.559350000000009</v>
      </c>
      <c r="J36" s="48"/>
      <c r="K36" s="48">
        <v>24</v>
      </c>
      <c r="L36" s="48" t="s">
        <v>3414</v>
      </c>
      <c r="M36" s="48">
        <v>36</v>
      </c>
      <c r="N36" s="48" t="s">
        <v>3440</v>
      </c>
      <c r="O36" s="48">
        <v>60</v>
      </c>
      <c r="P36" s="48" t="s">
        <v>3539</v>
      </c>
      <c r="Q36" s="48">
        <v>54</v>
      </c>
      <c r="R36" s="48" t="s">
        <v>3540</v>
      </c>
      <c r="S36" s="48">
        <v>50</v>
      </c>
      <c r="T36" s="48" t="s">
        <v>318</v>
      </c>
      <c r="U36" s="48">
        <v>50</v>
      </c>
      <c r="V36" s="48" t="s">
        <v>3456</v>
      </c>
      <c r="W36" s="48">
        <v>290</v>
      </c>
      <c r="X36" s="48" t="s">
        <v>3541</v>
      </c>
      <c r="Y36" s="48">
        <v>290</v>
      </c>
      <c r="Z36" s="48" t="s">
        <v>3542</v>
      </c>
      <c r="AA36" s="48" t="s">
        <v>2220</v>
      </c>
      <c r="AB36" s="48" t="s">
        <v>2220</v>
      </c>
      <c r="AC36" s="48" t="s">
        <v>2220</v>
      </c>
      <c r="AD36" s="48" t="s">
        <v>2220</v>
      </c>
      <c r="AE36" s="48" t="s">
        <v>2220</v>
      </c>
      <c r="AF36" s="48" t="s">
        <v>2220</v>
      </c>
      <c r="AG36" s="48" t="s">
        <v>2220</v>
      </c>
      <c r="AH36" s="48" t="s">
        <v>2220</v>
      </c>
      <c r="AI36" s="48" t="s">
        <v>2220</v>
      </c>
      <c r="AJ36" s="48" t="s">
        <v>2220</v>
      </c>
      <c r="AK36" s="48" t="s">
        <v>2220</v>
      </c>
      <c r="AL36" s="48" t="s">
        <v>2220</v>
      </c>
      <c r="AM36" s="49">
        <v>73</v>
      </c>
      <c r="AN36" s="49">
        <v>80.559350000000009</v>
      </c>
      <c r="AO36" s="49"/>
      <c r="AP36" s="49">
        <v>24</v>
      </c>
      <c r="AQ36" s="49" t="s">
        <v>3414</v>
      </c>
      <c r="AR36" s="49">
        <v>36</v>
      </c>
      <c r="AS36" s="49" t="s">
        <v>3440</v>
      </c>
      <c r="AT36" s="49">
        <v>60</v>
      </c>
      <c r="AU36" s="49" t="s">
        <v>3539</v>
      </c>
      <c r="AV36" s="49">
        <v>54</v>
      </c>
      <c r="AW36" s="49" t="s">
        <v>3540</v>
      </c>
      <c r="AX36" s="49">
        <v>50</v>
      </c>
      <c r="AY36" s="49" t="s">
        <v>318</v>
      </c>
      <c r="AZ36" s="49">
        <v>50</v>
      </c>
      <c r="BA36" s="49" t="s">
        <v>3456</v>
      </c>
      <c r="BB36" s="49">
        <v>290</v>
      </c>
      <c r="BC36" s="49" t="s">
        <v>3541</v>
      </c>
      <c r="BD36" s="49">
        <v>290</v>
      </c>
      <c r="BE36" s="49" t="s">
        <v>3542</v>
      </c>
      <c r="BF36" s="49" t="s">
        <v>2220</v>
      </c>
      <c r="BG36" s="49" t="s">
        <v>2220</v>
      </c>
      <c r="BH36" s="49" t="s">
        <v>2220</v>
      </c>
      <c r="BI36" s="49" t="s">
        <v>2220</v>
      </c>
      <c r="BJ36" s="49" t="s">
        <v>2220</v>
      </c>
      <c r="BK36" s="49" t="s">
        <v>2220</v>
      </c>
      <c r="BL36" s="49" t="s">
        <v>2220</v>
      </c>
      <c r="BM36" s="49" t="s">
        <v>2220</v>
      </c>
      <c r="BN36" s="49" t="s">
        <v>2220</v>
      </c>
      <c r="BO36" s="49" t="s">
        <v>2220</v>
      </c>
      <c r="BP36" s="49" t="s">
        <v>2220</v>
      </c>
      <c r="BQ36" s="49" t="s">
        <v>2220</v>
      </c>
    </row>
    <row r="37" spans="6:69" x14ac:dyDescent="0.2">
      <c r="F37" s="48" t="s">
        <v>396</v>
      </c>
      <c r="G37" s="48" t="s">
        <v>397</v>
      </c>
      <c r="H37" s="48"/>
      <c r="I37" s="48">
        <v>83.389880000000005</v>
      </c>
      <c r="J37" s="48"/>
      <c r="K37" s="48">
        <v>8.625</v>
      </c>
      <c r="L37" s="48" t="s">
        <v>3543</v>
      </c>
      <c r="M37" s="48">
        <v>24</v>
      </c>
      <c r="N37" s="48" t="s">
        <v>3479</v>
      </c>
      <c r="O37" s="48">
        <v>25.933489999999999</v>
      </c>
      <c r="P37" s="48" t="s">
        <v>3544</v>
      </c>
      <c r="Q37" s="48">
        <v>48</v>
      </c>
      <c r="R37" s="48" t="s">
        <v>3442</v>
      </c>
      <c r="S37" s="48">
        <v>73.573530000000005</v>
      </c>
      <c r="T37" s="48" t="s">
        <v>3545</v>
      </c>
      <c r="U37" s="48">
        <v>77.25</v>
      </c>
      <c r="V37" s="48" t="s">
        <v>3546</v>
      </c>
      <c r="W37" s="48">
        <v>314</v>
      </c>
      <c r="X37" s="48" t="s">
        <v>3547</v>
      </c>
      <c r="Y37" s="48">
        <v>326</v>
      </c>
      <c r="Z37" s="48" t="s">
        <v>3548</v>
      </c>
      <c r="AA37" s="48" t="s">
        <v>2220</v>
      </c>
      <c r="AB37" s="48" t="s">
        <v>2220</v>
      </c>
      <c r="AC37" s="48" t="s">
        <v>2220</v>
      </c>
      <c r="AD37" s="48" t="s">
        <v>2220</v>
      </c>
      <c r="AE37" s="48" t="s">
        <v>2220</v>
      </c>
      <c r="AF37" s="48" t="s">
        <v>2220</v>
      </c>
      <c r="AG37" s="48" t="s">
        <v>2220</v>
      </c>
      <c r="AH37" s="48" t="s">
        <v>2220</v>
      </c>
      <c r="AI37" s="48" t="s">
        <v>2220</v>
      </c>
      <c r="AJ37" s="48" t="s">
        <v>2220</v>
      </c>
      <c r="AK37" s="48" t="s">
        <v>2220</v>
      </c>
      <c r="AL37" s="48" t="s">
        <v>2220</v>
      </c>
      <c r="AM37" s="49">
        <v>56</v>
      </c>
      <c r="AN37" s="49">
        <v>86.504820000000009</v>
      </c>
      <c r="AO37" s="49"/>
      <c r="AP37" s="49">
        <v>8.625</v>
      </c>
      <c r="AQ37" s="49" t="s">
        <v>3543</v>
      </c>
      <c r="AR37" s="49">
        <v>12.8</v>
      </c>
      <c r="AS37" s="49" t="s">
        <v>4144</v>
      </c>
      <c r="AT37" s="49">
        <v>20.7</v>
      </c>
      <c r="AU37" s="49" t="s">
        <v>4145</v>
      </c>
      <c r="AV37" s="49">
        <v>35.65</v>
      </c>
      <c r="AW37" s="49" t="s">
        <v>4146</v>
      </c>
      <c r="AX37" s="49">
        <v>73.573530000000005</v>
      </c>
      <c r="AY37" s="49" t="s">
        <v>3545</v>
      </c>
      <c r="AZ37" s="49">
        <v>77.25</v>
      </c>
      <c r="BA37" s="49" t="s">
        <v>3546</v>
      </c>
      <c r="BB37" s="49">
        <v>256.2</v>
      </c>
      <c r="BC37" s="49" t="s">
        <v>4147</v>
      </c>
      <c r="BD37" s="49">
        <v>241.25</v>
      </c>
      <c r="BE37" s="49" t="s">
        <v>4148</v>
      </c>
      <c r="BF37" s="49" t="s">
        <v>2220</v>
      </c>
      <c r="BG37" s="49" t="s">
        <v>2220</v>
      </c>
      <c r="BH37" s="49" t="s">
        <v>2220</v>
      </c>
      <c r="BI37" s="49" t="s">
        <v>2220</v>
      </c>
      <c r="BJ37" s="49" t="s">
        <v>2220</v>
      </c>
      <c r="BK37" s="49" t="s">
        <v>2220</v>
      </c>
      <c r="BL37" s="49" t="s">
        <v>2220</v>
      </c>
      <c r="BM37" s="49" t="s">
        <v>2220</v>
      </c>
      <c r="BN37" s="49" t="s">
        <v>2220</v>
      </c>
      <c r="BO37" s="49" t="s">
        <v>2220</v>
      </c>
      <c r="BP37" s="49" t="s">
        <v>2220</v>
      </c>
      <c r="BQ37" s="49" t="s">
        <v>2220</v>
      </c>
    </row>
    <row r="38" spans="6:69" x14ac:dyDescent="0.2">
      <c r="F38" s="48" t="s">
        <v>398</v>
      </c>
      <c r="G38" s="48" t="s">
        <v>399</v>
      </c>
      <c r="H38" s="48"/>
      <c r="I38" s="48">
        <v>61.829900000000002</v>
      </c>
      <c r="J38" s="48"/>
      <c r="K38" s="48">
        <v>60</v>
      </c>
      <c r="L38" s="48" t="s">
        <v>3549</v>
      </c>
      <c r="M38" s="48">
        <v>64</v>
      </c>
      <c r="N38" s="48" t="s">
        <v>3550</v>
      </c>
      <c r="O38" s="48">
        <v>112</v>
      </c>
      <c r="P38" s="48" t="s">
        <v>3551</v>
      </c>
      <c r="Q38" s="48">
        <v>112</v>
      </c>
      <c r="R38" s="48" t="s">
        <v>3552</v>
      </c>
      <c r="S38" s="48">
        <v>90</v>
      </c>
      <c r="T38" s="48" t="s">
        <v>3489</v>
      </c>
      <c r="U38" s="48">
        <v>50</v>
      </c>
      <c r="V38" s="48" t="s">
        <v>3456</v>
      </c>
      <c r="W38" s="48">
        <v>630</v>
      </c>
      <c r="X38" s="48" t="s">
        <v>3553</v>
      </c>
      <c r="Y38" s="48">
        <v>545</v>
      </c>
      <c r="Z38" s="48" t="s">
        <v>3554</v>
      </c>
      <c r="AA38" s="48" t="s">
        <v>2220</v>
      </c>
      <c r="AB38" s="48" t="s">
        <v>2220</v>
      </c>
      <c r="AC38" s="48" t="s">
        <v>2220</v>
      </c>
      <c r="AD38" s="48" t="s">
        <v>2220</v>
      </c>
      <c r="AE38" s="48" t="s">
        <v>2220</v>
      </c>
      <c r="AF38" s="48" t="s">
        <v>2220</v>
      </c>
      <c r="AG38" s="48" t="s">
        <v>2220</v>
      </c>
      <c r="AH38" s="48" t="s">
        <v>2220</v>
      </c>
      <c r="AI38" s="48" t="s">
        <v>2220</v>
      </c>
      <c r="AJ38" s="48" t="s">
        <v>2220</v>
      </c>
      <c r="AK38" s="48" t="s">
        <v>2220</v>
      </c>
      <c r="AL38" s="48" t="s">
        <v>2220</v>
      </c>
      <c r="AM38" s="49">
        <v>133</v>
      </c>
      <c r="AN38" s="49">
        <v>62.717470000000006</v>
      </c>
      <c r="AO38" s="49"/>
      <c r="AP38" s="49">
        <v>48</v>
      </c>
      <c r="AQ38" s="49" t="s">
        <v>3446</v>
      </c>
      <c r="AR38" s="49">
        <v>64</v>
      </c>
      <c r="AS38" s="49" t="s">
        <v>3550</v>
      </c>
      <c r="AT38" s="49">
        <v>112</v>
      </c>
      <c r="AU38" s="49" t="s">
        <v>3551</v>
      </c>
      <c r="AV38" s="49">
        <v>112</v>
      </c>
      <c r="AW38" s="49" t="s">
        <v>3552</v>
      </c>
      <c r="AX38" s="49">
        <v>90</v>
      </c>
      <c r="AY38" s="49" t="s">
        <v>3489</v>
      </c>
      <c r="AZ38" s="49">
        <v>50</v>
      </c>
      <c r="BA38" s="49" t="s">
        <v>3456</v>
      </c>
      <c r="BB38" s="49">
        <v>630</v>
      </c>
      <c r="BC38" s="49" t="s">
        <v>3553</v>
      </c>
      <c r="BD38" s="49">
        <v>545</v>
      </c>
      <c r="BE38" s="49" t="s">
        <v>3554</v>
      </c>
      <c r="BF38" s="49" t="s">
        <v>2220</v>
      </c>
      <c r="BG38" s="49" t="s">
        <v>2220</v>
      </c>
      <c r="BH38" s="49" t="s">
        <v>2220</v>
      </c>
      <c r="BI38" s="49" t="s">
        <v>2220</v>
      </c>
      <c r="BJ38" s="49" t="s">
        <v>2220</v>
      </c>
      <c r="BK38" s="49" t="s">
        <v>2220</v>
      </c>
      <c r="BL38" s="49" t="s">
        <v>2220</v>
      </c>
      <c r="BM38" s="49" t="s">
        <v>2220</v>
      </c>
      <c r="BN38" s="49" t="s">
        <v>2220</v>
      </c>
      <c r="BO38" s="49" t="s">
        <v>2220</v>
      </c>
      <c r="BP38" s="49" t="s">
        <v>2220</v>
      </c>
      <c r="BQ38" s="49" t="s">
        <v>2220</v>
      </c>
    </row>
    <row r="39" spans="6:69" x14ac:dyDescent="0.2">
      <c r="F39" s="48" t="s">
        <v>98</v>
      </c>
      <c r="G39" s="48" t="s">
        <v>38</v>
      </c>
      <c r="H39" s="48"/>
      <c r="I39" s="48">
        <v>66.868740000000003</v>
      </c>
      <c r="J39" s="48"/>
      <c r="K39" s="48">
        <v>50</v>
      </c>
      <c r="L39" s="48" t="s">
        <v>3555</v>
      </c>
      <c r="M39" s="48">
        <v>26</v>
      </c>
      <c r="N39" s="48" t="s">
        <v>3556</v>
      </c>
      <c r="O39" s="48">
        <v>50.8125</v>
      </c>
      <c r="P39" s="48" t="s">
        <v>3557</v>
      </c>
      <c r="Q39" s="48">
        <v>70.272729999999996</v>
      </c>
      <c r="R39" s="48" t="s">
        <v>3558</v>
      </c>
      <c r="S39" s="48">
        <v>124</v>
      </c>
      <c r="T39" s="48" t="s">
        <v>3284</v>
      </c>
      <c r="U39" s="48">
        <v>92.8</v>
      </c>
      <c r="V39" s="48" t="s">
        <v>3559</v>
      </c>
      <c r="W39" s="48">
        <v>650.82000000000005</v>
      </c>
      <c r="X39" s="48" t="s">
        <v>3560</v>
      </c>
      <c r="Y39" s="48">
        <v>765.39549999999997</v>
      </c>
      <c r="Z39" s="48" t="s">
        <v>3561</v>
      </c>
      <c r="AA39" s="48" t="s">
        <v>2220</v>
      </c>
      <c r="AB39" s="48" t="s">
        <v>2220</v>
      </c>
      <c r="AC39" s="48" t="s">
        <v>2220</v>
      </c>
      <c r="AD39" s="48" t="s">
        <v>2220</v>
      </c>
      <c r="AE39" s="48" t="s">
        <v>2220</v>
      </c>
      <c r="AF39" s="48" t="s">
        <v>2220</v>
      </c>
      <c r="AG39" s="48" t="s">
        <v>2220</v>
      </c>
      <c r="AH39" s="48" t="s">
        <v>2220</v>
      </c>
      <c r="AI39" s="48" t="s">
        <v>2220</v>
      </c>
      <c r="AJ39" s="48" t="s">
        <v>2220</v>
      </c>
      <c r="AK39" s="48" t="s">
        <v>2220</v>
      </c>
      <c r="AL39" s="48" t="s">
        <v>2220</v>
      </c>
      <c r="AM39" s="49">
        <v>120</v>
      </c>
      <c r="AN39" s="49">
        <v>66.868740000000003</v>
      </c>
      <c r="AO39" s="49"/>
      <c r="AP39" s="49">
        <v>50</v>
      </c>
      <c r="AQ39" s="49" t="s">
        <v>3555</v>
      </c>
      <c r="AR39" s="49">
        <v>26</v>
      </c>
      <c r="AS39" s="49" t="s">
        <v>3556</v>
      </c>
      <c r="AT39" s="49">
        <v>50.8125</v>
      </c>
      <c r="AU39" s="49" t="s">
        <v>3557</v>
      </c>
      <c r="AV39" s="49">
        <v>70.272729999999996</v>
      </c>
      <c r="AW39" s="49" t="s">
        <v>3558</v>
      </c>
      <c r="AX39" s="49">
        <v>124</v>
      </c>
      <c r="AY39" s="49" t="s">
        <v>3284</v>
      </c>
      <c r="AZ39" s="49">
        <v>92.8</v>
      </c>
      <c r="BA39" s="49" t="s">
        <v>3559</v>
      </c>
      <c r="BB39" s="49">
        <v>650.82000000000005</v>
      </c>
      <c r="BC39" s="49" t="s">
        <v>3560</v>
      </c>
      <c r="BD39" s="49">
        <v>765.39549999999997</v>
      </c>
      <c r="BE39" s="49" t="s">
        <v>3561</v>
      </c>
      <c r="BF39" s="49" t="s">
        <v>2220</v>
      </c>
      <c r="BG39" s="49" t="s">
        <v>2220</v>
      </c>
      <c r="BH39" s="49" t="s">
        <v>2220</v>
      </c>
      <c r="BI39" s="49" t="s">
        <v>2220</v>
      </c>
      <c r="BJ39" s="49" t="s">
        <v>2220</v>
      </c>
      <c r="BK39" s="49" t="s">
        <v>2220</v>
      </c>
      <c r="BL39" s="49" t="s">
        <v>2220</v>
      </c>
      <c r="BM39" s="49" t="s">
        <v>2220</v>
      </c>
      <c r="BN39" s="49" t="s">
        <v>2220</v>
      </c>
      <c r="BO39" s="49" t="s">
        <v>2220</v>
      </c>
      <c r="BP39" s="49" t="s">
        <v>2220</v>
      </c>
      <c r="BQ39" s="49" t="s">
        <v>2220</v>
      </c>
    </row>
    <row r="40" spans="6:69" x14ac:dyDescent="0.2">
      <c r="F40" s="48" t="s">
        <v>400</v>
      </c>
      <c r="G40" s="48" t="s">
        <v>401</v>
      </c>
      <c r="H40" s="48"/>
      <c r="I40" s="48">
        <v>3.4518800000000005</v>
      </c>
      <c r="J40" s="48"/>
      <c r="K40" s="48">
        <v>192</v>
      </c>
      <c r="L40" s="48" t="s">
        <v>88</v>
      </c>
      <c r="M40" s="48">
        <v>174</v>
      </c>
      <c r="N40" s="48" t="s">
        <v>3562</v>
      </c>
      <c r="O40" s="48">
        <v>296</v>
      </c>
      <c r="P40" s="48" t="s">
        <v>88</v>
      </c>
      <c r="Q40" s="48">
        <v>336</v>
      </c>
      <c r="R40" s="48" t="s">
        <v>88</v>
      </c>
      <c r="S40" s="48">
        <v>500</v>
      </c>
      <c r="T40" s="48" t="s">
        <v>88</v>
      </c>
      <c r="U40" s="48">
        <v>765</v>
      </c>
      <c r="V40" s="48" t="s">
        <v>88</v>
      </c>
      <c r="W40" s="48">
        <v>2222.692</v>
      </c>
      <c r="X40" s="48" t="s">
        <v>88</v>
      </c>
      <c r="Y40" s="48">
        <v>3039</v>
      </c>
      <c r="Z40" s="48" t="s">
        <v>88</v>
      </c>
      <c r="AA40" s="48" t="s">
        <v>2220</v>
      </c>
      <c r="AB40" s="48" t="s">
        <v>2220</v>
      </c>
      <c r="AC40" s="48" t="s">
        <v>2220</v>
      </c>
      <c r="AD40" s="48" t="s">
        <v>2220</v>
      </c>
      <c r="AE40" s="48" t="s">
        <v>2220</v>
      </c>
      <c r="AF40" s="48" t="s">
        <v>2220</v>
      </c>
      <c r="AG40" s="48" t="s">
        <v>2220</v>
      </c>
      <c r="AH40" s="48" t="s">
        <v>2220</v>
      </c>
      <c r="AI40" s="48" t="s">
        <v>2220</v>
      </c>
      <c r="AJ40" s="48" t="s">
        <v>2220</v>
      </c>
      <c r="AK40" s="48" t="s">
        <v>2220</v>
      </c>
      <c r="AL40" s="48" t="s">
        <v>2220</v>
      </c>
      <c r="AM40" s="49">
        <v>187</v>
      </c>
      <c r="AN40" s="49">
        <v>3.4518800000000005</v>
      </c>
      <c r="AO40" s="49"/>
      <c r="AP40" s="49">
        <v>192</v>
      </c>
      <c r="AQ40" s="49" t="s">
        <v>88</v>
      </c>
      <c r="AR40" s="49">
        <v>174</v>
      </c>
      <c r="AS40" s="49" t="s">
        <v>3562</v>
      </c>
      <c r="AT40" s="49">
        <v>296</v>
      </c>
      <c r="AU40" s="49" t="s">
        <v>88</v>
      </c>
      <c r="AV40" s="49">
        <v>336</v>
      </c>
      <c r="AW40" s="49" t="s">
        <v>88</v>
      </c>
      <c r="AX40" s="49">
        <v>500</v>
      </c>
      <c r="AY40" s="49" t="s">
        <v>88</v>
      </c>
      <c r="AZ40" s="49">
        <v>765</v>
      </c>
      <c r="BA40" s="49" t="s">
        <v>88</v>
      </c>
      <c r="BB40" s="49">
        <v>2222.692</v>
      </c>
      <c r="BC40" s="49" t="s">
        <v>88</v>
      </c>
      <c r="BD40" s="49">
        <v>3039</v>
      </c>
      <c r="BE40" s="49" t="s">
        <v>88</v>
      </c>
      <c r="BF40" s="49" t="s">
        <v>2220</v>
      </c>
      <c r="BG40" s="49" t="s">
        <v>2220</v>
      </c>
      <c r="BH40" s="49" t="s">
        <v>2220</v>
      </c>
      <c r="BI40" s="49" t="s">
        <v>2220</v>
      </c>
      <c r="BJ40" s="49" t="s">
        <v>2220</v>
      </c>
      <c r="BK40" s="49" t="s">
        <v>2220</v>
      </c>
      <c r="BL40" s="49" t="s">
        <v>2220</v>
      </c>
      <c r="BM40" s="49" t="s">
        <v>2220</v>
      </c>
      <c r="BN40" s="49" t="s">
        <v>2220</v>
      </c>
      <c r="BO40" s="49" t="s">
        <v>2220</v>
      </c>
      <c r="BP40" s="49" t="s">
        <v>2220</v>
      </c>
      <c r="BQ40" s="49" t="s">
        <v>2220</v>
      </c>
    </row>
    <row r="41" spans="6:69" x14ac:dyDescent="0.2">
      <c r="F41" s="48" t="s">
        <v>402</v>
      </c>
      <c r="G41" s="48" t="s">
        <v>403</v>
      </c>
      <c r="H41" s="48"/>
      <c r="I41" s="48">
        <v>19.6799</v>
      </c>
      <c r="J41" s="48"/>
      <c r="K41" s="48">
        <v>120</v>
      </c>
      <c r="L41" s="48" t="s">
        <v>3503</v>
      </c>
      <c r="M41" s="48">
        <v>208</v>
      </c>
      <c r="N41" s="48" t="s">
        <v>3563</v>
      </c>
      <c r="O41" s="48">
        <v>276</v>
      </c>
      <c r="P41" s="48" t="s">
        <v>88</v>
      </c>
      <c r="Q41" s="48">
        <v>397.33330000000001</v>
      </c>
      <c r="R41" s="48" t="s">
        <v>88</v>
      </c>
      <c r="S41" s="48">
        <v>165</v>
      </c>
      <c r="T41" s="48" t="s">
        <v>3564</v>
      </c>
      <c r="U41" s="48">
        <v>310</v>
      </c>
      <c r="V41" s="48" t="s">
        <v>3565</v>
      </c>
      <c r="W41" s="48">
        <v>1975</v>
      </c>
      <c r="X41" s="48" t="s">
        <v>88</v>
      </c>
      <c r="Y41" s="48">
        <v>1580.556</v>
      </c>
      <c r="Z41" s="48" t="s">
        <v>88</v>
      </c>
      <c r="AA41" s="48" t="s">
        <v>2220</v>
      </c>
      <c r="AB41" s="48" t="s">
        <v>2220</v>
      </c>
      <c r="AC41" s="48" t="s">
        <v>2220</v>
      </c>
      <c r="AD41" s="48" t="s">
        <v>2220</v>
      </c>
      <c r="AE41" s="48" t="s">
        <v>2220</v>
      </c>
      <c r="AF41" s="48" t="s">
        <v>2220</v>
      </c>
      <c r="AG41" s="48" t="s">
        <v>2220</v>
      </c>
      <c r="AH41" s="48" t="s">
        <v>2220</v>
      </c>
      <c r="AI41" s="48" t="s">
        <v>2220</v>
      </c>
      <c r="AJ41" s="48" t="s">
        <v>2220</v>
      </c>
      <c r="AK41" s="48" t="s">
        <v>2220</v>
      </c>
      <c r="AL41" s="48" t="s">
        <v>2220</v>
      </c>
      <c r="AM41" s="49">
        <v>183</v>
      </c>
      <c r="AN41" s="49">
        <v>19.6799</v>
      </c>
      <c r="AO41" s="49"/>
      <c r="AP41" s="49">
        <v>120</v>
      </c>
      <c r="AQ41" s="49" t="s">
        <v>3503</v>
      </c>
      <c r="AR41" s="49">
        <v>208</v>
      </c>
      <c r="AS41" s="49" t="s">
        <v>3563</v>
      </c>
      <c r="AT41" s="49">
        <v>276</v>
      </c>
      <c r="AU41" s="49" t="s">
        <v>88</v>
      </c>
      <c r="AV41" s="49">
        <v>397.33330000000001</v>
      </c>
      <c r="AW41" s="49" t="s">
        <v>88</v>
      </c>
      <c r="AX41" s="49">
        <v>165</v>
      </c>
      <c r="AY41" s="49" t="s">
        <v>3564</v>
      </c>
      <c r="AZ41" s="49">
        <v>310</v>
      </c>
      <c r="BA41" s="49" t="s">
        <v>3565</v>
      </c>
      <c r="BB41" s="49">
        <v>1975</v>
      </c>
      <c r="BC41" s="49" t="s">
        <v>88</v>
      </c>
      <c r="BD41" s="49">
        <v>1580.556</v>
      </c>
      <c r="BE41" s="49" t="s">
        <v>88</v>
      </c>
      <c r="BF41" s="49" t="s">
        <v>2220</v>
      </c>
      <c r="BG41" s="49" t="s">
        <v>2220</v>
      </c>
      <c r="BH41" s="49" t="s">
        <v>2220</v>
      </c>
      <c r="BI41" s="49" t="s">
        <v>2220</v>
      </c>
      <c r="BJ41" s="49" t="s">
        <v>2220</v>
      </c>
      <c r="BK41" s="49" t="s">
        <v>2220</v>
      </c>
      <c r="BL41" s="49" t="s">
        <v>2220</v>
      </c>
      <c r="BM41" s="49" t="s">
        <v>2220</v>
      </c>
      <c r="BN41" s="49" t="s">
        <v>2220</v>
      </c>
      <c r="BO41" s="49" t="s">
        <v>2220</v>
      </c>
      <c r="BP41" s="49" t="s">
        <v>2220</v>
      </c>
      <c r="BQ41" s="49" t="s">
        <v>2220</v>
      </c>
    </row>
    <row r="42" spans="6:69" x14ac:dyDescent="0.2">
      <c r="F42" s="48" t="s">
        <v>404</v>
      </c>
      <c r="G42" s="48" t="s">
        <v>405</v>
      </c>
      <c r="H42" s="48"/>
      <c r="I42" s="48">
        <v>79.321690000000004</v>
      </c>
      <c r="J42" s="48"/>
      <c r="K42" s="48">
        <v>24</v>
      </c>
      <c r="L42" s="48" t="s">
        <v>3414</v>
      </c>
      <c r="M42" s="48">
        <v>26</v>
      </c>
      <c r="N42" s="48" t="s">
        <v>3556</v>
      </c>
      <c r="O42" s="48">
        <v>20</v>
      </c>
      <c r="P42" s="48" t="s">
        <v>3566</v>
      </c>
      <c r="Q42" s="48">
        <v>80</v>
      </c>
      <c r="R42" s="48" t="s">
        <v>3567</v>
      </c>
      <c r="S42" s="48">
        <v>80</v>
      </c>
      <c r="T42" s="48" t="s">
        <v>254</v>
      </c>
      <c r="U42" s="48">
        <v>75</v>
      </c>
      <c r="V42" s="48" t="s">
        <v>3443</v>
      </c>
      <c r="W42" s="48">
        <v>375</v>
      </c>
      <c r="X42" s="48" t="s">
        <v>3515</v>
      </c>
      <c r="Y42" s="48">
        <v>420</v>
      </c>
      <c r="Z42" s="48" t="s">
        <v>1657</v>
      </c>
      <c r="AA42" s="48" t="s">
        <v>2220</v>
      </c>
      <c r="AB42" s="48" t="s">
        <v>2220</v>
      </c>
      <c r="AC42" s="48" t="s">
        <v>2220</v>
      </c>
      <c r="AD42" s="48" t="s">
        <v>2220</v>
      </c>
      <c r="AE42" s="48" t="s">
        <v>2220</v>
      </c>
      <c r="AF42" s="48" t="s">
        <v>2220</v>
      </c>
      <c r="AG42" s="48" t="s">
        <v>2220</v>
      </c>
      <c r="AH42" s="48" t="s">
        <v>2220</v>
      </c>
      <c r="AI42" s="48" t="s">
        <v>2220</v>
      </c>
      <c r="AJ42" s="48" t="s">
        <v>2220</v>
      </c>
      <c r="AK42" s="48" t="s">
        <v>2220</v>
      </c>
      <c r="AL42" s="48" t="s">
        <v>2220</v>
      </c>
      <c r="AM42" s="49">
        <v>80</v>
      </c>
      <c r="AN42" s="49">
        <v>77.603930000000005</v>
      </c>
      <c r="AO42" s="49"/>
      <c r="AP42" s="49">
        <v>24</v>
      </c>
      <c r="AQ42" s="49" t="s">
        <v>3414</v>
      </c>
      <c r="AR42" s="49">
        <v>26</v>
      </c>
      <c r="AS42" s="49" t="s">
        <v>3556</v>
      </c>
      <c r="AT42" s="49">
        <v>20</v>
      </c>
      <c r="AU42" s="49" t="s">
        <v>3566</v>
      </c>
      <c r="AV42" s="49">
        <v>80</v>
      </c>
      <c r="AW42" s="49" t="s">
        <v>3567</v>
      </c>
      <c r="AX42" s="49">
        <v>80</v>
      </c>
      <c r="AY42" s="49" t="s">
        <v>254</v>
      </c>
      <c r="AZ42" s="49">
        <v>75</v>
      </c>
      <c r="BA42" s="49" t="s">
        <v>3443</v>
      </c>
      <c r="BB42" s="49">
        <v>450</v>
      </c>
      <c r="BC42" s="49" t="s">
        <v>4149</v>
      </c>
      <c r="BD42" s="49">
        <v>500</v>
      </c>
      <c r="BE42" s="49" t="s">
        <v>1643</v>
      </c>
      <c r="BF42" s="49" t="s">
        <v>2220</v>
      </c>
      <c r="BG42" s="49" t="s">
        <v>2220</v>
      </c>
      <c r="BH42" s="49" t="s">
        <v>2220</v>
      </c>
      <c r="BI42" s="49" t="s">
        <v>2220</v>
      </c>
      <c r="BJ42" s="49" t="s">
        <v>2220</v>
      </c>
      <c r="BK42" s="49" t="s">
        <v>2220</v>
      </c>
      <c r="BL42" s="49" t="s">
        <v>2220</v>
      </c>
      <c r="BM42" s="49" t="s">
        <v>2220</v>
      </c>
      <c r="BN42" s="49" t="s">
        <v>2220</v>
      </c>
      <c r="BO42" s="49" t="s">
        <v>2220</v>
      </c>
      <c r="BP42" s="49" t="s">
        <v>2220</v>
      </c>
      <c r="BQ42" s="49" t="s">
        <v>2220</v>
      </c>
    </row>
    <row r="43" spans="6:69" x14ac:dyDescent="0.2">
      <c r="F43" s="48" t="s">
        <v>406</v>
      </c>
      <c r="G43" s="48" t="s">
        <v>407</v>
      </c>
      <c r="H43" s="48"/>
      <c r="I43" s="48">
        <v>52.443450000000006</v>
      </c>
      <c r="J43" s="48"/>
      <c r="K43" s="48">
        <v>84</v>
      </c>
      <c r="L43" s="48" t="s">
        <v>3496</v>
      </c>
      <c r="M43" s="48">
        <v>89.142859999999999</v>
      </c>
      <c r="N43" s="48" t="s">
        <v>3568</v>
      </c>
      <c r="O43" s="48">
        <v>238.71430000000001</v>
      </c>
      <c r="P43" s="48" t="s">
        <v>88</v>
      </c>
      <c r="Q43" s="48">
        <v>125.1429</v>
      </c>
      <c r="R43" s="48" t="s">
        <v>3569</v>
      </c>
      <c r="S43" s="48">
        <v>136.11109999999999</v>
      </c>
      <c r="T43" s="48" t="s">
        <v>3570</v>
      </c>
      <c r="U43" s="48">
        <v>266.66669999999999</v>
      </c>
      <c r="V43" s="48" t="s">
        <v>3571</v>
      </c>
      <c r="W43" s="48">
        <v>422.57139999999998</v>
      </c>
      <c r="X43" s="48" t="s">
        <v>3572</v>
      </c>
      <c r="Y43" s="48">
        <v>455.71429999999998</v>
      </c>
      <c r="Z43" s="48" t="s">
        <v>3573</v>
      </c>
      <c r="AA43" s="48" t="s">
        <v>2220</v>
      </c>
      <c r="AB43" s="48" t="s">
        <v>2220</v>
      </c>
      <c r="AC43" s="48" t="s">
        <v>2220</v>
      </c>
      <c r="AD43" s="48" t="s">
        <v>2220</v>
      </c>
      <c r="AE43" s="48" t="s">
        <v>2220</v>
      </c>
      <c r="AF43" s="48" t="s">
        <v>2220</v>
      </c>
      <c r="AG43" s="48" t="s">
        <v>2220</v>
      </c>
      <c r="AH43" s="48" t="s">
        <v>2220</v>
      </c>
      <c r="AI43" s="48" t="s">
        <v>2220</v>
      </c>
      <c r="AJ43" s="48" t="s">
        <v>2220</v>
      </c>
      <c r="AK43" s="48" t="s">
        <v>2220</v>
      </c>
      <c r="AL43" s="48" t="s">
        <v>2220</v>
      </c>
      <c r="AM43" s="49">
        <v>163</v>
      </c>
      <c r="AN43" s="49">
        <v>52.443450000000006</v>
      </c>
      <c r="AO43" s="49"/>
      <c r="AP43" s="49">
        <v>84</v>
      </c>
      <c r="AQ43" s="49" t="s">
        <v>3496</v>
      </c>
      <c r="AR43" s="49">
        <v>89.142859999999999</v>
      </c>
      <c r="AS43" s="49" t="s">
        <v>3568</v>
      </c>
      <c r="AT43" s="49">
        <v>238.71430000000001</v>
      </c>
      <c r="AU43" s="49" t="s">
        <v>88</v>
      </c>
      <c r="AV43" s="49">
        <v>125.1429</v>
      </c>
      <c r="AW43" s="49" t="s">
        <v>3569</v>
      </c>
      <c r="AX43" s="49">
        <v>136.11109999999999</v>
      </c>
      <c r="AY43" s="49" t="s">
        <v>3570</v>
      </c>
      <c r="AZ43" s="49">
        <v>266.66669999999999</v>
      </c>
      <c r="BA43" s="49" t="s">
        <v>3571</v>
      </c>
      <c r="BB43" s="49">
        <v>422.57139999999998</v>
      </c>
      <c r="BC43" s="49" t="s">
        <v>3572</v>
      </c>
      <c r="BD43" s="49">
        <v>455.71429999999998</v>
      </c>
      <c r="BE43" s="49" t="s">
        <v>3573</v>
      </c>
      <c r="BF43" s="49" t="s">
        <v>2220</v>
      </c>
      <c r="BG43" s="49" t="s">
        <v>2220</v>
      </c>
      <c r="BH43" s="49" t="s">
        <v>2220</v>
      </c>
      <c r="BI43" s="49" t="s">
        <v>2220</v>
      </c>
      <c r="BJ43" s="49" t="s">
        <v>2220</v>
      </c>
      <c r="BK43" s="49" t="s">
        <v>2220</v>
      </c>
      <c r="BL43" s="49" t="s">
        <v>2220</v>
      </c>
      <c r="BM43" s="49" t="s">
        <v>2220</v>
      </c>
      <c r="BN43" s="49" t="s">
        <v>2220</v>
      </c>
      <c r="BO43" s="49" t="s">
        <v>2220</v>
      </c>
      <c r="BP43" s="49" t="s">
        <v>2220</v>
      </c>
      <c r="BQ43" s="49" t="s">
        <v>2220</v>
      </c>
    </row>
    <row r="44" spans="6:69" x14ac:dyDescent="0.2">
      <c r="F44" s="48" t="s">
        <v>408</v>
      </c>
      <c r="G44" s="48" t="s">
        <v>409</v>
      </c>
      <c r="H44" s="48"/>
      <c r="I44" s="48">
        <v>100.00000000000001</v>
      </c>
      <c r="J44" s="48"/>
      <c r="K44" s="48">
        <v>0.5</v>
      </c>
      <c r="L44" s="48" t="s">
        <v>291</v>
      </c>
      <c r="M44" s="48">
        <v>0.5</v>
      </c>
      <c r="N44" s="48" t="s">
        <v>291</v>
      </c>
      <c r="O44" s="48">
        <v>0.1285714</v>
      </c>
      <c r="P44" s="48" t="s">
        <v>291</v>
      </c>
      <c r="Q44" s="48">
        <v>0.1444444</v>
      </c>
      <c r="R44" s="48" t="s">
        <v>291</v>
      </c>
      <c r="S44" s="48">
        <v>0</v>
      </c>
      <c r="T44" s="48" t="s">
        <v>291</v>
      </c>
      <c r="U44" s="48">
        <v>0</v>
      </c>
      <c r="V44" s="48" t="s">
        <v>291</v>
      </c>
      <c r="W44" s="48">
        <v>0</v>
      </c>
      <c r="X44" s="48" t="s">
        <v>291</v>
      </c>
      <c r="Y44" s="48">
        <v>0</v>
      </c>
      <c r="Z44" s="48" t="s">
        <v>291</v>
      </c>
      <c r="AA44" s="48" t="s">
        <v>2220</v>
      </c>
      <c r="AB44" s="48" t="s">
        <v>2220</v>
      </c>
      <c r="AC44" s="48" t="s">
        <v>2220</v>
      </c>
      <c r="AD44" s="48" t="s">
        <v>2220</v>
      </c>
      <c r="AE44" s="48" t="s">
        <v>2220</v>
      </c>
      <c r="AF44" s="48" t="s">
        <v>2220</v>
      </c>
      <c r="AG44" s="48" t="s">
        <v>2220</v>
      </c>
      <c r="AH44" s="48" t="s">
        <v>2220</v>
      </c>
      <c r="AI44" s="48" t="s">
        <v>2220</v>
      </c>
      <c r="AJ44" s="48" t="s">
        <v>2220</v>
      </c>
      <c r="AK44" s="48" t="s">
        <v>2220</v>
      </c>
      <c r="AL44" s="48" t="s">
        <v>2220</v>
      </c>
      <c r="AM44" s="49">
        <v>1</v>
      </c>
      <c r="AN44" s="49">
        <v>100.00000000000001</v>
      </c>
      <c r="AO44" s="49"/>
      <c r="AP44" s="49">
        <v>0.5</v>
      </c>
      <c r="AQ44" s="49" t="s">
        <v>291</v>
      </c>
      <c r="AR44" s="49">
        <v>0.5</v>
      </c>
      <c r="AS44" s="49" t="s">
        <v>291</v>
      </c>
      <c r="AT44" s="49">
        <v>0.1285714</v>
      </c>
      <c r="AU44" s="49" t="s">
        <v>291</v>
      </c>
      <c r="AV44" s="49">
        <v>0.1444444</v>
      </c>
      <c r="AW44" s="49" t="s">
        <v>291</v>
      </c>
      <c r="AX44" s="49">
        <v>0</v>
      </c>
      <c r="AY44" s="49" t="s">
        <v>291</v>
      </c>
      <c r="AZ44" s="49">
        <v>0</v>
      </c>
      <c r="BA44" s="49" t="s">
        <v>291</v>
      </c>
      <c r="BB44" s="49">
        <v>0</v>
      </c>
      <c r="BC44" s="49" t="s">
        <v>291</v>
      </c>
      <c r="BD44" s="49">
        <v>0</v>
      </c>
      <c r="BE44" s="49" t="s">
        <v>291</v>
      </c>
      <c r="BF44" s="49" t="s">
        <v>2220</v>
      </c>
      <c r="BG44" s="49" t="s">
        <v>2220</v>
      </c>
      <c r="BH44" s="49" t="s">
        <v>2220</v>
      </c>
      <c r="BI44" s="49" t="s">
        <v>2220</v>
      </c>
      <c r="BJ44" s="49" t="s">
        <v>2220</v>
      </c>
      <c r="BK44" s="49" t="s">
        <v>2220</v>
      </c>
      <c r="BL44" s="49" t="s">
        <v>2220</v>
      </c>
      <c r="BM44" s="49" t="s">
        <v>2220</v>
      </c>
      <c r="BN44" s="49" t="s">
        <v>2220</v>
      </c>
      <c r="BO44" s="49" t="s">
        <v>2220</v>
      </c>
      <c r="BP44" s="49" t="s">
        <v>2220</v>
      </c>
      <c r="BQ44" s="49" t="s">
        <v>2220</v>
      </c>
    </row>
    <row r="45" spans="6:69" x14ac:dyDescent="0.2">
      <c r="F45" s="48" t="s">
        <v>410</v>
      </c>
      <c r="G45" s="48" t="s">
        <v>411</v>
      </c>
      <c r="H45" s="48"/>
      <c r="I45" s="48">
        <v>88.442270000000008</v>
      </c>
      <c r="J45" s="48"/>
      <c r="K45" s="48">
        <v>2</v>
      </c>
      <c r="L45" s="48" t="s">
        <v>3393</v>
      </c>
      <c r="M45" s="48">
        <v>2</v>
      </c>
      <c r="N45" s="48" t="s">
        <v>3574</v>
      </c>
      <c r="O45" s="48">
        <v>18</v>
      </c>
      <c r="P45" s="48" t="s">
        <v>3575</v>
      </c>
      <c r="Q45" s="48">
        <v>14.66667</v>
      </c>
      <c r="R45" s="48" t="s">
        <v>3576</v>
      </c>
      <c r="S45" s="48">
        <v>50</v>
      </c>
      <c r="T45" s="48" t="s">
        <v>318</v>
      </c>
      <c r="U45" s="48">
        <v>50</v>
      </c>
      <c r="V45" s="48" t="s">
        <v>3456</v>
      </c>
      <c r="W45" s="48">
        <v>300</v>
      </c>
      <c r="X45" s="48" t="s">
        <v>3577</v>
      </c>
      <c r="Y45" s="48">
        <v>335</v>
      </c>
      <c r="Z45" s="48" t="s">
        <v>3578</v>
      </c>
      <c r="AA45" s="48" t="s">
        <v>2220</v>
      </c>
      <c r="AB45" s="48" t="s">
        <v>2220</v>
      </c>
      <c r="AC45" s="48" t="s">
        <v>2220</v>
      </c>
      <c r="AD45" s="48" t="s">
        <v>2220</v>
      </c>
      <c r="AE45" s="48" t="s">
        <v>2220</v>
      </c>
      <c r="AF45" s="48" t="s">
        <v>2220</v>
      </c>
      <c r="AG45" s="48" t="s">
        <v>2220</v>
      </c>
      <c r="AH45" s="48" t="s">
        <v>2220</v>
      </c>
      <c r="AI45" s="48" t="s">
        <v>2220</v>
      </c>
      <c r="AJ45" s="48" t="s">
        <v>2220</v>
      </c>
      <c r="AK45" s="48" t="s">
        <v>2220</v>
      </c>
      <c r="AL45" s="48" t="s">
        <v>2220</v>
      </c>
      <c r="AM45" s="49">
        <v>50</v>
      </c>
      <c r="AN45" s="49">
        <v>88.442270000000008</v>
      </c>
      <c r="AO45" s="49"/>
      <c r="AP45" s="49">
        <v>2</v>
      </c>
      <c r="AQ45" s="49" t="s">
        <v>3393</v>
      </c>
      <c r="AR45" s="49">
        <v>2</v>
      </c>
      <c r="AS45" s="49" t="s">
        <v>3574</v>
      </c>
      <c r="AT45" s="49">
        <v>18</v>
      </c>
      <c r="AU45" s="49" t="s">
        <v>3575</v>
      </c>
      <c r="AV45" s="49">
        <v>14.66667</v>
      </c>
      <c r="AW45" s="49" t="s">
        <v>3576</v>
      </c>
      <c r="AX45" s="49">
        <v>50</v>
      </c>
      <c r="AY45" s="49" t="s">
        <v>318</v>
      </c>
      <c r="AZ45" s="49">
        <v>50</v>
      </c>
      <c r="BA45" s="49" t="s">
        <v>3456</v>
      </c>
      <c r="BB45" s="49">
        <v>300</v>
      </c>
      <c r="BC45" s="49" t="s">
        <v>3577</v>
      </c>
      <c r="BD45" s="49">
        <v>335</v>
      </c>
      <c r="BE45" s="49" t="s">
        <v>3578</v>
      </c>
      <c r="BF45" s="49" t="s">
        <v>2220</v>
      </c>
      <c r="BG45" s="49" t="s">
        <v>2220</v>
      </c>
      <c r="BH45" s="49" t="s">
        <v>2220</v>
      </c>
      <c r="BI45" s="49" t="s">
        <v>2220</v>
      </c>
      <c r="BJ45" s="49" t="s">
        <v>2220</v>
      </c>
      <c r="BK45" s="49" t="s">
        <v>2220</v>
      </c>
      <c r="BL45" s="49" t="s">
        <v>2220</v>
      </c>
      <c r="BM45" s="49" t="s">
        <v>2220</v>
      </c>
      <c r="BN45" s="49" t="s">
        <v>2220</v>
      </c>
      <c r="BO45" s="49" t="s">
        <v>2220</v>
      </c>
      <c r="BP45" s="49" t="s">
        <v>2220</v>
      </c>
      <c r="BQ45" s="49" t="s">
        <v>2220</v>
      </c>
    </row>
    <row r="46" spans="6:69" x14ac:dyDescent="0.2">
      <c r="F46" s="48" t="s">
        <v>412</v>
      </c>
      <c r="G46" s="48" t="s">
        <v>413</v>
      </c>
      <c r="H46" s="48"/>
      <c r="I46" s="48">
        <v>100.00000000000001</v>
      </c>
      <c r="J46" s="48"/>
      <c r="K46" s="48">
        <v>0.5</v>
      </c>
      <c r="L46" s="48" t="s">
        <v>291</v>
      </c>
      <c r="M46" s="48">
        <v>0.5</v>
      </c>
      <c r="N46" s="48" t="s">
        <v>291</v>
      </c>
      <c r="O46" s="48">
        <v>0</v>
      </c>
      <c r="P46" s="48" t="s">
        <v>291</v>
      </c>
      <c r="Q46" s="48">
        <v>0</v>
      </c>
      <c r="R46" s="48" t="s">
        <v>291</v>
      </c>
      <c r="S46" s="48">
        <v>0</v>
      </c>
      <c r="T46" s="48" t="s">
        <v>291</v>
      </c>
      <c r="U46" s="48">
        <v>0</v>
      </c>
      <c r="V46" s="48" t="s">
        <v>291</v>
      </c>
      <c r="W46" s="48">
        <v>0</v>
      </c>
      <c r="X46" s="48" t="s">
        <v>291</v>
      </c>
      <c r="Y46" s="48">
        <v>0</v>
      </c>
      <c r="Z46" s="48" t="s">
        <v>291</v>
      </c>
      <c r="AA46" s="48" t="s">
        <v>2220</v>
      </c>
      <c r="AB46" s="48" t="s">
        <v>2220</v>
      </c>
      <c r="AC46" s="48" t="s">
        <v>2220</v>
      </c>
      <c r="AD46" s="48" t="s">
        <v>2220</v>
      </c>
      <c r="AE46" s="48" t="s">
        <v>2220</v>
      </c>
      <c r="AF46" s="48" t="s">
        <v>2220</v>
      </c>
      <c r="AG46" s="48" t="s">
        <v>2220</v>
      </c>
      <c r="AH46" s="48" t="s">
        <v>2220</v>
      </c>
      <c r="AI46" s="48" t="s">
        <v>2220</v>
      </c>
      <c r="AJ46" s="48" t="s">
        <v>2220</v>
      </c>
      <c r="AK46" s="48" t="s">
        <v>2220</v>
      </c>
      <c r="AL46" s="48" t="s">
        <v>2220</v>
      </c>
      <c r="AM46" s="49">
        <v>1</v>
      </c>
      <c r="AN46" s="49">
        <v>100.00000000000001</v>
      </c>
      <c r="AO46" s="49"/>
      <c r="AP46" s="49">
        <v>0.5</v>
      </c>
      <c r="AQ46" s="49" t="s">
        <v>291</v>
      </c>
      <c r="AR46" s="49">
        <v>0.5</v>
      </c>
      <c r="AS46" s="49" t="s">
        <v>291</v>
      </c>
      <c r="AT46" s="49">
        <v>0</v>
      </c>
      <c r="AU46" s="49" t="s">
        <v>291</v>
      </c>
      <c r="AV46" s="49">
        <v>0</v>
      </c>
      <c r="AW46" s="49" t="s">
        <v>291</v>
      </c>
      <c r="AX46" s="49">
        <v>0</v>
      </c>
      <c r="AY46" s="49" t="s">
        <v>291</v>
      </c>
      <c r="AZ46" s="49">
        <v>0</v>
      </c>
      <c r="BA46" s="49" t="s">
        <v>291</v>
      </c>
      <c r="BB46" s="49">
        <v>0</v>
      </c>
      <c r="BC46" s="49" t="s">
        <v>291</v>
      </c>
      <c r="BD46" s="49">
        <v>0</v>
      </c>
      <c r="BE46" s="49" t="s">
        <v>291</v>
      </c>
      <c r="BF46" s="49" t="s">
        <v>2220</v>
      </c>
      <c r="BG46" s="49" t="s">
        <v>2220</v>
      </c>
      <c r="BH46" s="49" t="s">
        <v>2220</v>
      </c>
      <c r="BI46" s="49" t="s">
        <v>2220</v>
      </c>
      <c r="BJ46" s="49" t="s">
        <v>2220</v>
      </c>
      <c r="BK46" s="49" t="s">
        <v>2220</v>
      </c>
      <c r="BL46" s="49" t="s">
        <v>2220</v>
      </c>
      <c r="BM46" s="49" t="s">
        <v>2220</v>
      </c>
      <c r="BN46" s="49" t="s">
        <v>2220</v>
      </c>
      <c r="BO46" s="49" t="s">
        <v>2220</v>
      </c>
      <c r="BP46" s="49" t="s">
        <v>2220</v>
      </c>
      <c r="BQ46" s="49" t="s">
        <v>2220</v>
      </c>
    </row>
    <row r="47" spans="6:69" x14ac:dyDescent="0.2">
      <c r="F47" s="48" t="s">
        <v>414</v>
      </c>
      <c r="G47" s="48" t="s">
        <v>415</v>
      </c>
      <c r="H47" s="48"/>
      <c r="I47" s="48">
        <v>100.00000000000001</v>
      </c>
      <c r="J47" s="48"/>
      <c r="K47" s="48">
        <v>0.5</v>
      </c>
      <c r="L47" s="48" t="s">
        <v>291</v>
      </c>
      <c r="M47" s="48">
        <v>0.5</v>
      </c>
      <c r="N47" s="48" t="s">
        <v>291</v>
      </c>
      <c r="O47" s="48">
        <v>0</v>
      </c>
      <c r="P47" s="48" t="s">
        <v>291</v>
      </c>
      <c r="Q47" s="48">
        <v>0</v>
      </c>
      <c r="R47" s="48" t="s">
        <v>291</v>
      </c>
      <c r="S47" s="48">
        <v>0</v>
      </c>
      <c r="T47" s="48" t="s">
        <v>291</v>
      </c>
      <c r="U47" s="48">
        <v>0</v>
      </c>
      <c r="V47" s="48" t="s">
        <v>291</v>
      </c>
      <c r="W47" s="48">
        <v>0</v>
      </c>
      <c r="X47" s="48" t="s">
        <v>291</v>
      </c>
      <c r="Y47" s="48">
        <v>0</v>
      </c>
      <c r="Z47" s="48" t="s">
        <v>291</v>
      </c>
      <c r="AA47" s="48" t="s">
        <v>2220</v>
      </c>
      <c r="AB47" s="48" t="s">
        <v>2220</v>
      </c>
      <c r="AC47" s="48" t="s">
        <v>2220</v>
      </c>
      <c r="AD47" s="48" t="s">
        <v>2220</v>
      </c>
      <c r="AE47" s="48" t="s">
        <v>2220</v>
      </c>
      <c r="AF47" s="48" t="s">
        <v>2220</v>
      </c>
      <c r="AG47" s="48" t="s">
        <v>2220</v>
      </c>
      <c r="AH47" s="48" t="s">
        <v>2220</v>
      </c>
      <c r="AI47" s="48" t="s">
        <v>2220</v>
      </c>
      <c r="AJ47" s="48" t="s">
        <v>2220</v>
      </c>
      <c r="AK47" s="48" t="s">
        <v>2220</v>
      </c>
      <c r="AL47" s="48" t="s">
        <v>2220</v>
      </c>
      <c r="AM47" s="49">
        <v>1</v>
      </c>
      <c r="AN47" s="49">
        <v>100.00000000000001</v>
      </c>
      <c r="AO47" s="49"/>
      <c r="AP47" s="49">
        <v>0.5</v>
      </c>
      <c r="AQ47" s="49" t="s">
        <v>291</v>
      </c>
      <c r="AR47" s="49">
        <v>0.5</v>
      </c>
      <c r="AS47" s="49" t="s">
        <v>291</v>
      </c>
      <c r="AT47" s="49">
        <v>0</v>
      </c>
      <c r="AU47" s="49" t="s">
        <v>291</v>
      </c>
      <c r="AV47" s="49">
        <v>0</v>
      </c>
      <c r="AW47" s="49" t="s">
        <v>291</v>
      </c>
      <c r="AX47" s="49">
        <v>0</v>
      </c>
      <c r="AY47" s="49" t="s">
        <v>291</v>
      </c>
      <c r="AZ47" s="49">
        <v>0</v>
      </c>
      <c r="BA47" s="49" t="s">
        <v>291</v>
      </c>
      <c r="BB47" s="49">
        <v>0</v>
      </c>
      <c r="BC47" s="49" t="s">
        <v>291</v>
      </c>
      <c r="BD47" s="49">
        <v>0</v>
      </c>
      <c r="BE47" s="49" t="s">
        <v>291</v>
      </c>
      <c r="BF47" s="49" t="s">
        <v>2220</v>
      </c>
      <c r="BG47" s="49" t="s">
        <v>2220</v>
      </c>
      <c r="BH47" s="49" t="s">
        <v>2220</v>
      </c>
      <c r="BI47" s="49" t="s">
        <v>2220</v>
      </c>
      <c r="BJ47" s="49" t="s">
        <v>2220</v>
      </c>
      <c r="BK47" s="49" t="s">
        <v>2220</v>
      </c>
      <c r="BL47" s="49" t="s">
        <v>2220</v>
      </c>
      <c r="BM47" s="49" t="s">
        <v>2220</v>
      </c>
      <c r="BN47" s="49" t="s">
        <v>2220</v>
      </c>
      <c r="BO47" s="49" t="s">
        <v>2220</v>
      </c>
      <c r="BP47" s="49" t="s">
        <v>2220</v>
      </c>
      <c r="BQ47" s="49" t="s">
        <v>2220</v>
      </c>
    </row>
    <row r="48" spans="6:69" x14ac:dyDescent="0.2">
      <c r="F48" s="48" t="s">
        <v>104</v>
      </c>
      <c r="G48" s="48" t="s">
        <v>26</v>
      </c>
      <c r="H48" s="48"/>
      <c r="I48" s="48">
        <v>59.367790000000007</v>
      </c>
      <c r="J48" s="48"/>
      <c r="K48" s="48">
        <v>60</v>
      </c>
      <c r="L48" s="48" t="s">
        <v>3549</v>
      </c>
      <c r="M48" s="48">
        <v>50</v>
      </c>
      <c r="N48" s="48" t="s">
        <v>3579</v>
      </c>
      <c r="O48" s="48">
        <v>72</v>
      </c>
      <c r="P48" s="48" t="s">
        <v>3509</v>
      </c>
      <c r="Q48" s="48">
        <v>118</v>
      </c>
      <c r="R48" s="48" t="s">
        <v>3580</v>
      </c>
      <c r="S48" s="48">
        <v>95</v>
      </c>
      <c r="T48" s="48" t="s">
        <v>3581</v>
      </c>
      <c r="U48" s="48">
        <v>100</v>
      </c>
      <c r="V48" s="48" t="s">
        <v>2280</v>
      </c>
      <c r="W48" s="48">
        <v>605.28570000000002</v>
      </c>
      <c r="X48" s="48" t="s">
        <v>3582</v>
      </c>
      <c r="Y48" s="48">
        <v>1055</v>
      </c>
      <c r="Z48" s="48" t="s">
        <v>3583</v>
      </c>
      <c r="AA48" s="48" t="s">
        <v>2220</v>
      </c>
      <c r="AB48" s="48" t="s">
        <v>2220</v>
      </c>
      <c r="AC48" s="48" t="s">
        <v>2220</v>
      </c>
      <c r="AD48" s="48" t="s">
        <v>2220</v>
      </c>
      <c r="AE48" s="48" t="s">
        <v>2220</v>
      </c>
      <c r="AF48" s="48" t="s">
        <v>2220</v>
      </c>
      <c r="AG48" s="48" t="s">
        <v>2220</v>
      </c>
      <c r="AH48" s="48" t="s">
        <v>2220</v>
      </c>
      <c r="AI48" s="48" t="s">
        <v>2220</v>
      </c>
      <c r="AJ48" s="48" t="s">
        <v>2220</v>
      </c>
      <c r="AK48" s="48" t="s">
        <v>2220</v>
      </c>
      <c r="AL48" s="48" t="s">
        <v>2220</v>
      </c>
      <c r="AM48" s="49">
        <v>147</v>
      </c>
      <c r="AN48" s="49">
        <v>59.367790000000007</v>
      </c>
      <c r="AO48" s="49"/>
      <c r="AP48" s="49">
        <v>60</v>
      </c>
      <c r="AQ48" s="49" t="s">
        <v>3549</v>
      </c>
      <c r="AR48" s="49">
        <v>50</v>
      </c>
      <c r="AS48" s="49" t="s">
        <v>3579</v>
      </c>
      <c r="AT48" s="49">
        <v>72</v>
      </c>
      <c r="AU48" s="49" t="s">
        <v>3509</v>
      </c>
      <c r="AV48" s="49">
        <v>118</v>
      </c>
      <c r="AW48" s="49" t="s">
        <v>3580</v>
      </c>
      <c r="AX48" s="49">
        <v>95</v>
      </c>
      <c r="AY48" s="49" t="s">
        <v>3581</v>
      </c>
      <c r="AZ48" s="49">
        <v>100</v>
      </c>
      <c r="BA48" s="49" t="s">
        <v>2280</v>
      </c>
      <c r="BB48" s="49">
        <v>605.28570000000002</v>
      </c>
      <c r="BC48" s="49" t="s">
        <v>3582</v>
      </c>
      <c r="BD48" s="49">
        <v>1055</v>
      </c>
      <c r="BE48" s="49" t="s">
        <v>3583</v>
      </c>
      <c r="BF48" s="49" t="s">
        <v>2220</v>
      </c>
      <c r="BG48" s="49" t="s">
        <v>2220</v>
      </c>
      <c r="BH48" s="49" t="s">
        <v>2220</v>
      </c>
      <c r="BI48" s="49" t="s">
        <v>2220</v>
      </c>
      <c r="BJ48" s="49" t="s">
        <v>2220</v>
      </c>
      <c r="BK48" s="49" t="s">
        <v>2220</v>
      </c>
      <c r="BL48" s="49" t="s">
        <v>2220</v>
      </c>
      <c r="BM48" s="49" t="s">
        <v>2220</v>
      </c>
      <c r="BN48" s="49" t="s">
        <v>2220</v>
      </c>
      <c r="BO48" s="49" t="s">
        <v>2220</v>
      </c>
      <c r="BP48" s="49" t="s">
        <v>2220</v>
      </c>
      <c r="BQ48" s="49" t="s">
        <v>2220</v>
      </c>
    </row>
    <row r="49" spans="6:69" x14ac:dyDescent="0.2">
      <c r="F49" s="48" t="s">
        <v>416</v>
      </c>
      <c r="G49" s="48" t="s">
        <v>417</v>
      </c>
      <c r="H49" s="48"/>
      <c r="I49" s="48">
        <v>74.258650000000003</v>
      </c>
      <c r="J49" s="48"/>
      <c r="K49" s="48">
        <v>12</v>
      </c>
      <c r="L49" s="48" t="s">
        <v>3409</v>
      </c>
      <c r="M49" s="48">
        <v>24</v>
      </c>
      <c r="N49" s="48" t="s">
        <v>3479</v>
      </c>
      <c r="O49" s="48">
        <v>36</v>
      </c>
      <c r="P49" s="48" t="s">
        <v>3411</v>
      </c>
      <c r="Q49" s="48">
        <v>39.272730000000003</v>
      </c>
      <c r="R49" s="48" t="s">
        <v>3584</v>
      </c>
      <c r="S49" s="48">
        <v>50</v>
      </c>
      <c r="T49" s="48" t="s">
        <v>318</v>
      </c>
      <c r="U49" s="48">
        <v>50</v>
      </c>
      <c r="V49" s="48" t="s">
        <v>3456</v>
      </c>
      <c r="W49" s="48">
        <v>625</v>
      </c>
      <c r="X49" s="48" t="s">
        <v>3585</v>
      </c>
      <c r="Y49" s="48">
        <v>905.55560000000003</v>
      </c>
      <c r="Z49" s="48" t="s">
        <v>3586</v>
      </c>
      <c r="AA49" s="48" t="s">
        <v>2220</v>
      </c>
      <c r="AB49" s="48" t="s">
        <v>2220</v>
      </c>
      <c r="AC49" s="48" t="s">
        <v>2220</v>
      </c>
      <c r="AD49" s="48" t="s">
        <v>2220</v>
      </c>
      <c r="AE49" s="48" t="s">
        <v>2220</v>
      </c>
      <c r="AF49" s="48" t="s">
        <v>2220</v>
      </c>
      <c r="AG49" s="48" t="s">
        <v>2220</v>
      </c>
      <c r="AH49" s="48" t="s">
        <v>2220</v>
      </c>
      <c r="AI49" s="48" t="s">
        <v>2220</v>
      </c>
      <c r="AJ49" s="48" t="s">
        <v>2220</v>
      </c>
      <c r="AK49" s="48" t="s">
        <v>2220</v>
      </c>
      <c r="AL49" s="48" t="s">
        <v>2220</v>
      </c>
      <c r="AM49" s="49">
        <v>91</v>
      </c>
      <c r="AN49" s="49">
        <v>74.258650000000003</v>
      </c>
      <c r="AO49" s="49"/>
      <c r="AP49" s="49">
        <v>12</v>
      </c>
      <c r="AQ49" s="49" t="s">
        <v>3409</v>
      </c>
      <c r="AR49" s="49">
        <v>24</v>
      </c>
      <c r="AS49" s="49" t="s">
        <v>3479</v>
      </c>
      <c r="AT49" s="49">
        <v>36</v>
      </c>
      <c r="AU49" s="49" t="s">
        <v>3411</v>
      </c>
      <c r="AV49" s="49">
        <v>39.272730000000003</v>
      </c>
      <c r="AW49" s="49" t="s">
        <v>3584</v>
      </c>
      <c r="AX49" s="49">
        <v>50</v>
      </c>
      <c r="AY49" s="49" t="s">
        <v>318</v>
      </c>
      <c r="AZ49" s="49">
        <v>50</v>
      </c>
      <c r="BA49" s="49" t="s">
        <v>3456</v>
      </c>
      <c r="BB49" s="49">
        <v>625</v>
      </c>
      <c r="BC49" s="49" t="s">
        <v>3585</v>
      </c>
      <c r="BD49" s="49">
        <v>905.55560000000003</v>
      </c>
      <c r="BE49" s="49" t="s">
        <v>3586</v>
      </c>
      <c r="BF49" s="49" t="s">
        <v>2220</v>
      </c>
      <c r="BG49" s="49" t="s">
        <v>2220</v>
      </c>
      <c r="BH49" s="49" t="s">
        <v>2220</v>
      </c>
      <c r="BI49" s="49" t="s">
        <v>2220</v>
      </c>
      <c r="BJ49" s="49" t="s">
        <v>2220</v>
      </c>
      <c r="BK49" s="49" t="s">
        <v>2220</v>
      </c>
      <c r="BL49" s="49" t="s">
        <v>2220</v>
      </c>
      <c r="BM49" s="49" t="s">
        <v>2220</v>
      </c>
      <c r="BN49" s="49" t="s">
        <v>2220</v>
      </c>
      <c r="BO49" s="49" t="s">
        <v>2220</v>
      </c>
      <c r="BP49" s="49" t="s">
        <v>2220</v>
      </c>
      <c r="BQ49" s="49" t="s">
        <v>2220</v>
      </c>
    </row>
    <row r="50" spans="6:69" x14ac:dyDescent="0.2">
      <c r="F50" s="48" t="s">
        <v>418</v>
      </c>
      <c r="G50" s="48" t="s">
        <v>419</v>
      </c>
      <c r="H50" s="48"/>
      <c r="I50" s="48">
        <v>83.506</v>
      </c>
      <c r="J50" s="48"/>
      <c r="K50" s="48">
        <v>10</v>
      </c>
      <c r="L50" s="48" t="s">
        <v>3587</v>
      </c>
      <c r="M50" s="48">
        <v>13.5</v>
      </c>
      <c r="N50" s="48" t="s">
        <v>3588</v>
      </c>
      <c r="O50" s="48">
        <v>16</v>
      </c>
      <c r="P50" s="48" t="s">
        <v>3397</v>
      </c>
      <c r="Q50" s="48">
        <v>24</v>
      </c>
      <c r="R50" s="48" t="s">
        <v>3589</v>
      </c>
      <c r="S50" s="48">
        <v>15</v>
      </c>
      <c r="T50" s="48" t="s">
        <v>3590</v>
      </c>
      <c r="U50" s="48">
        <v>40</v>
      </c>
      <c r="V50" s="48" t="s">
        <v>3591</v>
      </c>
      <c r="W50" s="48">
        <v>487.5</v>
      </c>
      <c r="X50" s="48" t="s">
        <v>3592</v>
      </c>
      <c r="Y50" s="48">
        <v>579.16669999999999</v>
      </c>
      <c r="Z50" s="48" t="s">
        <v>3593</v>
      </c>
      <c r="AA50" s="48" t="s">
        <v>2220</v>
      </c>
      <c r="AB50" s="48" t="s">
        <v>2220</v>
      </c>
      <c r="AC50" s="48" t="s">
        <v>2220</v>
      </c>
      <c r="AD50" s="48" t="s">
        <v>2220</v>
      </c>
      <c r="AE50" s="48" t="s">
        <v>2220</v>
      </c>
      <c r="AF50" s="48" t="s">
        <v>2220</v>
      </c>
      <c r="AG50" s="48" t="s">
        <v>2220</v>
      </c>
      <c r="AH50" s="48" t="s">
        <v>2220</v>
      </c>
      <c r="AI50" s="48" t="s">
        <v>2220</v>
      </c>
      <c r="AJ50" s="48" t="s">
        <v>2220</v>
      </c>
      <c r="AK50" s="48" t="s">
        <v>2220</v>
      </c>
      <c r="AL50" s="48" t="s">
        <v>2220</v>
      </c>
      <c r="AM50" s="49">
        <v>66</v>
      </c>
      <c r="AN50" s="49">
        <v>83.506</v>
      </c>
      <c r="AO50" s="49"/>
      <c r="AP50" s="49">
        <v>10</v>
      </c>
      <c r="AQ50" s="49" t="s">
        <v>3587</v>
      </c>
      <c r="AR50" s="49">
        <v>13.5</v>
      </c>
      <c r="AS50" s="49" t="s">
        <v>3588</v>
      </c>
      <c r="AT50" s="49">
        <v>16</v>
      </c>
      <c r="AU50" s="49" t="s">
        <v>3397</v>
      </c>
      <c r="AV50" s="49">
        <v>24</v>
      </c>
      <c r="AW50" s="49" t="s">
        <v>3589</v>
      </c>
      <c r="AX50" s="49">
        <v>15</v>
      </c>
      <c r="AY50" s="49" t="s">
        <v>3590</v>
      </c>
      <c r="AZ50" s="49">
        <v>40</v>
      </c>
      <c r="BA50" s="49" t="s">
        <v>3591</v>
      </c>
      <c r="BB50" s="49">
        <v>487.5</v>
      </c>
      <c r="BC50" s="49" t="s">
        <v>3592</v>
      </c>
      <c r="BD50" s="49">
        <v>579.16669999999999</v>
      </c>
      <c r="BE50" s="49" t="s">
        <v>3593</v>
      </c>
      <c r="BF50" s="49" t="s">
        <v>2220</v>
      </c>
      <c r="BG50" s="49" t="s">
        <v>2220</v>
      </c>
      <c r="BH50" s="49" t="s">
        <v>2220</v>
      </c>
      <c r="BI50" s="49" t="s">
        <v>2220</v>
      </c>
      <c r="BJ50" s="49" t="s">
        <v>2220</v>
      </c>
      <c r="BK50" s="49" t="s">
        <v>2220</v>
      </c>
      <c r="BL50" s="49" t="s">
        <v>2220</v>
      </c>
      <c r="BM50" s="49" t="s">
        <v>2220</v>
      </c>
      <c r="BN50" s="49" t="s">
        <v>2220</v>
      </c>
      <c r="BO50" s="49" t="s">
        <v>2220</v>
      </c>
      <c r="BP50" s="49" t="s">
        <v>2220</v>
      </c>
      <c r="BQ50" s="49" t="s">
        <v>2220</v>
      </c>
    </row>
    <row r="51" spans="6:69" x14ac:dyDescent="0.2">
      <c r="F51" s="48" t="s">
        <v>420</v>
      </c>
      <c r="G51" s="48" t="s">
        <v>421</v>
      </c>
      <c r="H51" s="48"/>
      <c r="I51" s="48">
        <v>71.153720000000007</v>
      </c>
      <c r="J51" s="48"/>
      <c r="K51" s="48">
        <v>24</v>
      </c>
      <c r="L51" s="48" t="s">
        <v>3414</v>
      </c>
      <c r="M51" s="48">
        <v>120</v>
      </c>
      <c r="N51" s="48" t="s">
        <v>3527</v>
      </c>
      <c r="O51" s="48">
        <v>96</v>
      </c>
      <c r="P51" s="48" t="s">
        <v>3441</v>
      </c>
      <c r="Q51" s="48">
        <v>24</v>
      </c>
      <c r="R51" s="48" t="s">
        <v>3589</v>
      </c>
      <c r="S51" s="48">
        <v>60</v>
      </c>
      <c r="T51" s="48" t="s">
        <v>1832</v>
      </c>
      <c r="U51" s="48">
        <v>75</v>
      </c>
      <c r="V51" s="48" t="s">
        <v>3443</v>
      </c>
      <c r="W51" s="48">
        <v>560</v>
      </c>
      <c r="X51" s="48" t="s">
        <v>3594</v>
      </c>
      <c r="Y51" s="48">
        <v>250</v>
      </c>
      <c r="Z51" s="48" t="s">
        <v>3153</v>
      </c>
      <c r="AA51" s="48" t="s">
        <v>2220</v>
      </c>
      <c r="AB51" s="48" t="s">
        <v>2220</v>
      </c>
      <c r="AC51" s="48" t="s">
        <v>2220</v>
      </c>
      <c r="AD51" s="48" t="s">
        <v>2220</v>
      </c>
      <c r="AE51" s="48" t="s">
        <v>2220</v>
      </c>
      <c r="AF51" s="48" t="s">
        <v>2220</v>
      </c>
      <c r="AG51" s="48" t="s">
        <v>2220</v>
      </c>
      <c r="AH51" s="48" t="s">
        <v>2220</v>
      </c>
      <c r="AI51" s="48" t="s">
        <v>2220</v>
      </c>
      <c r="AJ51" s="48" t="s">
        <v>2220</v>
      </c>
      <c r="AK51" s="48" t="s">
        <v>2220</v>
      </c>
      <c r="AL51" s="48" t="s">
        <v>2220</v>
      </c>
      <c r="AM51" s="49">
        <v>103</v>
      </c>
      <c r="AN51" s="49">
        <v>71.153720000000007</v>
      </c>
      <c r="AO51" s="49"/>
      <c r="AP51" s="49">
        <v>24</v>
      </c>
      <c r="AQ51" s="49" t="s">
        <v>3414</v>
      </c>
      <c r="AR51" s="49">
        <v>120</v>
      </c>
      <c r="AS51" s="49" t="s">
        <v>3527</v>
      </c>
      <c r="AT51" s="49">
        <v>96</v>
      </c>
      <c r="AU51" s="49" t="s">
        <v>3441</v>
      </c>
      <c r="AV51" s="49">
        <v>24</v>
      </c>
      <c r="AW51" s="49" t="s">
        <v>3589</v>
      </c>
      <c r="AX51" s="49">
        <v>60</v>
      </c>
      <c r="AY51" s="49" t="s">
        <v>1832</v>
      </c>
      <c r="AZ51" s="49">
        <v>75</v>
      </c>
      <c r="BA51" s="49" t="s">
        <v>3443</v>
      </c>
      <c r="BB51" s="49">
        <v>560</v>
      </c>
      <c r="BC51" s="49" t="s">
        <v>3594</v>
      </c>
      <c r="BD51" s="49">
        <v>250</v>
      </c>
      <c r="BE51" s="49" t="s">
        <v>3153</v>
      </c>
      <c r="BF51" s="49" t="s">
        <v>2220</v>
      </c>
      <c r="BG51" s="49" t="s">
        <v>2220</v>
      </c>
      <c r="BH51" s="49" t="s">
        <v>2220</v>
      </c>
      <c r="BI51" s="49" t="s">
        <v>2220</v>
      </c>
      <c r="BJ51" s="49" t="s">
        <v>2220</v>
      </c>
      <c r="BK51" s="49" t="s">
        <v>2220</v>
      </c>
      <c r="BL51" s="49" t="s">
        <v>2220</v>
      </c>
      <c r="BM51" s="49" t="s">
        <v>2220</v>
      </c>
      <c r="BN51" s="49" t="s">
        <v>2220</v>
      </c>
      <c r="BO51" s="49" t="s">
        <v>2220</v>
      </c>
      <c r="BP51" s="49" t="s">
        <v>2220</v>
      </c>
      <c r="BQ51" s="49" t="s">
        <v>2220</v>
      </c>
    </row>
    <row r="52" spans="6:69" x14ac:dyDescent="0.2">
      <c r="F52" s="48" t="s">
        <v>108</v>
      </c>
      <c r="G52" s="48" t="s">
        <v>198</v>
      </c>
      <c r="H52" s="48"/>
      <c r="I52" s="48">
        <v>42.227420000000002</v>
      </c>
      <c r="J52" s="48"/>
      <c r="K52" s="48">
        <v>88</v>
      </c>
      <c r="L52" s="48" t="s">
        <v>3595</v>
      </c>
      <c r="M52" s="48">
        <v>265</v>
      </c>
      <c r="N52" s="48" t="s">
        <v>88</v>
      </c>
      <c r="O52" s="48">
        <v>48</v>
      </c>
      <c r="P52" s="48" t="s">
        <v>3357</v>
      </c>
      <c r="Q52" s="48">
        <v>240</v>
      </c>
      <c r="R52" s="48" t="s">
        <v>3596</v>
      </c>
      <c r="S52" s="48">
        <v>100</v>
      </c>
      <c r="T52" s="48" t="s">
        <v>734</v>
      </c>
      <c r="U52" s="48">
        <v>1000</v>
      </c>
      <c r="V52" s="48" t="s">
        <v>88</v>
      </c>
      <c r="W52" s="48">
        <v>258</v>
      </c>
      <c r="X52" s="48" t="s">
        <v>3597</v>
      </c>
      <c r="Y52" s="48">
        <v>553.66669999999999</v>
      </c>
      <c r="Z52" s="48" t="s">
        <v>3598</v>
      </c>
      <c r="AA52" s="48" t="s">
        <v>2220</v>
      </c>
      <c r="AB52" s="48" t="s">
        <v>2220</v>
      </c>
      <c r="AC52" s="48" t="s">
        <v>2220</v>
      </c>
      <c r="AD52" s="48" t="s">
        <v>2220</v>
      </c>
      <c r="AE52" s="48" t="s">
        <v>2220</v>
      </c>
      <c r="AF52" s="48" t="s">
        <v>2220</v>
      </c>
      <c r="AG52" s="48" t="s">
        <v>2220</v>
      </c>
      <c r="AH52" s="48" t="s">
        <v>2220</v>
      </c>
      <c r="AI52" s="48" t="s">
        <v>2220</v>
      </c>
      <c r="AJ52" s="48" t="s">
        <v>2220</v>
      </c>
      <c r="AK52" s="48" t="s">
        <v>2220</v>
      </c>
      <c r="AL52" s="48" t="s">
        <v>2220</v>
      </c>
      <c r="AM52" s="49">
        <v>171</v>
      </c>
      <c r="AN52" s="49">
        <v>42.227420000000002</v>
      </c>
      <c r="AO52" s="49"/>
      <c r="AP52" s="49">
        <v>88</v>
      </c>
      <c r="AQ52" s="49" t="s">
        <v>3595</v>
      </c>
      <c r="AR52" s="49">
        <v>265</v>
      </c>
      <c r="AS52" s="49" t="s">
        <v>88</v>
      </c>
      <c r="AT52" s="49">
        <v>48</v>
      </c>
      <c r="AU52" s="49" t="s">
        <v>3357</v>
      </c>
      <c r="AV52" s="49">
        <v>240</v>
      </c>
      <c r="AW52" s="49" t="s">
        <v>3596</v>
      </c>
      <c r="AX52" s="49">
        <v>100</v>
      </c>
      <c r="AY52" s="49" t="s">
        <v>734</v>
      </c>
      <c r="AZ52" s="49">
        <v>1000</v>
      </c>
      <c r="BA52" s="49" t="s">
        <v>88</v>
      </c>
      <c r="BB52" s="49">
        <v>258</v>
      </c>
      <c r="BC52" s="49" t="s">
        <v>3597</v>
      </c>
      <c r="BD52" s="49">
        <v>553.66669999999999</v>
      </c>
      <c r="BE52" s="49" t="s">
        <v>3598</v>
      </c>
      <c r="BF52" s="49" t="s">
        <v>2220</v>
      </c>
      <c r="BG52" s="49" t="s">
        <v>2220</v>
      </c>
      <c r="BH52" s="49" t="s">
        <v>2220</v>
      </c>
      <c r="BI52" s="49" t="s">
        <v>2220</v>
      </c>
      <c r="BJ52" s="49" t="s">
        <v>2220</v>
      </c>
      <c r="BK52" s="49" t="s">
        <v>2220</v>
      </c>
      <c r="BL52" s="49" t="s">
        <v>2220</v>
      </c>
      <c r="BM52" s="49" t="s">
        <v>2220</v>
      </c>
      <c r="BN52" s="49" t="s">
        <v>2220</v>
      </c>
      <c r="BO52" s="49" t="s">
        <v>2220</v>
      </c>
      <c r="BP52" s="49" t="s">
        <v>2220</v>
      </c>
      <c r="BQ52" s="49" t="s">
        <v>2220</v>
      </c>
    </row>
    <row r="53" spans="6:69" x14ac:dyDescent="0.2">
      <c r="F53" s="48" t="s">
        <v>422</v>
      </c>
      <c r="G53" s="48" t="s">
        <v>423</v>
      </c>
      <c r="H53" s="48"/>
      <c r="I53" s="48">
        <v>89.759160000000008</v>
      </c>
      <c r="J53" s="48"/>
      <c r="K53" s="48">
        <v>9.3333329999999997</v>
      </c>
      <c r="L53" s="48" t="s">
        <v>3599</v>
      </c>
      <c r="M53" s="48">
        <v>13.33333</v>
      </c>
      <c r="N53" s="48" t="s">
        <v>3600</v>
      </c>
      <c r="O53" s="48">
        <v>24</v>
      </c>
      <c r="P53" s="48" t="s">
        <v>3601</v>
      </c>
      <c r="Q53" s="48">
        <v>36</v>
      </c>
      <c r="R53" s="48" t="s">
        <v>3602</v>
      </c>
      <c r="S53" s="48">
        <v>50</v>
      </c>
      <c r="T53" s="48" t="s">
        <v>318</v>
      </c>
      <c r="U53" s="48">
        <v>66.666669999999996</v>
      </c>
      <c r="V53" s="48" t="s">
        <v>3603</v>
      </c>
      <c r="W53" s="48">
        <v>128.33330000000001</v>
      </c>
      <c r="X53" s="48" t="s">
        <v>3604</v>
      </c>
      <c r="Y53" s="48">
        <v>128.33330000000001</v>
      </c>
      <c r="Z53" s="48" t="s">
        <v>3605</v>
      </c>
      <c r="AA53" s="48" t="s">
        <v>2220</v>
      </c>
      <c r="AB53" s="48" t="s">
        <v>2220</v>
      </c>
      <c r="AC53" s="48" t="s">
        <v>2220</v>
      </c>
      <c r="AD53" s="48" t="s">
        <v>2220</v>
      </c>
      <c r="AE53" s="48" t="s">
        <v>2220</v>
      </c>
      <c r="AF53" s="48" t="s">
        <v>2220</v>
      </c>
      <c r="AG53" s="48" t="s">
        <v>2220</v>
      </c>
      <c r="AH53" s="48" t="s">
        <v>2220</v>
      </c>
      <c r="AI53" s="48" t="s">
        <v>2220</v>
      </c>
      <c r="AJ53" s="48" t="s">
        <v>2220</v>
      </c>
      <c r="AK53" s="48" t="s">
        <v>2220</v>
      </c>
      <c r="AL53" s="48" t="s">
        <v>2220</v>
      </c>
      <c r="AM53" s="49">
        <v>46</v>
      </c>
      <c r="AN53" s="49">
        <v>89.759160000000008</v>
      </c>
      <c r="AO53" s="49"/>
      <c r="AP53" s="49">
        <v>9.3333329999999997</v>
      </c>
      <c r="AQ53" s="49" t="s">
        <v>3599</v>
      </c>
      <c r="AR53" s="49">
        <v>13.33333</v>
      </c>
      <c r="AS53" s="49" t="s">
        <v>3600</v>
      </c>
      <c r="AT53" s="49">
        <v>24</v>
      </c>
      <c r="AU53" s="49" t="s">
        <v>3601</v>
      </c>
      <c r="AV53" s="49">
        <v>36</v>
      </c>
      <c r="AW53" s="49" t="s">
        <v>3602</v>
      </c>
      <c r="AX53" s="49">
        <v>50</v>
      </c>
      <c r="AY53" s="49" t="s">
        <v>318</v>
      </c>
      <c r="AZ53" s="49">
        <v>66.666669999999996</v>
      </c>
      <c r="BA53" s="49" t="s">
        <v>3603</v>
      </c>
      <c r="BB53" s="49">
        <v>128.33330000000001</v>
      </c>
      <c r="BC53" s="49" t="s">
        <v>3604</v>
      </c>
      <c r="BD53" s="49">
        <v>128.33330000000001</v>
      </c>
      <c r="BE53" s="49" t="s">
        <v>3605</v>
      </c>
      <c r="BF53" s="49" t="s">
        <v>2220</v>
      </c>
      <c r="BG53" s="49" t="s">
        <v>2220</v>
      </c>
      <c r="BH53" s="49" t="s">
        <v>2220</v>
      </c>
      <c r="BI53" s="49" t="s">
        <v>2220</v>
      </c>
      <c r="BJ53" s="49" t="s">
        <v>2220</v>
      </c>
      <c r="BK53" s="49" t="s">
        <v>2220</v>
      </c>
      <c r="BL53" s="49" t="s">
        <v>2220</v>
      </c>
      <c r="BM53" s="49" t="s">
        <v>2220</v>
      </c>
      <c r="BN53" s="49" t="s">
        <v>2220</v>
      </c>
      <c r="BO53" s="49" t="s">
        <v>2220</v>
      </c>
      <c r="BP53" s="49" t="s">
        <v>2220</v>
      </c>
      <c r="BQ53" s="49" t="s">
        <v>2220</v>
      </c>
    </row>
    <row r="54" spans="6:69" x14ac:dyDescent="0.2">
      <c r="F54" s="48" t="s">
        <v>424</v>
      </c>
      <c r="G54" s="48" t="s">
        <v>425</v>
      </c>
      <c r="H54" s="48"/>
      <c r="I54" s="48">
        <v>32.047870000000003</v>
      </c>
      <c r="J54" s="48"/>
      <c r="K54" s="48">
        <v>154</v>
      </c>
      <c r="L54" s="48" t="s">
        <v>3606</v>
      </c>
      <c r="M54" s="48">
        <v>240</v>
      </c>
      <c r="N54" s="48" t="s">
        <v>88</v>
      </c>
      <c r="O54" s="48">
        <v>132</v>
      </c>
      <c r="P54" s="48" t="s">
        <v>3607</v>
      </c>
      <c r="Q54" s="48">
        <v>240</v>
      </c>
      <c r="R54" s="48" t="s">
        <v>3596</v>
      </c>
      <c r="S54" s="48">
        <v>85</v>
      </c>
      <c r="T54" s="48" t="s">
        <v>1723</v>
      </c>
      <c r="U54" s="48">
        <v>70</v>
      </c>
      <c r="V54" s="48" t="s">
        <v>298</v>
      </c>
      <c r="W54" s="48">
        <v>760</v>
      </c>
      <c r="X54" s="48" t="s">
        <v>3608</v>
      </c>
      <c r="Y54" s="48">
        <v>985</v>
      </c>
      <c r="Z54" s="48" t="s">
        <v>3609</v>
      </c>
      <c r="AA54" s="48" t="s">
        <v>2220</v>
      </c>
      <c r="AB54" s="48" t="s">
        <v>2220</v>
      </c>
      <c r="AC54" s="48" t="s">
        <v>2220</v>
      </c>
      <c r="AD54" s="48" t="s">
        <v>2220</v>
      </c>
      <c r="AE54" s="48" t="s">
        <v>2220</v>
      </c>
      <c r="AF54" s="48" t="s">
        <v>2220</v>
      </c>
      <c r="AG54" s="48" t="s">
        <v>2220</v>
      </c>
      <c r="AH54" s="48" t="s">
        <v>2220</v>
      </c>
      <c r="AI54" s="48" t="s">
        <v>2220</v>
      </c>
      <c r="AJ54" s="48" t="s">
        <v>2220</v>
      </c>
      <c r="AK54" s="48" t="s">
        <v>2220</v>
      </c>
      <c r="AL54" s="48" t="s">
        <v>2220</v>
      </c>
      <c r="AM54" s="49">
        <v>175</v>
      </c>
      <c r="AN54" s="49">
        <v>32.047870000000003</v>
      </c>
      <c r="AO54" s="49"/>
      <c r="AP54" s="49">
        <v>154</v>
      </c>
      <c r="AQ54" s="49" t="s">
        <v>3606</v>
      </c>
      <c r="AR54" s="49">
        <v>240</v>
      </c>
      <c r="AS54" s="49" t="s">
        <v>88</v>
      </c>
      <c r="AT54" s="49">
        <v>132</v>
      </c>
      <c r="AU54" s="49" t="s">
        <v>3607</v>
      </c>
      <c r="AV54" s="49">
        <v>240</v>
      </c>
      <c r="AW54" s="49" t="s">
        <v>3596</v>
      </c>
      <c r="AX54" s="49">
        <v>85</v>
      </c>
      <c r="AY54" s="49" t="s">
        <v>1723</v>
      </c>
      <c r="AZ54" s="49">
        <v>70</v>
      </c>
      <c r="BA54" s="49" t="s">
        <v>298</v>
      </c>
      <c r="BB54" s="49">
        <v>760</v>
      </c>
      <c r="BC54" s="49" t="s">
        <v>3608</v>
      </c>
      <c r="BD54" s="49">
        <v>985</v>
      </c>
      <c r="BE54" s="49" t="s">
        <v>3609</v>
      </c>
      <c r="BF54" s="49" t="s">
        <v>2220</v>
      </c>
      <c r="BG54" s="49" t="s">
        <v>2220</v>
      </c>
      <c r="BH54" s="49" t="s">
        <v>2220</v>
      </c>
      <c r="BI54" s="49" t="s">
        <v>2220</v>
      </c>
      <c r="BJ54" s="49" t="s">
        <v>2220</v>
      </c>
      <c r="BK54" s="49" t="s">
        <v>2220</v>
      </c>
      <c r="BL54" s="49" t="s">
        <v>2220</v>
      </c>
      <c r="BM54" s="49" t="s">
        <v>2220</v>
      </c>
      <c r="BN54" s="49" t="s">
        <v>2220</v>
      </c>
      <c r="BO54" s="49" t="s">
        <v>2220</v>
      </c>
      <c r="BP54" s="49" t="s">
        <v>2220</v>
      </c>
      <c r="BQ54" s="49" t="s">
        <v>2220</v>
      </c>
    </row>
    <row r="55" spans="6:69" x14ac:dyDescent="0.2">
      <c r="F55" s="48" t="s">
        <v>426</v>
      </c>
      <c r="G55" s="48" t="s">
        <v>427</v>
      </c>
      <c r="H55" s="48"/>
      <c r="I55" s="48">
        <v>0</v>
      </c>
      <c r="J55" s="48"/>
      <c r="K55" s="48" t="s">
        <v>283</v>
      </c>
      <c r="L55" s="48" t="s">
        <v>88</v>
      </c>
      <c r="M55" s="48" t="s">
        <v>283</v>
      </c>
      <c r="N55" s="48" t="s">
        <v>88</v>
      </c>
      <c r="O55" s="48" t="s">
        <v>283</v>
      </c>
      <c r="P55" s="48" t="s">
        <v>88</v>
      </c>
      <c r="Q55" s="48" t="s">
        <v>283</v>
      </c>
      <c r="R55" s="48" t="s">
        <v>88</v>
      </c>
      <c r="S55" s="48" t="s">
        <v>283</v>
      </c>
      <c r="T55" s="48" t="s">
        <v>88</v>
      </c>
      <c r="U55" s="48" t="s">
        <v>283</v>
      </c>
      <c r="V55" s="48" t="s">
        <v>88</v>
      </c>
      <c r="W55" s="48" t="s">
        <v>283</v>
      </c>
      <c r="X55" s="48" t="s">
        <v>88</v>
      </c>
      <c r="Y55" s="48" t="s">
        <v>283</v>
      </c>
      <c r="Z55" s="48" t="s">
        <v>88</v>
      </c>
      <c r="AA55" s="48" t="s">
        <v>2220</v>
      </c>
      <c r="AB55" s="48" t="s">
        <v>2220</v>
      </c>
      <c r="AC55" s="48" t="s">
        <v>2220</v>
      </c>
      <c r="AD55" s="48" t="s">
        <v>2220</v>
      </c>
      <c r="AE55" s="48" t="s">
        <v>2220</v>
      </c>
      <c r="AF55" s="48" t="s">
        <v>2220</v>
      </c>
      <c r="AG55" s="48" t="s">
        <v>2220</v>
      </c>
      <c r="AH55" s="48" t="s">
        <v>2220</v>
      </c>
      <c r="AI55" s="48" t="s">
        <v>2220</v>
      </c>
      <c r="AJ55" s="48" t="s">
        <v>2220</v>
      </c>
      <c r="AK55" s="48" t="s">
        <v>2220</v>
      </c>
      <c r="AL55" s="48" t="s">
        <v>2220</v>
      </c>
      <c r="AM55" s="49">
        <v>188</v>
      </c>
      <c r="AN55" s="49">
        <v>0</v>
      </c>
      <c r="AO55" s="49"/>
      <c r="AP55" s="49" t="s">
        <v>283</v>
      </c>
      <c r="AQ55" s="49" t="s">
        <v>88</v>
      </c>
      <c r="AR55" s="49" t="s">
        <v>283</v>
      </c>
      <c r="AS55" s="49" t="s">
        <v>88</v>
      </c>
      <c r="AT55" s="49" t="s">
        <v>283</v>
      </c>
      <c r="AU55" s="49" t="s">
        <v>88</v>
      </c>
      <c r="AV55" s="49" t="s">
        <v>283</v>
      </c>
      <c r="AW55" s="49" t="s">
        <v>88</v>
      </c>
      <c r="AX55" s="49" t="s">
        <v>283</v>
      </c>
      <c r="AY55" s="49" t="s">
        <v>88</v>
      </c>
      <c r="AZ55" s="49" t="s">
        <v>283</v>
      </c>
      <c r="BA55" s="49" t="s">
        <v>88</v>
      </c>
      <c r="BB55" s="49" t="s">
        <v>283</v>
      </c>
      <c r="BC55" s="49" t="s">
        <v>88</v>
      </c>
      <c r="BD55" s="49" t="s">
        <v>283</v>
      </c>
      <c r="BE55" s="49" t="s">
        <v>88</v>
      </c>
      <c r="BF55" s="49" t="s">
        <v>2220</v>
      </c>
      <c r="BG55" s="49" t="s">
        <v>2220</v>
      </c>
      <c r="BH55" s="49" t="s">
        <v>2220</v>
      </c>
      <c r="BI55" s="49" t="s">
        <v>2220</v>
      </c>
      <c r="BJ55" s="49" t="s">
        <v>2220</v>
      </c>
      <c r="BK55" s="49" t="s">
        <v>2220</v>
      </c>
      <c r="BL55" s="49" t="s">
        <v>2220</v>
      </c>
      <c r="BM55" s="49" t="s">
        <v>2220</v>
      </c>
      <c r="BN55" s="49" t="s">
        <v>2220</v>
      </c>
      <c r="BO55" s="49" t="s">
        <v>2220</v>
      </c>
      <c r="BP55" s="49" t="s">
        <v>2220</v>
      </c>
      <c r="BQ55" s="49" t="s">
        <v>2220</v>
      </c>
    </row>
    <row r="56" spans="6:69" x14ac:dyDescent="0.2">
      <c r="F56" s="48" t="s">
        <v>428</v>
      </c>
      <c r="G56" s="48" t="s">
        <v>429</v>
      </c>
      <c r="H56" s="48"/>
      <c r="I56" s="48">
        <v>99.921380000000013</v>
      </c>
      <c r="J56" s="48"/>
      <c r="K56" s="48">
        <v>0.5</v>
      </c>
      <c r="L56" s="48" t="s">
        <v>291</v>
      </c>
      <c r="M56" s="48">
        <v>0.5</v>
      </c>
      <c r="N56" s="48" t="s">
        <v>291</v>
      </c>
      <c r="O56" s="48">
        <v>2</v>
      </c>
      <c r="P56" s="48" t="s">
        <v>3521</v>
      </c>
      <c r="Q56" s="48">
        <v>0</v>
      </c>
      <c r="R56" s="48" t="s">
        <v>291</v>
      </c>
      <c r="S56" s="48">
        <v>0</v>
      </c>
      <c r="T56" s="48" t="s">
        <v>291</v>
      </c>
      <c r="U56" s="48">
        <v>0</v>
      </c>
      <c r="V56" s="48" t="s">
        <v>291</v>
      </c>
      <c r="W56" s="48">
        <v>0</v>
      </c>
      <c r="X56" s="48" t="s">
        <v>291</v>
      </c>
      <c r="Y56" s="48">
        <v>0</v>
      </c>
      <c r="Z56" s="48" t="s">
        <v>291</v>
      </c>
      <c r="AA56" s="48" t="s">
        <v>2220</v>
      </c>
      <c r="AB56" s="48" t="s">
        <v>2220</v>
      </c>
      <c r="AC56" s="48" t="s">
        <v>2220</v>
      </c>
      <c r="AD56" s="48" t="s">
        <v>2220</v>
      </c>
      <c r="AE56" s="48" t="s">
        <v>2220</v>
      </c>
      <c r="AF56" s="48" t="s">
        <v>2220</v>
      </c>
      <c r="AG56" s="48" t="s">
        <v>2220</v>
      </c>
      <c r="AH56" s="48" t="s">
        <v>2220</v>
      </c>
      <c r="AI56" s="48" t="s">
        <v>2220</v>
      </c>
      <c r="AJ56" s="48" t="s">
        <v>2220</v>
      </c>
      <c r="AK56" s="48" t="s">
        <v>2220</v>
      </c>
      <c r="AL56" s="48" t="s">
        <v>2220</v>
      </c>
      <c r="AM56" s="49">
        <v>17</v>
      </c>
      <c r="AN56" s="49">
        <v>99.921380000000013</v>
      </c>
      <c r="AO56" s="49"/>
      <c r="AP56" s="49">
        <v>0.5</v>
      </c>
      <c r="AQ56" s="49" t="s">
        <v>291</v>
      </c>
      <c r="AR56" s="49">
        <v>0.5</v>
      </c>
      <c r="AS56" s="49" t="s">
        <v>291</v>
      </c>
      <c r="AT56" s="49">
        <v>2</v>
      </c>
      <c r="AU56" s="49" t="s">
        <v>3521</v>
      </c>
      <c r="AV56" s="49">
        <v>0</v>
      </c>
      <c r="AW56" s="49" t="s">
        <v>291</v>
      </c>
      <c r="AX56" s="49">
        <v>0</v>
      </c>
      <c r="AY56" s="49" t="s">
        <v>291</v>
      </c>
      <c r="AZ56" s="49">
        <v>0</v>
      </c>
      <c r="BA56" s="49" t="s">
        <v>291</v>
      </c>
      <c r="BB56" s="49">
        <v>0</v>
      </c>
      <c r="BC56" s="49" t="s">
        <v>291</v>
      </c>
      <c r="BD56" s="49">
        <v>0</v>
      </c>
      <c r="BE56" s="49" t="s">
        <v>291</v>
      </c>
      <c r="BF56" s="49" t="s">
        <v>2220</v>
      </c>
      <c r="BG56" s="49" t="s">
        <v>2220</v>
      </c>
      <c r="BH56" s="49" t="s">
        <v>2220</v>
      </c>
      <c r="BI56" s="49" t="s">
        <v>2220</v>
      </c>
      <c r="BJ56" s="49" t="s">
        <v>2220</v>
      </c>
      <c r="BK56" s="49" t="s">
        <v>2220</v>
      </c>
      <c r="BL56" s="49" t="s">
        <v>2220</v>
      </c>
      <c r="BM56" s="49" t="s">
        <v>2220</v>
      </c>
      <c r="BN56" s="49" t="s">
        <v>2220</v>
      </c>
      <c r="BO56" s="49" t="s">
        <v>2220</v>
      </c>
      <c r="BP56" s="49" t="s">
        <v>2220</v>
      </c>
      <c r="BQ56" s="49" t="s">
        <v>2220</v>
      </c>
    </row>
    <row r="57" spans="6:69" x14ac:dyDescent="0.2">
      <c r="F57" s="48" t="s">
        <v>430</v>
      </c>
      <c r="G57" s="48" t="s">
        <v>431</v>
      </c>
      <c r="H57" s="48"/>
      <c r="I57" s="48">
        <v>92.916720000000012</v>
      </c>
      <c r="J57" s="48"/>
      <c r="K57" s="48">
        <v>2</v>
      </c>
      <c r="L57" s="48" t="s">
        <v>3393</v>
      </c>
      <c r="M57" s="48">
        <v>3.5555560000000002</v>
      </c>
      <c r="N57" s="48" t="s">
        <v>3610</v>
      </c>
      <c r="O57" s="48">
        <v>2.1111110000000002</v>
      </c>
      <c r="P57" s="48" t="s">
        <v>3611</v>
      </c>
      <c r="Q57" s="48">
        <v>3.0555560000000002</v>
      </c>
      <c r="R57" s="48" t="s">
        <v>3612</v>
      </c>
      <c r="S57" s="48">
        <v>75.55556</v>
      </c>
      <c r="T57" s="48" t="s">
        <v>3613</v>
      </c>
      <c r="U57" s="48">
        <v>75.55556</v>
      </c>
      <c r="V57" s="48" t="s">
        <v>3614</v>
      </c>
      <c r="W57" s="48">
        <v>134.4444</v>
      </c>
      <c r="X57" s="48" t="s">
        <v>3615</v>
      </c>
      <c r="Y57" s="48">
        <v>134.4444</v>
      </c>
      <c r="Z57" s="48" t="s">
        <v>3616</v>
      </c>
      <c r="AA57" s="48" t="s">
        <v>2220</v>
      </c>
      <c r="AB57" s="48" t="s">
        <v>2220</v>
      </c>
      <c r="AC57" s="48" t="s">
        <v>2220</v>
      </c>
      <c r="AD57" s="48" t="s">
        <v>2220</v>
      </c>
      <c r="AE57" s="48" t="s">
        <v>2220</v>
      </c>
      <c r="AF57" s="48" t="s">
        <v>2220</v>
      </c>
      <c r="AG57" s="48" t="s">
        <v>2220</v>
      </c>
      <c r="AH57" s="48" t="s">
        <v>2220</v>
      </c>
      <c r="AI57" s="48" t="s">
        <v>2220</v>
      </c>
      <c r="AJ57" s="48" t="s">
        <v>2220</v>
      </c>
      <c r="AK57" s="48" t="s">
        <v>2220</v>
      </c>
      <c r="AL57" s="48" t="s">
        <v>2220</v>
      </c>
      <c r="AM57" s="49">
        <v>35</v>
      </c>
      <c r="AN57" s="49">
        <v>92.916720000000012</v>
      </c>
      <c r="AO57" s="49"/>
      <c r="AP57" s="49">
        <v>2</v>
      </c>
      <c r="AQ57" s="49" t="s">
        <v>3393</v>
      </c>
      <c r="AR57" s="49">
        <v>3.5555560000000002</v>
      </c>
      <c r="AS57" s="49" t="s">
        <v>3610</v>
      </c>
      <c r="AT57" s="49">
        <v>2.1111110000000002</v>
      </c>
      <c r="AU57" s="49" t="s">
        <v>3611</v>
      </c>
      <c r="AV57" s="49">
        <v>3.0555560000000002</v>
      </c>
      <c r="AW57" s="49" t="s">
        <v>3612</v>
      </c>
      <c r="AX57" s="49">
        <v>75.55556</v>
      </c>
      <c r="AY57" s="49" t="s">
        <v>3613</v>
      </c>
      <c r="AZ57" s="49">
        <v>75.55556</v>
      </c>
      <c r="BA57" s="49" t="s">
        <v>3614</v>
      </c>
      <c r="BB57" s="49">
        <v>134.4444</v>
      </c>
      <c r="BC57" s="49" t="s">
        <v>3615</v>
      </c>
      <c r="BD57" s="49">
        <v>134.4444</v>
      </c>
      <c r="BE57" s="49" t="s">
        <v>3616</v>
      </c>
      <c r="BF57" s="49" t="s">
        <v>2220</v>
      </c>
      <c r="BG57" s="49" t="s">
        <v>2220</v>
      </c>
      <c r="BH57" s="49" t="s">
        <v>2220</v>
      </c>
      <c r="BI57" s="49" t="s">
        <v>2220</v>
      </c>
      <c r="BJ57" s="49" t="s">
        <v>2220</v>
      </c>
      <c r="BK57" s="49" t="s">
        <v>2220</v>
      </c>
      <c r="BL57" s="49" t="s">
        <v>2220</v>
      </c>
      <c r="BM57" s="49" t="s">
        <v>2220</v>
      </c>
      <c r="BN57" s="49" t="s">
        <v>2220</v>
      </c>
      <c r="BO57" s="49" t="s">
        <v>2220</v>
      </c>
      <c r="BP57" s="49" t="s">
        <v>2220</v>
      </c>
      <c r="BQ57" s="49" t="s">
        <v>2220</v>
      </c>
    </row>
    <row r="58" spans="6:69" x14ac:dyDescent="0.2">
      <c r="F58" s="48" t="s">
        <v>432</v>
      </c>
      <c r="G58" s="48" t="s">
        <v>433</v>
      </c>
      <c r="H58" s="48"/>
      <c r="I58" s="48">
        <v>56.002010000000006</v>
      </c>
      <c r="J58" s="48"/>
      <c r="K58" s="48">
        <v>76</v>
      </c>
      <c r="L58" s="48" t="s">
        <v>3617</v>
      </c>
      <c r="M58" s="48">
        <v>194</v>
      </c>
      <c r="N58" s="48" t="s">
        <v>3618</v>
      </c>
      <c r="O58" s="48">
        <v>50.913460000000001</v>
      </c>
      <c r="P58" s="48" t="s">
        <v>3619</v>
      </c>
      <c r="Q58" s="48">
        <v>72.230770000000007</v>
      </c>
      <c r="R58" s="48" t="s">
        <v>3620</v>
      </c>
      <c r="S58" s="48">
        <v>175</v>
      </c>
      <c r="T58" s="48" t="s">
        <v>3621</v>
      </c>
      <c r="U58" s="48">
        <v>750</v>
      </c>
      <c r="V58" s="48" t="s">
        <v>88</v>
      </c>
      <c r="W58" s="48">
        <v>171.5</v>
      </c>
      <c r="X58" s="48" t="s">
        <v>3622</v>
      </c>
      <c r="Y58" s="48">
        <v>120</v>
      </c>
      <c r="Z58" s="48" t="s">
        <v>298</v>
      </c>
      <c r="AA58" s="48" t="s">
        <v>2220</v>
      </c>
      <c r="AB58" s="48" t="s">
        <v>2220</v>
      </c>
      <c r="AC58" s="48" t="s">
        <v>2220</v>
      </c>
      <c r="AD58" s="48" t="s">
        <v>2220</v>
      </c>
      <c r="AE58" s="48" t="s">
        <v>2220</v>
      </c>
      <c r="AF58" s="48" t="s">
        <v>2220</v>
      </c>
      <c r="AG58" s="48" t="s">
        <v>2220</v>
      </c>
      <c r="AH58" s="48" t="s">
        <v>2220</v>
      </c>
      <c r="AI58" s="48" t="s">
        <v>2220</v>
      </c>
      <c r="AJ58" s="48" t="s">
        <v>2220</v>
      </c>
      <c r="AK58" s="48" t="s">
        <v>2220</v>
      </c>
      <c r="AL58" s="48" t="s">
        <v>2220</v>
      </c>
      <c r="AM58" s="49">
        <v>156</v>
      </c>
      <c r="AN58" s="49">
        <v>56.002010000000006</v>
      </c>
      <c r="AO58" s="49"/>
      <c r="AP58" s="49">
        <v>76</v>
      </c>
      <c r="AQ58" s="49" t="s">
        <v>3617</v>
      </c>
      <c r="AR58" s="49">
        <v>194</v>
      </c>
      <c r="AS58" s="49" t="s">
        <v>3618</v>
      </c>
      <c r="AT58" s="49">
        <v>50.913460000000001</v>
      </c>
      <c r="AU58" s="49" t="s">
        <v>3619</v>
      </c>
      <c r="AV58" s="49">
        <v>72.230770000000007</v>
      </c>
      <c r="AW58" s="49" t="s">
        <v>3620</v>
      </c>
      <c r="AX58" s="49">
        <v>175</v>
      </c>
      <c r="AY58" s="49" t="s">
        <v>3621</v>
      </c>
      <c r="AZ58" s="49">
        <v>750</v>
      </c>
      <c r="BA58" s="49" t="s">
        <v>88</v>
      </c>
      <c r="BB58" s="49">
        <v>171.5</v>
      </c>
      <c r="BC58" s="49" t="s">
        <v>3622</v>
      </c>
      <c r="BD58" s="49">
        <v>120</v>
      </c>
      <c r="BE58" s="49" t="s">
        <v>298</v>
      </c>
      <c r="BF58" s="49" t="s">
        <v>2220</v>
      </c>
      <c r="BG58" s="49" t="s">
        <v>2220</v>
      </c>
      <c r="BH58" s="49" t="s">
        <v>2220</v>
      </c>
      <c r="BI58" s="49" t="s">
        <v>2220</v>
      </c>
      <c r="BJ58" s="49" t="s">
        <v>2220</v>
      </c>
      <c r="BK58" s="49" t="s">
        <v>2220</v>
      </c>
      <c r="BL58" s="49" t="s">
        <v>2220</v>
      </c>
      <c r="BM58" s="49" t="s">
        <v>2220</v>
      </c>
      <c r="BN58" s="49" t="s">
        <v>2220</v>
      </c>
      <c r="BO58" s="49" t="s">
        <v>2220</v>
      </c>
      <c r="BP58" s="49" t="s">
        <v>2220</v>
      </c>
      <c r="BQ58" s="49" t="s">
        <v>2220</v>
      </c>
    </row>
    <row r="59" spans="6:69" x14ac:dyDescent="0.2">
      <c r="F59" s="48" t="s">
        <v>434</v>
      </c>
      <c r="G59" s="48" t="s">
        <v>435</v>
      </c>
      <c r="H59" s="48"/>
      <c r="I59" s="48">
        <v>77.565960000000004</v>
      </c>
      <c r="J59" s="48"/>
      <c r="K59" s="48">
        <v>56.333329999999997</v>
      </c>
      <c r="L59" s="48" t="s">
        <v>3623</v>
      </c>
      <c r="M59" s="48">
        <v>33.75</v>
      </c>
      <c r="N59" s="48" t="s">
        <v>3624</v>
      </c>
      <c r="O59" s="48">
        <v>56</v>
      </c>
      <c r="P59" s="48" t="s">
        <v>3625</v>
      </c>
      <c r="Q59" s="48">
        <v>42</v>
      </c>
      <c r="R59" s="48" t="s">
        <v>3417</v>
      </c>
      <c r="S59" s="48">
        <v>76</v>
      </c>
      <c r="T59" s="48" t="s">
        <v>807</v>
      </c>
      <c r="U59" s="48">
        <v>57.5</v>
      </c>
      <c r="V59" s="48" t="s">
        <v>3626</v>
      </c>
      <c r="W59" s="48">
        <v>316.66669999999999</v>
      </c>
      <c r="X59" s="48" t="s">
        <v>3627</v>
      </c>
      <c r="Y59" s="48">
        <v>319.83330000000001</v>
      </c>
      <c r="Z59" s="48" t="s">
        <v>3628</v>
      </c>
      <c r="AA59" s="48" t="s">
        <v>2220</v>
      </c>
      <c r="AB59" s="48" t="s">
        <v>2220</v>
      </c>
      <c r="AC59" s="48" t="s">
        <v>2220</v>
      </c>
      <c r="AD59" s="48" t="s">
        <v>2220</v>
      </c>
      <c r="AE59" s="48" t="s">
        <v>2220</v>
      </c>
      <c r="AF59" s="48" t="s">
        <v>2220</v>
      </c>
      <c r="AG59" s="48" t="s">
        <v>2220</v>
      </c>
      <c r="AH59" s="48" t="s">
        <v>2220</v>
      </c>
      <c r="AI59" s="48" t="s">
        <v>2220</v>
      </c>
      <c r="AJ59" s="48" t="s">
        <v>2220</v>
      </c>
      <c r="AK59" s="48" t="s">
        <v>2220</v>
      </c>
      <c r="AL59" s="48" t="s">
        <v>2220</v>
      </c>
      <c r="AM59" s="49">
        <v>79</v>
      </c>
      <c r="AN59" s="49">
        <v>77.890780000000007</v>
      </c>
      <c r="AO59" s="49"/>
      <c r="AP59" s="49">
        <v>56.333329999999997</v>
      </c>
      <c r="AQ59" s="49" t="s">
        <v>3623</v>
      </c>
      <c r="AR59" s="49">
        <v>33.75</v>
      </c>
      <c r="AS59" s="49" t="s">
        <v>3624</v>
      </c>
      <c r="AT59" s="49">
        <v>56</v>
      </c>
      <c r="AU59" s="49" t="s">
        <v>3625</v>
      </c>
      <c r="AV59" s="49">
        <v>34.75</v>
      </c>
      <c r="AW59" s="49" t="s">
        <v>4150</v>
      </c>
      <c r="AX59" s="49">
        <v>76</v>
      </c>
      <c r="AY59" s="49" t="s">
        <v>807</v>
      </c>
      <c r="AZ59" s="49">
        <v>57.5</v>
      </c>
      <c r="BA59" s="49" t="s">
        <v>3626</v>
      </c>
      <c r="BB59" s="49">
        <v>316.66669999999999</v>
      </c>
      <c r="BC59" s="49" t="s">
        <v>3627</v>
      </c>
      <c r="BD59" s="49">
        <v>319.83330000000001</v>
      </c>
      <c r="BE59" s="49" t="s">
        <v>3628</v>
      </c>
      <c r="BF59" s="49" t="s">
        <v>2220</v>
      </c>
      <c r="BG59" s="49" t="s">
        <v>2220</v>
      </c>
      <c r="BH59" s="49" t="s">
        <v>2220</v>
      </c>
      <c r="BI59" s="49" t="s">
        <v>2220</v>
      </c>
      <c r="BJ59" s="49" t="s">
        <v>2220</v>
      </c>
      <c r="BK59" s="49" t="s">
        <v>2220</v>
      </c>
      <c r="BL59" s="49" t="s">
        <v>2220</v>
      </c>
      <c r="BM59" s="49" t="s">
        <v>2220</v>
      </c>
      <c r="BN59" s="49" t="s">
        <v>2220</v>
      </c>
      <c r="BO59" s="49" t="s">
        <v>2220</v>
      </c>
      <c r="BP59" s="49" t="s">
        <v>2220</v>
      </c>
      <c r="BQ59" s="49" t="s">
        <v>2220</v>
      </c>
    </row>
    <row r="60" spans="6:69" x14ac:dyDescent="0.2">
      <c r="F60" s="48" t="s">
        <v>436</v>
      </c>
      <c r="G60" s="48" t="s">
        <v>437</v>
      </c>
      <c r="H60" s="48"/>
      <c r="I60" s="48">
        <v>92.436260000000004</v>
      </c>
      <c r="J60" s="48"/>
      <c r="K60" s="48">
        <v>2</v>
      </c>
      <c r="L60" s="48" t="s">
        <v>3393</v>
      </c>
      <c r="M60" s="48">
        <v>0.5</v>
      </c>
      <c r="N60" s="48" t="s">
        <v>291</v>
      </c>
      <c r="O60" s="48">
        <v>36</v>
      </c>
      <c r="P60" s="48" t="s">
        <v>3411</v>
      </c>
      <c r="Q60" s="48">
        <v>2</v>
      </c>
      <c r="R60" s="48" t="s">
        <v>3522</v>
      </c>
      <c r="S60" s="48">
        <v>70</v>
      </c>
      <c r="T60" s="48" t="s">
        <v>100</v>
      </c>
      <c r="U60" s="48">
        <v>0</v>
      </c>
      <c r="V60" s="48" t="s">
        <v>291</v>
      </c>
      <c r="W60" s="48">
        <v>212.5</v>
      </c>
      <c r="X60" s="48" t="s">
        <v>3629</v>
      </c>
      <c r="Y60" s="48">
        <v>0</v>
      </c>
      <c r="Z60" s="48" t="s">
        <v>291</v>
      </c>
      <c r="AA60" s="48" t="s">
        <v>2220</v>
      </c>
      <c r="AB60" s="48" t="s">
        <v>2220</v>
      </c>
      <c r="AC60" s="48" t="s">
        <v>2220</v>
      </c>
      <c r="AD60" s="48" t="s">
        <v>2220</v>
      </c>
      <c r="AE60" s="48" t="s">
        <v>2220</v>
      </c>
      <c r="AF60" s="48" t="s">
        <v>2220</v>
      </c>
      <c r="AG60" s="48" t="s">
        <v>2220</v>
      </c>
      <c r="AH60" s="48" t="s">
        <v>2220</v>
      </c>
      <c r="AI60" s="48" t="s">
        <v>2220</v>
      </c>
      <c r="AJ60" s="48" t="s">
        <v>2220</v>
      </c>
      <c r="AK60" s="48" t="s">
        <v>2220</v>
      </c>
      <c r="AL60" s="48" t="s">
        <v>2220</v>
      </c>
      <c r="AM60" s="49">
        <v>37</v>
      </c>
      <c r="AN60" s="49">
        <v>92.436260000000004</v>
      </c>
      <c r="AO60" s="49"/>
      <c r="AP60" s="49">
        <v>2</v>
      </c>
      <c r="AQ60" s="49" t="s">
        <v>3393</v>
      </c>
      <c r="AR60" s="49">
        <v>0.5</v>
      </c>
      <c r="AS60" s="49" t="s">
        <v>291</v>
      </c>
      <c r="AT60" s="49">
        <v>36</v>
      </c>
      <c r="AU60" s="49" t="s">
        <v>3411</v>
      </c>
      <c r="AV60" s="49">
        <v>2</v>
      </c>
      <c r="AW60" s="49" t="s">
        <v>3522</v>
      </c>
      <c r="AX60" s="49">
        <v>70</v>
      </c>
      <c r="AY60" s="49" t="s">
        <v>100</v>
      </c>
      <c r="AZ60" s="49">
        <v>0</v>
      </c>
      <c r="BA60" s="49" t="s">
        <v>291</v>
      </c>
      <c r="BB60" s="49">
        <v>212.5</v>
      </c>
      <c r="BC60" s="49" t="s">
        <v>3629</v>
      </c>
      <c r="BD60" s="49">
        <v>0</v>
      </c>
      <c r="BE60" s="49" t="s">
        <v>291</v>
      </c>
      <c r="BF60" s="49" t="s">
        <v>2220</v>
      </c>
      <c r="BG60" s="49" t="s">
        <v>2220</v>
      </c>
      <c r="BH60" s="49" t="s">
        <v>2220</v>
      </c>
      <c r="BI60" s="49" t="s">
        <v>2220</v>
      </c>
      <c r="BJ60" s="49" t="s">
        <v>2220</v>
      </c>
      <c r="BK60" s="49" t="s">
        <v>2220</v>
      </c>
      <c r="BL60" s="49" t="s">
        <v>2220</v>
      </c>
      <c r="BM60" s="49" t="s">
        <v>2220</v>
      </c>
      <c r="BN60" s="49" t="s">
        <v>2220</v>
      </c>
      <c r="BO60" s="49" t="s">
        <v>2220</v>
      </c>
      <c r="BP60" s="49" t="s">
        <v>2220</v>
      </c>
      <c r="BQ60" s="49" t="s">
        <v>2220</v>
      </c>
    </row>
    <row r="61" spans="6:69" x14ac:dyDescent="0.2">
      <c r="F61" s="48" t="s">
        <v>438</v>
      </c>
      <c r="G61" s="48" t="s">
        <v>439</v>
      </c>
      <c r="H61" s="48"/>
      <c r="I61" s="48">
        <v>100.00000000000001</v>
      </c>
      <c r="J61" s="48"/>
      <c r="K61" s="48">
        <v>0.5</v>
      </c>
      <c r="L61" s="48" t="s">
        <v>291</v>
      </c>
      <c r="M61" s="48">
        <v>0.5</v>
      </c>
      <c r="N61" s="48" t="s">
        <v>291</v>
      </c>
      <c r="O61" s="48">
        <v>0</v>
      </c>
      <c r="P61" s="48" t="s">
        <v>291</v>
      </c>
      <c r="Q61" s="48">
        <v>0</v>
      </c>
      <c r="R61" s="48" t="s">
        <v>291</v>
      </c>
      <c r="S61" s="48">
        <v>0</v>
      </c>
      <c r="T61" s="48" t="s">
        <v>291</v>
      </c>
      <c r="U61" s="48">
        <v>0</v>
      </c>
      <c r="V61" s="48" t="s">
        <v>291</v>
      </c>
      <c r="W61" s="48">
        <v>0</v>
      </c>
      <c r="X61" s="48" t="s">
        <v>291</v>
      </c>
      <c r="Y61" s="48">
        <v>0</v>
      </c>
      <c r="Z61" s="48" t="s">
        <v>291</v>
      </c>
      <c r="AA61" s="48" t="s">
        <v>2220</v>
      </c>
      <c r="AB61" s="48" t="s">
        <v>2220</v>
      </c>
      <c r="AC61" s="48" t="s">
        <v>2220</v>
      </c>
      <c r="AD61" s="48" t="s">
        <v>2220</v>
      </c>
      <c r="AE61" s="48" t="s">
        <v>2220</v>
      </c>
      <c r="AF61" s="48" t="s">
        <v>2220</v>
      </c>
      <c r="AG61" s="48" t="s">
        <v>2220</v>
      </c>
      <c r="AH61" s="48" t="s">
        <v>2220</v>
      </c>
      <c r="AI61" s="48" t="s">
        <v>2220</v>
      </c>
      <c r="AJ61" s="48" t="s">
        <v>2220</v>
      </c>
      <c r="AK61" s="48" t="s">
        <v>2220</v>
      </c>
      <c r="AL61" s="48" t="s">
        <v>2220</v>
      </c>
      <c r="AM61" s="49">
        <v>1</v>
      </c>
      <c r="AN61" s="49">
        <v>100.00000000000001</v>
      </c>
      <c r="AO61" s="49"/>
      <c r="AP61" s="49">
        <v>0.5</v>
      </c>
      <c r="AQ61" s="49" t="s">
        <v>291</v>
      </c>
      <c r="AR61" s="49">
        <v>0.5</v>
      </c>
      <c r="AS61" s="49" t="s">
        <v>291</v>
      </c>
      <c r="AT61" s="49">
        <v>0</v>
      </c>
      <c r="AU61" s="49" t="s">
        <v>291</v>
      </c>
      <c r="AV61" s="49">
        <v>0</v>
      </c>
      <c r="AW61" s="49" t="s">
        <v>291</v>
      </c>
      <c r="AX61" s="49">
        <v>0</v>
      </c>
      <c r="AY61" s="49" t="s">
        <v>291</v>
      </c>
      <c r="AZ61" s="49">
        <v>0</v>
      </c>
      <c r="BA61" s="49" t="s">
        <v>291</v>
      </c>
      <c r="BB61" s="49">
        <v>0</v>
      </c>
      <c r="BC61" s="49" t="s">
        <v>291</v>
      </c>
      <c r="BD61" s="49">
        <v>0</v>
      </c>
      <c r="BE61" s="49" t="s">
        <v>291</v>
      </c>
      <c r="BF61" s="49" t="s">
        <v>2220</v>
      </c>
      <c r="BG61" s="49" t="s">
        <v>2220</v>
      </c>
      <c r="BH61" s="49" t="s">
        <v>2220</v>
      </c>
      <c r="BI61" s="49" t="s">
        <v>2220</v>
      </c>
      <c r="BJ61" s="49" t="s">
        <v>2220</v>
      </c>
      <c r="BK61" s="49" t="s">
        <v>2220</v>
      </c>
      <c r="BL61" s="49" t="s">
        <v>2220</v>
      </c>
      <c r="BM61" s="49" t="s">
        <v>2220</v>
      </c>
      <c r="BN61" s="49" t="s">
        <v>2220</v>
      </c>
      <c r="BO61" s="49" t="s">
        <v>2220</v>
      </c>
      <c r="BP61" s="49" t="s">
        <v>2220</v>
      </c>
      <c r="BQ61" s="49" t="s">
        <v>2220</v>
      </c>
    </row>
    <row r="62" spans="6:69" x14ac:dyDescent="0.2">
      <c r="F62" s="48" t="s">
        <v>440</v>
      </c>
      <c r="G62" s="48" t="s">
        <v>441</v>
      </c>
      <c r="H62" s="48"/>
      <c r="I62" s="48">
        <v>43.939340000000001</v>
      </c>
      <c r="J62" s="48"/>
      <c r="K62" s="48">
        <v>60</v>
      </c>
      <c r="L62" s="48" t="s">
        <v>3549</v>
      </c>
      <c r="M62" s="48">
        <v>120</v>
      </c>
      <c r="N62" s="48" t="s">
        <v>3527</v>
      </c>
      <c r="O62" s="48">
        <v>96</v>
      </c>
      <c r="P62" s="48" t="s">
        <v>3441</v>
      </c>
      <c r="Q62" s="48">
        <v>84</v>
      </c>
      <c r="R62" s="48" t="s">
        <v>3630</v>
      </c>
      <c r="S62" s="48">
        <v>200</v>
      </c>
      <c r="T62" s="48" t="s">
        <v>286</v>
      </c>
      <c r="U62" s="48">
        <v>170</v>
      </c>
      <c r="V62" s="48" t="s">
        <v>3631</v>
      </c>
      <c r="W62" s="48">
        <v>1633</v>
      </c>
      <c r="X62" s="48" t="s">
        <v>88</v>
      </c>
      <c r="Y62" s="48">
        <v>1320</v>
      </c>
      <c r="Z62" s="48" t="s">
        <v>88</v>
      </c>
      <c r="AA62" s="48" t="s">
        <v>2220</v>
      </c>
      <c r="AB62" s="48" t="s">
        <v>2220</v>
      </c>
      <c r="AC62" s="48" t="s">
        <v>2220</v>
      </c>
      <c r="AD62" s="48" t="s">
        <v>2220</v>
      </c>
      <c r="AE62" s="48" t="s">
        <v>2220</v>
      </c>
      <c r="AF62" s="48" t="s">
        <v>2220</v>
      </c>
      <c r="AG62" s="48" t="s">
        <v>2220</v>
      </c>
      <c r="AH62" s="48" t="s">
        <v>2220</v>
      </c>
      <c r="AI62" s="48" t="s">
        <v>2220</v>
      </c>
      <c r="AJ62" s="48" t="s">
        <v>2220</v>
      </c>
      <c r="AK62" s="48" t="s">
        <v>2220</v>
      </c>
      <c r="AL62" s="48" t="s">
        <v>2220</v>
      </c>
      <c r="AM62" s="49">
        <v>170</v>
      </c>
      <c r="AN62" s="49">
        <v>43.939340000000001</v>
      </c>
      <c r="AO62" s="49"/>
      <c r="AP62" s="49">
        <v>60</v>
      </c>
      <c r="AQ62" s="49" t="s">
        <v>3549</v>
      </c>
      <c r="AR62" s="49">
        <v>120</v>
      </c>
      <c r="AS62" s="49" t="s">
        <v>3527</v>
      </c>
      <c r="AT62" s="49">
        <v>96</v>
      </c>
      <c r="AU62" s="49" t="s">
        <v>3441</v>
      </c>
      <c r="AV62" s="49">
        <v>84</v>
      </c>
      <c r="AW62" s="49" t="s">
        <v>3630</v>
      </c>
      <c r="AX62" s="49">
        <v>200</v>
      </c>
      <c r="AY62" s="49" t="s">
        <v>286</v>
      </c>
      <c r="AZ62" s="49">
        <v>170</v>
      </c>
      <c r="BA62" s="49" t="s">
        <v>3631</v>
      </c>
      <c r="BB62" s="49">
        <v>1633</v>
      </c>
      <c r="BC62" s="49" t="s">
        <v>88</v>
      </c>
      <c r="BD62" s="49">
        <v>1320</v>
      </c>
      <c r="BE62" s="49" t="s">
        <v>88</v>
      </c>
      <c r="BF62" s="49" t="s">
        <v>2220</v>
      </c>
      <c r="BG62" s="49" t="s">
        <v>2220</v>
      </c>
      <c r="BH62" s="49" t="s">
        <v>2220</v>
      </c>
      <c r="BI62" s="49" t="s">
        <v>2220</v>
      </c>
      <c r="BJ62" s="49" t="s">
        <v>2220</v>
      </c>
      <c r="BK62" s="49" t="s">
        <v>2220</v>
      </c>
      <c r="BL62" s="49" t="s">
        <v>2220</v>
      </c>
      <c r="BM62" s="49" t="s">
        <v>2220</v>
      </c>
      <c r="BN62" s="49" t="s">
        <v>2220</v>
      </c>
      <c r="BO62" s="49" t="s">
        <v>2220</v>
      </c>
      <c r="BP62" s="49" t="s">
        <v>2220</v>
      </c>
      <c r="BQ62" s="49" t="s">
        <v>2220</v>
      </c>
    </row>
    <row r="63" spans="6:69" x14ac:dyDescent="0.2">
      <c r="F63" s="48" t="s">
        <v>442</v>
      </c>
      <c r="G63" s="48" t="s">
        <v>443</v>
      </c>
      <c r="H63" s="48"/>
      <c r="I63" s="48">
        <v>67.810749999999999</v>
      </c>
      <c r="J63" s="48"/>
      <c r="K63" s="48">
        <v>48</v>
      </c>
      <c r="L63" s="48" t="s">
        <v>3446</v>
      </c>
      <c r="M63" s="48">
        <v>31.5</v>
      </c>
      <c r="N63" s="48" t="s">
        <v>3632</v>
      </c>
      <c r="O63" s="48">
        <v>109.33329999999999</v>
      </c>
      <c r="P63" s="48" t="s">
        <v>3633</v>
      </c>
      <c r="Q63" s="48">
        <v>87</v>
      </c>
      <c r="R63" s="48" t="s">
        <v>3634</v>
      </c>
      <c r="S63" s="48">
        <v>133</v>
      </c>
      <c r="T63" s="48" t="s">
        <v>3635</v>
      </c>
      <c r="U63" s="48">
        <v>151.875</v>
      </c>
      <c r="V63" s="48" t="s">
        <v>3636</v>
      </c>
      <c r="W63" s="48">
        <v>380.55560000000003</v>
      </c>
      <c r="X63" s="48" t="s">
        <v>3637</v>
      </c>
      <c r="Y63" s="48">
        <v>325.625</v>
      </c>
      <c r="Z63" s="48" t="s">
        <v>3638</v>
      </c>
      <c r="AA63" s="48" t="s">
        <v>2220</v>
      </c>
      <c r="AB63" s="48" t="s">
        <v>2220</v>
      </c>
      <c r="AC63" s="48" t="s">
        <v>2220</v>
      </c>
      <c r="AD63" s="48" t="s">
        <v>2220</v>
      </c>
      <c r="AE63" s="48" t="s">
        <v>2220</v>
      </c>
      <c r="AF63" s="48" t="s">
        <v>2220</v>
      </c>
      <c r="AG63" s="48" t="s">
        <v>2220</v>
      </c>
      <c r="AH63" s="48" t="s">
        <v>2220</v>
      </c>
      <c r="AI63" s="48" t="s">
        <v>2220</v>
      </c>
      <c r="AJ63" s="48" t="s">
        <v>2220</v>
      </c>
      <c r="AK63" s="48" t="s">
        <v>2220</v>
      </c>
      <c r="AL63" s="48" t="s">
        <v>2220</v>
      </c>
      <c r="AM63" s="49">
        <v>115</v>
      </c>
      <c r="AN63" s="49">
        <v>67.810749999999999</v>
      </c>
      <c r="AO63" s="49"/>
      <c r="AP63" s="49">
        <v>48</v>
      </c>
      <c r="AQ63" s="49" t="s">
        <v>3446</v>
      </c>
      <c r="AR63" s="49">
        <v>31.5</v>
      </c>
      <c r="AS63" s="49" t="s">
        <v>3632</v>
      </c>
      <c r="AT63" s="49">
        <v>109.33329999999999</v>
      </c>
      <c r="AU63" s="49" t="s">
        <v>3633</v>
      </c>
      <c r="AV63" s="49">
        <v>87</v>
      </c>
      <c r="AW63" s="49" t="s">
        <v>3634</v>
      </c>
      <c r="AX63" s="49">
        <v>133</v>
      </c>
      <c r="AY63" s="49" t="s">
        <v>3635</v>
      </c>
      <c r="AZ63" s="49">
        <v>151.875</v>
      </c>
      <c r="BA63" s="49" t="s">
        <v>3636</v>
      </c>
      <c r="BB63" s="49">
        <v>380.55560000000003</v>
      </c>
      <c r="BC63" s="49" t="s">
        <v>3637</v>
      </c>
      <c r="BD63" s="49">
        <v>325.625</v>
      </c>
      <c r="BE63" s="49" t="s">
        <v>3638</v>
      </c>
      <c r="BF63" s="49" t="s">
        <v>2220</v>
      </c>
      <c r="BG63" s="49" t="s">
        <v>2220</v>
      </c>
      <c r="BH63" s="49" t="s">
        <v>2220</v>
      </c>
      <c r="BI63" s="49" t="s">
        <v>2220</v>
      </c>
      <c r="BJ63" s="49" t="s">
        <v>2220</v>
      </c>
      <c r="BK63" s="49" t="s">
        <v>2220</v>
      </c>
      <c r="BL63" s="49" t="s">
        <v>2220</v>
      </c>
      <c r="BM63" s="49" t="s">
        <v>2220</v>
      </c>
      <c r="BN63" s="49" t="s">
        <v>2220</v>
      </c>
      <c r="BO63" s="49" t="s">
        <v>2220</v>
      </c>
      <c r="BP63" s="49" t="s">
        <v>2220</v>
      </c>
      <c r="BQ63" s="49" t="s">
        <v>2220</v>
      </c>
    </row>
    <row r="64" spans="6:69" x14ac:dyDescent="0.2">
      <c r="F64" s="48" t="s">
        <v>444</v>
      </c>
      <c r="G64" s="48" t="s">
        <v>445</v>
      </c>
      <c r="H64" s="48"/>
      <c r="I64" s="48">
        <v>90.028190000000009</v>
      </c>
      <c r="J64" s="48"/>
      <c r="K64" s="48">
        <v>2</v>
      </c>
      <c r="L64" s="48" t="s">
        <v>3393</v>
      </c>
      <c r="M64" s="48">
        <v>2</v>
      </c>
      <c r="N64" s="48" t="s">
        <v>3574</v>
      </c>
      <c r="O64" s="48">
        <v>6</v>
      </c>
      <c r="P64" s="48" t="s">
        <v>3639</v>
      </c>
      <c r="Q64" s="48">
        <v>15</v>
      </c>
      <c r="R64" s="48" t="s">
        <v>3640</v>
      </c>
      <c r="S64" s="48">
        <v>0</v>
      </c>
      <c r="T64" s="48" t="s">
        <v>291</v>
      </c>
      <c r="U64" s="48">
        <v>189</v>
      </c>
      <c r="V64" s="48" t="s">
        <v>252</v>
      </c>
      <c r="W64" s="48">
        <v>112</v>
      </c>
      <c r="X64" s="48" t="s">
        <v>3641</v>
      </c>
      <c r="Y64" s="48">
        <v>396.42860000000002</v>
      </c>
      <c r="Z64" s="48" t="s">
        <v>3642</v>
      </c>
      <c r="AA64" s="48" t="s">
        <v>2220</v>
      </c>
      <c r="AB64" s="48" t="s">
        <v>2220</v>
      </c>
      <c r="AC64" s="48" t="s">
        <v>2220</v>
      </c>
      <c r="AD64" s="48" t="s">
        <v>2220</v>
      </c>
      <c r="AE64" s="48" t="s">
        <v>2220</v>
      </c>
      <c r="AF64" s="48" t="s">
        <v>2220</v>
      </c>
      <c r="AG64" s="48" t="s">
        <v>2220</v>
      </c>
      <c r="AH64" s="48" t="s">
        <v>2220</v>
      </c>
      <c r="AI64" s="48" t="s">
        <v>2220</v>
      </c>
      <c r="AJ64" s="48" t="s">
        <v>2220</v>
      </c>
      <c r="AK64" s="48" t="s">
        <v>2220</v>
      </c>
      <c r="AL64" s="48" t="s">
        <v>2220</v>
      </c>
      <c r="AM64" s="49">
        <v>45</v>
      </c>
      <c r="AN64" s="49">
        <v>90.065180000000012</v>
      </c>
      <c r="AO64" s="49"/>
      <c r="AP64" s="49">
        <v>1.5</v>
      </c>
      <c r="AQ64" s="49" t="s">
        <v>3786</v>
      </c>
      <c r="AR64" s="49">
        <v>2</v>
      </c>
      <c r="AS64" s="49" t="s">
        <v>3574</v>
      </c>
      <c r="AT64" s="49">
        <v>6</v>
      </c>
      <c r="AU64" s="49" t="s">
        <v>3639</v>
      </c>
      <c r="AV64" s="49">
        <v>15</v>
      </c>
      <c r="AW64" s="49" t="s">
        <v>3640</v>
      </c>
      <c r="AX64" s="49">
        <v>0</v>
      </c>
      <c r="AY64" s="49" t="s">
        <v>291</v>
      </c>
      <c r="AZ64" s="49">
        <v>189</v>
      </c>
      <c r="BA64" s="49" t="s">
        <v>252</v>
      </c>
      <c r="BB64" s="49">
        <v>112</v>
      </c>
      <c r="BC64" s="49" t="s">
        <v>3641</v>
      </c>
      <c r="BD64" s="49">
        <v>396.42860000000002</v>
      </c>
      <c r="BE64" s="49" t="s">
        <v>3642</v>
      </c>
      <c r="BF64" s="49" t="s">
        <v>2220</v>
      </c>
      <c r="BG64" s="49" t="s">
        <v>2220</v>
      </c>
      <c r="BH64" s="49" t="s">
        <v>2220</v>
      </c>
      <c r="BI64" s="49" t="s">
        <v>2220</v>
      </c>
      <c r="BJ64" s="49" t="s">
        <v>2220</v>
      </c>
      <c r="BK64" s="49" t="s">
        <v>2220</v>
      </c>
      <c r="BL64" s="49" t="s">
        <v>2220</v>
      </c>
      <c r="BM64" s="49" t="s">
        <v>2220</v>
      </c>
      <c r="BN64" s="49" t="s">
        <v>2220</v>
      </c>
      <c r="BO64" s="49" t="s">
        <v>2220</v>
      </c>
      <c r="BP64" s="49" t="s">
        <v>2220</v>
      </c>
      <c r="BQ64" s="49" t="s">
        <v>2220</v>
      </c>
    </row>
    <row r="65" spans="6:69" x14ac:dyDescent="0.2">
      <c r="F65" s="48" t="s">
        <v>446</v>
      </c>
      <c r="G65" s="48" t="s">
        <v>447</v>
      </c>
      <c r="H65" s="48"/>
      <c r="I65" s="48">
        <v>91.773780000000002</v>
      </c>
      <c r="J65" s="48"/>
      <c r="K65" s="48">
        <v>1</v>
      </c>
      <c r="L65" s="48" t="s">
        <v>291</v>
      </c>
      <c r="M65" s="48">
        <v>0.5</v>
      </c>
      <c r="N65" s="48" t="s">
        <v>291</v>
      </c>
      <c r="O65" s="48">
        <v>36</v>
      </c>
      <c r="P65" s="48" t="s">
        <v>3411</v>
      </c>
      <c r="Q65" s="48">
        <v>0</v>
      </c>
      <c r="R65" s="48" t="s">
        <v>291</v>
      </c>
      <c r="S65" s="48">
        <v>45</v>
      </c>
      <c r="T65" s="48" t="s">
        <v>3643</v>
      </c>
      <c r="U65" s="48">
        <v>0</v>
      </c>
      <c r="V65" s="48" t="s">
        <v>291</v>
      </c>
      <c r="W65" s="48">
        <v>345</v>
      </c>
      <c r="X65" s="48" t="s">
        <v>3644</v>
      </c>
      <c r="Y65" s="48">
        <v>0</v>
      </c>
      <c r="Z65" s="48" t="s">
        <v>291</v>
      </c>
      <c r="AA65" s="48" t="s">
        <v>2220</v>
      </c>
      <c r="AB65" s="48" t="s">
        <v>2220</v>
      </c>
      <c r="AC65" s="48" t="s">
        <v>2220</v>
      </c>
      <c r="AD65" s="48" t="s">
        <v>2220</v>
      </c>
      <c r="AE65" s="48" t="s">
        <v>2220</v>
      </c>
      <c r="AF65" s="48" t="s">
        <v>2220</v>
      </c>
      <c r="AG65" s="48" t="s">
        <v>2220</v>
      </c>
      <c r="AH65" s="48" t="s">
        <v>2220</v>
      </c>
      <c r="AI65" s="48" t="s">
        <v>2220</v>
      </c>
      <c r="AJ65" s="48" t="s">
        <v>2220</v>
      </c>
      <c r="AK65" s="48" t="s">
        <v>2220</v>
      </c>
      <c r="AL65" s="48" t="s">
        <v>2220</v>
      </c>
      <c r="AM65" s="49">
        <v>42</v>
      </c>
      <c r="AN65" s="49">
        <v>91.773780000000002</v>
      </c>
      <c r="AO65" s="49"/>
      <c r="AP65" s="49">
        <v>1</v>
      </c>
      <c r="AQ65" s="49" t="s">
        <v>291</v>
      </c>
      <c r="AR65" s="49">
        <v>0.5</v>
      </c>
      <c r="AS65" s="49" t="s">
        <v>291</v>
      </c>
      <c r="AT65" s="49">
        <v>36</v>
      </c>
      <c r="AU65" s="49" t="s">
        <v>3411</v>
      </c>
      <c r="AV65" s="49">
        <v>0</v>
      </c>
      <c r="AW65" s="49" t="s">
        <v>291</v>
      </c>
      <c r="AX65" s="49">
        <v>45</v>
      </c>
      <c r="AY65" s="49" t="s">
        <v>3643</v>
      </c>
      <c r="AZ65" s="49">
        <v>0</v>
      </c>
      <c r="BA65" s="49" t="s">
        <v>291</v>
      </c>
      <c r="BB65" s="49">
        <v>345</v>
      </c>
      <c r="BC65" s="49" t="s">
        <v>3644</v>
      </c>
      <c r="BD65" s="49">
        <v>0</v>
      </c>
      <c r="BE65" s="49" t="s">
        <v>291</v>
      </c>
      <c r="BF65" s="49" t="s">
        <v>2220</v>
      </c>
      <c r="BG65" s="49" t="s">
        <v>2220</v>
      </c>
      <c r="BH65" s="49" t="s">
        <v>2220</v>
      </c>
      <c r="BI65" s="49" t="s">
        <v>2220</v>
      </c>
      <c r="BJ65" s="49" t="s">
        <v>2220</v>
      </c>
      <c r="BK65" s="49" t="s">
        <v>2220</v>
      </c>
      <c r="BL65" s="49" t="s">
        <v>2220</v>
      </c>
      <c r="BM65" s="49" t="s">
        <v>2220</v>
      </c>
      <c r="BN65" s="49" t="s">
        <v>2220</v>
      </c>
      <c r="BO65" s="49" t="s">
        <v>2220</v>
      </c>
      <c r="BP65" s="49" t="s">
        <v>2220</v>
      </c>
      <c r="BQ65" s="49" t="s">
        <v>2220</v>
      </c>
    </row>
    <row r="66" spans="6:69" x14ac:dyDescent="0.2">
      <c r="F66" s="48" t="s">
        <v>448</v>
      </c>
      <c r="G66" s="48" t="s">
        <v>449</v>
      </c>
      <c r="H66" s="48"/>
      <c r="I66" s="48">
        <v>54.839280000000002</v>
      </c>
      <c r="J66" s="48"/>
      <c r="K66" s="48">
        <v>89.333330000000004</v>
      </c>
      <c r="L66" s="48" t="s">
        <v>3645</v>
      </c>
      <c r="M66" s="48">
        <v>36</v>
      </c>
      <c r="N66" s="48" t="s">
        <v>3440</v>
      </c>
      <c r="O66" s="48">
        <v>108</v>
      </c>
      <c r="P66" s="48" t="s">
        <v>3646</v>
      </c>
      <c r="Q66" s="48">
        <v>80</v>
      </c>
      <c r="R66" s="48" t="s">
        <v>3567</v>
      </c>
      <c r="S66" s="48">
        <v>155</v>
      </c>
      <c r="T66" s="48" t="s">
        <v>3647</v>
      </c>
      <c r="U66" s="48">
        <v>474</v>
      </c>
      <c r="V66" s="48" t="s">
        <v>3115</v>
      </c>
      <c r="W66" s="48">
        <v>490</v>
      </c>
      <c r="X66" s="48" t="s">
        <v>3497</v>
      </c>
      <c r="Y66" s="48">
        <v>552.85709999999995</v>
      </c>
      <c r="Z66" s="48" t="s">
        <v>3648</v>
      </c>
      <c r="AA66" s="48" t="s">
        <v>2220</v>
      </c>
      <c r="AB66" s="48" t="s">
        <v>2220</v>
      </c>
      <c r="AC66" s="48" t="s">
        <v>2220</v>
      </c>
      <c r="AD66" s="48" t="s">
        <v>2220</v>
      </c>
      <c r="AE66" s="48" t="s">
        <v>2220</v>
      </c>
      <c r="AF66" s="48" t="s">
        <v>2220</v>
      </c>
      <c r="AG66" s="48" t="s">
        <v>2220</v>
      </c>
      <c r="AH66" s="48" t="s">
        <v>2220</v>
      </c>
      <c r="AI66" s="48" t="s">
        <v>2220</v>
      </c>
      <c r="AJ66" s="48" t="s">
        <v>2220</v>
      </c>
      <c r="AK66" s="48" t="s">
        <v>2220</v>
      </c>
      <c r="AL66" s="48" t="s">
        <v>2220</v>
      </c>
      <c r="AM66" s="49">
        <v>158</v>
      </c>
      <c r="AN66" s="49">
        <v>54.839280000000002</v>
      </c>
      <c r="AO66" s="49"/>
      <c r="AP66" s="49">
        <v>89.333330000000004</v>
      </c>
      <c r="AQ66" s="49" t="s">
        <v>3645</v>
      </c>
      <c r="AR66" s="49">
        <v>36</v>
      </c>
      <c r="AS66" s="49" t="s">
        <v>3440</v>
      </c>
      <c r="AT66" s="49">
        <v>108</v>
      </c>
      <c r="AU66" s="49" t="s">
        <v>3646</v>
      </c>
      <c r="AV66" s="49">
        <v>80</v>
      </c>
      <c r="AW66" s="49" t="s">
        <v>3567</v>
      </c>
      <c r="AX66" s="49">
        <v>155</v>
      </c>
      <c r="AY66" s="49" t="s">
        <v>3647</v>
      </c>
      <c r="AZ66" s="49">
        <v>474</v>
      </c>
      <c r="BA66" s="49" t="s">
        <v>3115</v>
      </c>
      <c r="BB66" s="49">
        <v>490</v>
      </c>
      <c r="BC66" s="49" t="s">
        <v>3497</v>
      </c>
      <c r="BD66" s="49">
        <v>552.85709999999995</v>
      </c>
      <c r="BE66" s="49" t="s">
        <v>3648</v>
      </c>
      <c r="BF66" s="49" t="s">
        <v>2220</v>
      </c>
      <c r="BG66" s="49" t="s">
        <v>2220</v>
      </c>
      <c r="BH66" s="49" t="s">
        <v>2220</v>
      </c>
      <c r="BI66" s="49" t="s">
        <v>2220</v>
      </c>
      <c r="BJ66" s="49" t="s">
        <v>2220</v>
      </c>
      <c r="BK66" s="49" t="s">
        <v>2220</v>
      </c>
      <c r="BL66" s="49" t="s">
        <v>2220</v>
      </c>
      <c r="BM66" s="49" t="s">
        <v>2220</v>
      </c>
      <c r="BN66" s="49" t="s">
        <v>2220</v>
      </c>
      <c r="BO66" s="49" t="s">
        <v>2220</v>
      </c>
      <c r="BP66" s="49" t="s">
        <v>2220</v>
      </c>
      <c r="BQ66" s="49" t="s">
        <v>2220</v>
      </c>
    </row>
    <row r="67" spans="6:69" x14ac:dyDescent="0.2">
      <c r="F67" s="48" t="s">
        <v>450</v>
      </c>
      <c r="G67" s="48" t="s">
        <v>451</v>
      </c>
      <c r="H67" s="48"/>
      <c r="I67" s="48">
        <v>93.716590000000011</v>
      </c>
      <c r="J67" s="48"/>
      <c r="K67" s="48">
        <v>1</v>
      </c>
      <c r="L67" s="48" t="s">
        <v>291</v>
      </c>
      <c r="M67" s="48">
        <v>0.5</v>
      </c>
      <c r="N67" s="48" t="s">
        <v>291</v>
      </c>
      <c r="O67" s="48">
        <v>24</v>
      </c>
      <c r="P67" s="48" t="s">
        <v>3601</v>
      </c>
      <c r="Q67" s="48">
        <v>0.5</v>
      </c>
      <c r="R67" s="48" t="s">
        <v>291</v>
      </c>
      <c r="S67" s="48">
        <v>30</v>
      </c>
      <c r="T67" s="48" t="s">
        <v>3649</v>
      </c>
      <c r="U67" s="48">
        <v>0</v>
      </c>
      <c r="V67" s="48" t="s">
        <v>291</v>
      </c>
      <c r="W67" s="48">
        <v>300</v>
      </c>
      <c r="X67" s="48" t="s">
        <v>3577</v>
      </c>
      <c r="Y67" s="48">
        <v>0</v>
      </c>
      <c r="Z67" s="48" t="s">
        <v>291</v>
      </c>
      <c r="AA67" s="48" t="s">
        <v>2220</v>
      </c>
      <c r="AB67" s="48" t="s">
        <v>2220</v>
      </c>
      <c r="AC67" s="48" t="s">
        <v>2220</v>
      </c>
      <c r="AD67" s="48" t="s">
        <v>2220</v>
      </c>
      <c r="AE67" s="48" t="s">
        <v>2220</v>
      </c>
      <c r="AF67" s="48" t="s">
        <v>2220</v>
      </c>
      <c r="AG67" s="48" t="s">
        <v>2220</v>
      </c>
      <c r="AH67" s="48" t="s">
        <v>2220</v>
      </c>
      <c r="AI67" s="48" t="s">
        <v>2220</v>
      </c>
      <c r="AJ67" s="48" t="s">
        <v>2220</v>
      </c>
      <c r="AK67" s="48" t="s">
        <v>2220</v>
      </c>
      <c r="AL67" s="48" t="s">
        <v>2220</v>
      </c>
      <c r="AM67" s="49">
        <v>34</v>
      </c>
      <c r="AN67" s="49">
        <v>93.716590000000011</v>
      </c>
      <c r="AO67" s="49"/>
      <c r="AP67" s="49">
        <v>1</v>
      </c>
      <c r="AQ67" s="49" t="s">
        <v>291</v>
      </c>
      <c r="AR67" s="49">
        <v>0.5</v>
      </c>
      <c r="AS67" s="49" t="s">
        <v>291</v>
      </c>
      <c r="AT67" s="49">
        <v>24</v>
      </c>
      <c r="AU67" s="49" t="s">
        <v>3601</v>
      </c>
      <c r="AV67" s="49">
        <v>0.5</v>
      </c>
      <c r="AW67" s="49" t="s">
        <v>291</v>
      </c>
      <c r="AX67" s="49">
        <v>30</v>
      </c>
      <c r="AY67" s="49" t="s">
        <v>3649</v>
      </c>
      <c r="AZ67" s="49">
        <v>0</v>
      </c>
      <c r="BA67" s="49" t="s">
        <v>291</v>
      </c>
      <c r="BB67" s="49">
        <v>300</v>
      </c>
      <c r="BC67" s="49" t="s">
        <v>3577</v>
      </c>
      <c r="BD67" s="49">
        <v>0</v>
      </c>
      <c r="BE67" s="49" t="s">
        <v>291</v>
      </c>
      <c r="BF67" s="49" t="s">
        <v>2220</v>
      </c>
      <c r="BG67" s="49" t="s">
        <v>2220</v>
      </c>
      <c r="BH67" s="49" t="s">
        <v>2220</v>
      </c>
      <c r="BI67" s="49" t="s">
        <v>2220</v>
      </c>
      <c r="BJ67" s="49" t="s">
        <v>2220</v>
      </c>
      <c r="BK67" s="49" t="s">
        <v>2220</v>
      </c>
      <c r="BL67" s="49" t="s">
        <v>2220</v>
      </c>
      <c r="BM67" s="49" t="s">
        <v>2220</v>
      </c>
      <c r="BN67" s="49" t="s">
        <v>2220</v>
      </c>
      <c r="BO67" s="49" t="s">
        <v>2220</v>
      </c>
      <c r="BP67" s="49" t="s">
        <v>2220</v>
      </c>
      <c r="BQ67" s="49" t="s">
        <v>2220</v>
      </c>
    </row>
    <row r="68" spans="6:69" x14ac:dyDescent="0.2">
      <c r="F68" s="48" t="s">
        <v>452</v>
      </c>
      <c r="G68" s="48" t="s">
        <v>453</v>
      </c>
      <c r="H68" s="48"/>
      <c r="I68" s="48">
        <v>61.519020000000005</v>
      </c>
      <c r="J68" s="48"/>
      <c r="K68" s="48">
        <v>13.33333</v>
      </c>
      <c r="L68" s="48" t="s">
        <v>3650</v>
      </c>
      <c r="M68" s="48">
        <v>24</v>
      </c>
      <c r="N68" s="48" t="s">
        <v>3479</v>
      </c>
      <c r="O68" s="48">
        <v>101.44329999999999</v>
      </c>
      <c r="P68" s="48" t="s">
        <v>3651</v>
      </c>
      <c r="Q68" s="48">
        <v>37.333329999999997</v>
      </c>
      <c r="R68" s="48" t="s">
        <v>3652</v>
      </c>
      <c r="S68" s="48">
        <v>40</v>
      </c>
      <c r="T68" s="48" t="s">
        <v>298</v>
      </c>
      <c r="U68" s="48">
        <v>50</v>
      </c>
      <c r="V68" s="48" t="s">
        <v>3456</v>
      </c>
      <c r="W68" s="48">
        <v>1034.444</v>
      </c>
      <c r="X68" s="48" t="s">
        <v>3653</v>
      </c>
      <c r="Y68" s="48">
        <v>1256</v>
      </c>
      <c r="Z68" s="48" t="s">
        <v>88</v>
      </c>
      <c r="AA68" s="48" t="s">
        <v>2220</v>
      </c>
      <c r="AB68" s="48" t="s">
        <v>2220</v>
      </c>
      <c r="AC68" s="48" t="s">
        <v>2220</v>
      </c>
      <c r="AD68" s="48" t="s">
        <v>2220</v>
      </c>
      <c r="AE68" s="48" t="s">
        <v>2220</v>
      </c>
      <c r="AF68" s="48" t="s">
        <v>2220</v>
      </c>
      <c r="AG68" s="48" t="s">
        <v>2220</v>
      </c>
      <c r="AH68" s="48" t="s">
        <v>2220</v>
      </c>
      <c r="AI68" s="48" t="s">
        <v>2220</v>
      </c>
      <c r="AJ68" s="48" t="s">
        <v>2220</v>
      </c>
      <c r="AK68" s="48" t="s">
        <v>2220</v>
      </c>
      <c r="AL68" s="48" t="s">
        <v>2220</v>
      </c>
      <c r="AM68" s="49">
        <v>137</v>
      </c>
      <c r="AN68" s="49">
        <v>61.519020000000005</v>
      </c>
      <c r="AO68" s="49"/>
      <c r="AP68" s="49">
        <v>13.33333</v>
      </c>
      <c r="AQ68" s="49" t="s">
        <v>3650</v>
      </c>
      <c r="AR68" s="49">
        <v>24</v>
      </c>
      <c r="AS68" s="49" t="s">
        <v>3479</v>
      </c>
      <c r="AT68" s="49">
        <v>101.44329999999999</v>
      </c>
      <c r="AU68" s="49" t="s">
        <v>3651</v>
      </c>
      <c r="AV68" s="49">
        <v>37.333329999999997</v>
      </c>
      <c r="AW68" s="49" t="s">
        <v>3652</v>
      </c>
      <c r="AX68" s="49">
        <v>40</v>
      </c>
      <c r="AY68" s="49" t="s">
        <v>298</v>
      </c>
      <c r="AZ68" s="49">
        <v>50</v>
      </c>
      <c r="BA68" s="49" t="s">
        <v>3456</v>
      </c>
      <c r="BB68" s="49">
        <v>1034.444</v>
      </c>
      <c r="BC68" s="49" t="s">
        <v>3653</v>
      </c>
      <c r="BD68" s="49">
        <v>1256</v>
      </c>
      <c r="BE68" s="49" t="s">
        <v>88</v>
      </c>
      <c r="BF68" s="49" t="s">
        <v>2220</v>
      </c>
      <c r="BG68" s="49" t="s">
        <v>2220</v>
      </c>
      <c r="BH68" s="49" t="s">
        <v>2220</v>
      </c>
      <c r="BI68" s="49" t="s">
        <v>2220</v>
      </c>
      <c r="BJ68" s="49" t="s">
        <v>2220</v>
      </c>
      <c r="BK68" s="49" t="s">
        <v>2220</v>
      </c>
      <c r="BL68" s="49" t="s">
        <v>2220</v>
      </c>
      <c r="BM68" s="49" t="s">
        <v>2220</v>
      </c>
      <c r="BN68" s="49" t="s">
        <v>2220</v>
      </c>
      <c r="BO68" s="49" t="s">
        <v>2220</v>
      </c>
      <c r="BP68" s="49" t="s">
        <v>2220</v>
      </c>
      <c r="BQ68" s="49" t="s">
        <v>2220</v>
      </c>
    </row>
    <row r="69" spans="6:69" x14ac:dyDescent="0.2">
      <c r="F69" s="48" t="s">
        <v>454</v>
      </c>
      <c r="G69" s="48" t="s">
        <v>455</v>
      </c>
      <c r="H69" s="48"/>
      <c r="I69" s="48">
        <v>77.153380000000013</v>
      </c>
      <c r="J69" s="48"/>
      <c r="K69" s="48">
        <v>48</v>
      </c>
      <c r="L69" s="48" t="s">
        <v>3446</v>
      </c>
      <c r="M69" s="48">
        <v>32</v>
      </c>
      <c r="N69" s="48" t="s">
        <v>3654</v>
      </c>
      <c r="O69" s="48">
        <v>36</v>
      </c>
      <c r="P69" s="48" t="s">
        <v>3411</v>
      </c>
      <c r="Q69" s="48">
        <v>72</v>
      </c>
      <c r="R69" s="48" t="s">
        <v>3377</v>
      </c>
      <c r="S69" s="48">
        <v>105</v>
      </c>
      <c r="T69" s="48" t="s">
        <v>3464</v>
      </c>
      <c r="U69" s="48">
        <v>37</v>
      </c>
      <c r="V69" s="48" t="s">
        <v>3655</v>
      </c>
      <c r="W69" s="48">
        <v>310</v>
      </c>
      <c r="X69" s="48" t="s">
        <v>3656</v>
      </c>
      <c r="Y69" s="48">
        <v>405</v>
      </c>
      <c r="Z69" s="48" t="s">
        <v>3657</v>
      </c>
      <c r="AA69" s="48" t="s">
        <v>2220</v>
      </c>
      <c r="AB69" s="48" t="s">
        <v>2220</v>
      </c>
      <c r="AC69" s="48" t="s">
        <v>2220</v>
      </c>
      <c r="AD69" s="48" t="s">
        <v>2220</v>
      </c>
      <c r="AE69" s="48" t="s">
        <v>2220</v>
      </c>
      <c r="AF69" s="48" t="s">
        <v>2220</v>
      </c>
      <c r="AG69" s="48" t="s">
        <v>2220</v>
      </c>
      <c r="AH69" s="48" t="s">
        <v>2220</v>
      </c>
      <c r="AI69" s="48" t="s">
        <v>2220</v>
      </c>
      <c r="AJ69" s="48" t="s">
        <v>2220</v>
      </c>
      <c r="AK69" s="48" t="s">
        <v>2220</v>
      </c>
      <c r="AL69" s="48" t="s">
        <v>2220</v>
      </c>
      <c r="AM69" s="49">
        <v>82</v>
      </c>
      <c r="AN69" s="49">
        <v>77.153380000000013</v>
      </c>
      <c r="AO69" s="49"/>
      <c r="AP69" s="49">
        <v>48</v>
      </c>
      <c r="AQ69" s="49" t="s">
        <v>3446</v>
      </c>
      <c r="AR69" s="49">
        <v>32</v>
      </c>
      <c r="AS69" s="49" t="s">
        <v>3654</v>
      </c>
      <c r="AT69" s="49">
        <v>36</v>
      </c>
      <c r="AU69" s="49" t="s">
        <v>3411</v>
      </c>
      <c r="AV69" s="49">
        <v>72</v>
      </c>
      <c r="AW69" s="49" t="s">
        <v>3377</v>
      </c>
      <c r="AX69" s="49">
        <v>105</v>
      </c>
      <c r="AY69" s="49" t="s">
        <v>3464</v>
      </c>
      <c r="AZ69" s="49">
        <v>37</v>
      </c>
      <c r="BA69" s="49" t="s">
        <v>3655</v>
      </c>
      <c r="BB69" s="49">
        <v>310</v>
      </c>
      <c r="BC69" s="49" t="s">
        <v>3656</v>
      </c>
      <c r="BD69" s="49">
        <v>405</v>
      </c>
      <c r="BE69" s="49" t="s">
        <v>3657</v>
      </c>
      <c r="BF69" s="49" t="s">
        <v>2220</v>
      </c>
      <c r="BG69" s="49" t="s">
        <v>2220</v>
      </c>
      <c r="BH69" s="49" t="s">
        <v>2220</v>
      </c>
      <c r="BI69" s="49" t="s">
        <v>2220</v>
      </c>
      <c r="BJ69" s="49" t="s">
        <v>2220</v>
      </c>
      <c r="BK69" s="49" t="s">
        <v>2220</v>
      </c>
      <c r="BL69" s="49" t="s">
        <v>2220</v>
      </c>
      <c r="BM69" s="49" t="s">
        <v>2220</v>
      </c>
      <c r="BN69" s="49" t="s">
        <v>2220</v>
      </c>
      <c r="BO69" s="49" t="s">
        <v>2220</v>
      </c>
      <c r="BP69" s="49" t="s">
        <v>2220</v>
      </c>
      <c r="BQ69" s="49" t="s">
        <v>2220</v>
      </c>
    </row>
    <row r="70" spans="6:69" x14ac:dyDescent="0.2">
      <c r="F70" s="48" t="s">
        <v>456</v>
      </c>
      <c r="G70" s="48" t="s">
        <v>457</v>
      </c>
      <c r="H70" s="48"/>
      <c r="I70" s="48">
        <v>47.817100000000003</v>
      </c>
      <c r="J70" s="48"/>
      <c r="K70" s="48">
        <v>138.69999999999999</v>
      </c>
      <c r="L70" s="48" t="s">
        <v>3658</v>
      </c>
      <c r="M70" s="48">
        <v>156</v>
      </c>
      <c r="N70" s="48" t="s">
        <v>3659</v>
      </c>
      <c r="O70" s="48">
        <v>72</v>
      </c>
      <c r="P70" s="48" t="s">
        <v>3509</v>
      </c>
      <c r="Q70" s="48">
        <v>78.857140000000001</v>
      </c>
      <c r="R70" s="48" t="s">
        <v>3660</v>
      </c>
      <c r="S70" s="48">
        <v>128.4</v>
      </c>
      <c r="T70" s="48" t="s">
        <v>3661</v>
      </c>
      <c r="U70" s="48">
        <v>180</v>
      </c>
      <c r="V70" s="48" t="s">
        <v>3662</v>
      </c>
      <c r="W70" s="48">
        <v>777.77779999999996</v>
      </c>
      <c r="X70" s="48" t="s">
        <v>3663</v>
      </c>
      <c r="Y70" s="48">
        <v>808.57140000000004</v>
      </c>
      <c r="Z70" s="48" t="s">
        <v>3664</v>
      </c>
      <c r="AA70" s="48" t="s">
        <v>2220</v>
      </c>
      <c r="AB70" s="48" t="s">
        <v>2220</v>
      </c>
      <c r="AC70" s="48" t="s">
        <v>2220</v>
      </c>
      <c r="AD70" s="48" t="s">
        <v>2220</v>
      </c>
      <c r="AE70" s="48" t="s">
        <v>2220</v>
      </c>
      <c r="AF70" s="48" t="s">
        <v>2220</v>
      </c>
      <c r="AG70" s="48" t="s">
        <v>2220</v>
      </c>
      <c r="AH70" s="48" t="s">
        <v>2220</v>
      </c>
      <c r="AI70" s="48" t="s">
        <v>2220</v>
      </c>
      <c r="AJ70" s="48" t="s">
        <v>2220</v>
      </c>
      <c r="AK70" s="48" t="s">
        <v>2220</v>
      </c>
      <c r="AL70" s="48" t="s">
        <v>2220</v>
      </c>
      <c r="AM70" s="49">
        <v>167</v>
      </c>
      <c r="AN70" s="49">
        <v>47.817100000000003</v>
      </c>
      <c r="AO70" s="49"/>
      <c r="AP70" s="49">
        <v>138.69999999999999</v>
      </c>
      <c r="AQ70" s="49" t="s">
        <v>3658</v>
      </c>
      <c r="AR70" s="49">
        <v>156</v>
      </c>
      <c r="AS70" s="49" t="s">
        <v>3659</v>
      </c>
      <c r="AT70" s="49">
        <v>72</v>
      </c>
      <c r="AU70" s="49" t="s">
        <v>3509</v>
      </c>
      <c r="AV70" s="49">
        <v>78.857140000000001</v>
      </c>
      <c r="AW70" s="49" t="s">
        <v>3660</v>
      </c>
      <c r="AX70" s="49">
        <v>128.4</v>
      </c>
      <c r="AY70" s="49" t="s">
        <v>3661</v>
      </c>
      <c r="AZ70" s="49">
        <v>180</v>
      </c>
      <c r="BA70" s="49" t="s">
        <v>3662</v>
      </c>
      <c r="BB70" s="49">
        <v>777.77779999999996</v>
      </c>
      <c r="BC70" s="49" t="s">
        <v>3663</v>
      </c>
      <c r="BD70" s="49">
        <v>808.57140000000004</v>
      </c>
      <c r="BE70" s="49" t="s">
        <v>3664</v>
      </c>
      <c r="BF70" s="49" t="s">
        <v>2220</v>
      </c>
      <c r="BG70" s="49" t="s">
        <v>2220</v>
      </c>
      <c r="BH70" s="49" t="s">
        <v>2220</v>
      </c>
      <c r="BI70" s="49" t="s">
        <v>2220</v>
      </c>
      <c r="BJ70" s="49" t="s">
        <v>2220</v>
      </c>
      <c r="BK70" s="49" t="s">
        <v>2220</v>
      </c>
      <c r="BL70" s="49" t="s">
        <v>2220</v>
      </c>
      <c r="BM70" s="49" t="s">
        <v>2220</v>
      </c>
      <c r="BN70" s="49" t="s">
        <v>2220</v>
      </c>
      <c r="BO70" s="49" t="s">
        <v>2220</v>
      </c>
      <c r="BP70" s="49" t="s">
        <v>2220</v>
      </c>
      <c r="BQ70" s="49" t="s">
        <v>2220</v>
      </c>
    </row>
    <row r="71" spans="6:69" x14ac:dyDescent="0.2">
      <c r="F71" s="48" t="s">
        <v>458</v>
      </c>
      <c r="G71" s="48" t="s">
        <v>459</v>
      </c>
      <c r="H71" s="48"/>
      <c r="I71" s="48">
        <v>59.600330000000007</v>
      </c>
      <c r="J71" s="48"/>
      <c r="K71" s="48">
        <v>60</v>
      </c>
      <c r="L71" s="48" t="s">
        <v>3549</v>
      </c>
      <c r="M71" s="48">
        <v>36</v>
      </c>
      <c r="N71" s="48" t="s">
        <v>3440</v>
      </c>
      <c r="O71" s="48">
        <v>118</v>
      </c>
      <c r="P71" s="48" t="s">
        <v>3665</v>
      </c>
      <c r="Q71" s="48">
        <v>84</v>
      </c>
      <c r="R71" s="48" t="s">
        <v>3630</v>
      </c>
      <c r="S71" s="48">
        <v>160</v>
      </c>
      <c r="T71" s="48" t="s">
        <v>257</v>
      </c>
      <c r="U71" s="48">
        <v>205</v>
      </c>
      <c r="V71" s="48" t="s">
        <v>3666</v>
      </c>
      <c r="W71" s="48">
        <v>585</v>
      </c>
      <c r="X71" s="48" t="s">
        <v>3667</v>
      </c>
      <c r="Y71" s="48">
        <v>550</v>
      </c>
      <c r="Z71" s="48" t="s">
        <v>2516</v>
      </c>
      <c r="AA71" s="48" t="s">
        <v>2220</v>
      </c>
      <c r="AB71" s="48" t="s">
        <v>2220</v>
      </c>
      <c r="AC71" s="48" t="s">
        <v>2220</v>
      </c>
      <c r="AD71" s="48" t="s">
        <v>2220</v>
      </c>
      <c r="AE71" s="48" t="s">
        <v>2220</v>
      </c>
      <c r="AF71" s="48" t="s">
        <v>2220</v>
      </c>
      <c r="AG71" s="48" t="s">
        <v>2220</v>
      </c>
      <c r="AH71" s="48" t="s">
        <v>2220</v>
      </c>
      <c r="AI71" s="48" t="s">
        <v>2220</v>
      </c>
      <c r="AJ71" s="48" t="s">
        <v>2220</v>
      </c>
      <c r="AK71" s="48" t="s">
        <v>2220</v>
      </c>
      <c r="AL71" s="48" t="s">
        <v>2220</v>
      </c>
      <c r="AM71" s="49">
        <v>146</v>
      </c>
      <c r="AN71" s="49">
        <v>59.600330000000007</v>
      </c>
      <c r="AO71" s="49"/>
      <c r="AP71" s="49">
        <v>60</v>
      </c>
      <c r="AQ71" s="49" t="s">
        <v>3549</v>
      </c>
      <c r="AR71" s="49">
        <v>36</v>
      </c>
      <c r="AS71" s="49" t="s">
        <v>3440</v>
      </c>
      <c r="AT71" s="49">
        <v>118</v>
      </c>
      <c r="AU71" s="49" t="s">
        <v>3665</v>
      </c>
      <c r="AV71" s="49">
        <v>84</v>
      </c>
      <c r="AW71" s="49" t="s">
        <v>3630</v>
      </c>
      <c r="AX71" s="49">
        <v>160</v>
      </c>
      <c r="AY71" s="49" t="s">
        <v>257</v>
      </c>
      <c r="AZ71" s="49">
        <v>205</v>
      </c>
      <c r="BA71" s="49" t="s">
        <v>3666</v>
      </c>
      <c r="BB71" s="49">
        <v>585</v>
      </c>
      <c r="BC71" s="49" t="s">
        <v>3667</v>
      </c>
      <c r="BD71" s="49">
        <v>550</v>
      </c>
      <c r="BE71" s="49" t="s">
        <v>2516</v>
      </c>
      <c r="BF71" s="49" t="s">
        <v>2220</v>
      </c>
      <c r="BG71" s="49" t="s">
        <v>2220</v>
      </c>
      <c r="BH71" s="49" t="s">
        <v>2220</v>
      </c>
      <c r="BI71" s="49" t="s">
        <v>2220</v>
      </c>
      <c r="BJ71" s="49" t="s">
        <v>2220</v>
      </c>
      <c r="BK71" s="49" t="s">
        <v>2220</v>
      </c>
      <c r="BL71" s="49" t="s">
        <v>2220</v>
      </c>
      <c r="BM71" s="49" t="s">
        <v>2220</v>
      </c>
      <c r="BN71" s="49" t="s">
        <v>2220</v>
      </c>
      <c r="BO71" s="49" t="s">
        <v>2220</v>
      </c>
      <c r="BP71" s="49" t="s">
        <v>2220</v>
      </c>
      <c r="BQ71" s="49" t="s">
        <v>2220</v>
      </c>
    </row>
    <row r="72" spans="6:69" x14ac:dyDescent="0.2">
      <c r="F72" s="48" t="s">
        <v>460</v>
      </c>
      <c r="G72" s="48" t="s">
        <v>461</v>
      </c>
      <c r="H72" s="48"/>
      <c r="I72" s="48">
        <v>59.330940000000005</v>
      </c>
      <c r="J72" s="48"/>
      <c r="K72" s="48">
        <v>200</v>
      </c>
      <c r="L72" s="48" t="s">
        <v>88</v>
      </c>
      <c r="M72" s="48">
        <v>156</v>
      </c>
      <c r="N72" s="48" t="s">
        <v>3659</v>
      </c>
      <c r="O72" s="48">
        <v>72</v>
      </c>
      <c r="P72" s="48" t="s">
        <v>3509</v>
      </c>
      <c r="Q72" s="48">
        <v>84</v>
      </c>
      <c r="R72" s="48" t="s">
        <v>3630</v>
      </c>
      <c r="S72" s="48">
        <v>77.777780000000007</v>
      </c>
      <c r="T72" s="48" t="s">
        <v>3669</v>
      </c>
      <c r="U72" s="48">
        <v>62.5</v>
      </c>
      <c r="V72" s="48" t="s">
        <v>2543</v>
      </c>
      <c r="W72" s="48">
        <v>377.77780000000001</v>
      </c>
      <c r="X72" s="48" t="s">
        <v>3670</v>
      </c>
      <c r="Y72" s="48">
        <v>265</v>
      </c>
      <c r="Z72" s="48" t="s">
        <v>3671</v>
      </c>
      <c r="AA72" s="48" t="s">
        <v>2220</v>
      </c>
      <c r="AB72" s="48" t="s">
        <v>2220</v>
      </c>
      <c r="AC72" s="48" t="s">
        <v>2220</v>
      </c>
      <c r="AD72" s="48" t="s">
        <v>2220</v>
      </c>
      <c r="AE72" s="48" t="s">
        <v>2220</v>
      </c>
      <c r="AF72" s="48" t="s">
        <v>2220</v>
      </c>
      <c r="AG72" s="48" t="s">
        <v>2220</v>
      </c>
      <c r="AH72" s="48" t="s">
        <v>2220</v>
      </c>
      <c r="AI72" s="48" t="s">
        <v>2220</v>
      </c>
      <c r="AJ72" s="48" t="s">
        <v>2220</v>
      </c>
      <c r="AK72" s="48" t="s">
        <v>2220</v>
      </c>
      <c r="AL72" s="48" t="s">
        <v>2220</v>
      </c>
      <c r="AM72" s="49">
        <v>151</v>
      </c>
      <c r="AN72" s="49">
        <v>58.269620000000003</v>
      </c>
      <c r="AO72" s="49"/>
      <c r="AP72" s="49">
        <v>200</v>
      </c>
      <c r="AQ72" s="49" t="s">
        <v>88</v>
      </c>
      <c r="AR72" s="49">
        <v>156</v>
      </c>
      <c r="AS72" s="49" t="s">
        <v>3659</v>
      </c>
      <c r="AT72" s="49">
        <v>72</v>
      </c>
      <c r="AU72" s="49" t="s">
        <v>3509</v>
      </c>
      <c r="AV72" s="49">
        <v>84</v>
      </c>
      <c r="AW72" s="49" t="s">
        <v>3630</v>
      </c>
      <c r="AX72" s="49">
        <v>77.777780000000007</v>
      </c>
      <c r="AY72" s="49" t="s">
        <v>3669</v>
      </c>
      <c r="AZ72" s="49">
        <v>62.5</v>
      </c>
      <c r="BA72" s="49" t="s">
        <v>2543</v>
      </c>
      <c r="BB72" s="49">
        <v>467.77780000000001</v>
      </c>
      <c r="BC72" s="49" t="s">
        <v>4151</v>
      </c>
      <c r="BD72" s="49">
        <v>265</v>
      </c>
      <c r="BE72" s="49" t="s">
        <v>3671</v>
      </c>
      <c r="BF72" s="49" t="s">
        <v>2220</v>
      </c>
      <c r="BG72" s="49" t="s">
        <v>2220</v>
      </c>
      <c r="BH72" s="49" t="s">
        <v>2220</v>
      </c>
      <c r="BI72" s="49" t="s">
        <v>2220</v>
      </c>
      <c r="BJ72" s="49" t="s">
        <v>2220</v>
      </c>
      <c r="BK72" s="49" t="s">
        <v>2220</v>
      </c>
      <c r="BL72" s="49" t="s">
        <v>2220</v>
      </c>
      <c r="BM72" s="49" t="s">
        <v>2220</v>
      </c>
      <c r="BN72" s="49" t="s">
        <v>2220</v>
      </c>
      <c r="BO72" s="49" t="s">
        <v>2220</v>
      </c>
      <c r="BP72" s="49" t="s">
        <v>2220</v>
      </c>
      <c r="BQ72" s="49" t="s">
        <v>2220</v>
      </c>
    </row>
    <row r="73" spans="6:69" x14ac:dyDescent="0.2">
      <c r="F73" s="48" t="s">
        <v>462</v>
      </c>
      <c r="G73" s="48" t="s">
        <v>463</v>
      </c>
      <c r="H73" s="48"/>
      <c r="I73" s="48">
        <v>76.901740000000004</v>
      </c>
      <c r="J73" s="48"/>
      <c r="K73" s="48">
        <v>22</v>
      </c>
      <c r="L73" s="48" t="s">
        <v>3672</v>
      </c>
      <c r="M73" s="48">
        <v>28</v>
      </c>
      <c r="N73" s="48" t="s">
        <v>3673</v>
      </c>
      <c r="O73" s="48">
        <v>27.75</v>
      </c>
      <c r="P73" s="48" t="s">
        <v>3674</v>
      </c>
      <c r="Q73" s="48">
        <v>83</v>
      </c>
      <c r="R73" s="48" t="s">
        <v>3675</v>
      </c>
      <c r="S73" s="48">
        <v>47.5</v>
      </c>
      <c r="T73" s="48" t="s">
        <v>3676</v>
      </c>
      <c r="U73" s="48">
        <v>150</v>
      </c>
      <c r="V73" s="48" t="s">
        <v>3433</v>
      </c>
      <c r="W73" s="48">
        <v>367.5</v>
      </c>
      <c r="X73" s="48" t="s">
        <v>3677</v>
      </c>
      <c r="Y73" s="48">
        <v>562.5</v>
      </c>
      <c r="Z73" s="48" t="s">
        <v>3536</v>
      </c>
      <c r="AA73" s="48" t="s">
        <v>2220</v>
      </c>
      <c r="AB73" s="48" t="s">
        <v>2220</v>
      </c>
      <c r="AC73" s="48" t="s">
        <v>2220</v>
      </c>
      <c r="AD73" s="48" t="s">
        <v>2220</v>
      </c>
      <c r="AE73" s="48" t="s">
        <v>2220</v>
      </c>
      <c r="AF73" s="48" t="s">
        <v>2220</v>
      </c>
      <c r="AG73" s="48" t="s">
        <v>2220</v>
      </c>
      <c r="AH73" s="48" t="s">
        <v>2220</v>
      </c>
      <c r="AI73" s="48" t="s">
        <v>2220</v>
      </c>
      <c r="AJ73" s="48" t="s">
        <v>2220</v>
      </c>
      <c r="AK73" s="48" t="s">
        <v>2220</v>
      </c>
      <c r="AL73" s="48" t="s">
        <v>2220</v>
      </c>
      <c r="AM73" s="49">
        <v>85</v>
      </c>
      <c r="AN73" s="49">
        <v>76.901740000000004</v>
      </c>
      <c r="AO73" s="49"/>
      <c r="AP73" s="49">
        <v>22</v>
      </c>
      <c r="AQ73" s="49" t="s">
        <v>3672</v>
      </c>
      <c r="AR73" s="49">
        <v>28</v>
      </c>
      <c r="AS73" s="49" t="s">
        <v>3673</v>
      </c>
      <c r="AT73" s="49">
        <v>27.75</v>
      </c>
      <c r="AU73" s="49" t="s">
        <v>3674</v>
      </c>
      <c r="AV73" s="49">
        <v>83</v>
      </c>
      <c r="AW73" s="49" t="s">
        <v>3675</v>
      </c>
      <c r="AX73" s="49">
        <v>47.5</v>
      </c>
      <c r="AY73" s="49" t="s">
        <v>3676</v>
      </c>
      <c r="AZ73" s="49">
        <v>150</v>
      </c>
      <c r="BA73" s="49" t="s">
        <v>3433</v>
      </c>
      <c r="BB73" s="49">
        <v>367.5</v>
      </c>
      <c r="BC73" s="49" t="s">
        <v>3677</v>
      </c>
      <c r="BD73" s="49">
        <v>562.5</v>
      </c>
      <c r="BE73" s="49" t="s">
        <v>3536</v>
      </c>
      <c r="BF73" s="49" t="s">
        <v>2220</v>
      </c>
      <c r="BG73" s="49" t="s">
        <v>2220</v>
      </c>
      <c r="BH73" s="49" t="s">
        <v>2220</v>
      </c>
      <c r="BI73" s="49" t="s">
        <v>2220</v>
      </c>
      <c r="BJ73" s="49" t="s">
        <v>2220</v>
      </c>
      <c r="BK73" s="49" t="s">
        <v>2220</v>
      </c>
      <c r="BL73" s="49" t="s">
        <v>2220</v>
      </c>
      <c r="BM73" s="49" t="s">
        <v>2220</v>
      </c>
      <c r="BN73" s="49" t="s">
        <v>2220</v>
      </c>
      <c r="BO73" s="49" t="s">
        <v>2220</v>
      </c>
      <c r="BP73" s="49" t="s">
        <v>2220</v>
      </c>
      <c r="BQ73" s="49" t="s">
        <v>2220</v>
      </c>
    </row>
    <row r="74" spans="6:69" x14ac:dyDescent="0.2">
      <c r="F74" s="48" t="s">
        <v>464</v>
      </c>
      <c r="G74" s="48" t="s">
        <v>465</v>
      </c>
      <c r="H74" s="48"/>
      <c r="I74" s="48">
        <v>64.272980000000004</v>
      </c>
      <c r="J74" s="48"/>
      <c r="K74" s="48">
        <v>48</v>
      </c>
      <c r="L74" s="48" t="s">
        <v>3446</v>
      </c>
      <c r="M74" s="48">
        <v>72</v>
      </c>
      <c r="N74" s="48" t="s">
        <v>3461</v>
      </c>
      <c r="O74" s="48">
        <v>108</v>
      </c>
      <c r="P74" s="48" t="s">
        <v>3646</v>
      </c>
      <c r="Q74" s="48">
        <v>96</v>
      </c>
      <c r="R74" s="48" t="s">
        <v>3358</v>
      </c>
      <c r="S74" s="48">
        <v>80</v>
      </c>
      <c r="T74" s="48" t="s">
        <v>254</v>
      </c>
      <c r="U74" s="48">
        <v>70</v>
      </c>
      <c r="V74" s="48" t="s">
        <v>298</v>
      </c>
      <c r="W74" s="48">
        <v>601.26</v>
      </c>
      <c r="X74" s="48" t="s">
        <v>3678</v>
      </c>
      <c r="Y74" s="48">
        <v>482.76</v>
      </c>
      <c r="Z74" s="48" t="s">
        <v>3679</v>
      </c>
      <c r="AA74" s="48" t="s">
        <v>2220</v>
      </c>
      <c r="AB74" s="48" t="s">
        <v>2220</v>
      </c>
      <c r="AC74" s="48" t="s">
        <v>2220</v>
      </c>
      <c r="AD74" s="48" t="s">
        <v>2220</v>
      </c>
      <c r="AE74" s="48" t="s">
        <v>2220</v>
      </c>
      <c r="AF74" s="48" t="s">
        <v>2220</v>
      </c>
      <c r="AG74" s="48" t="s">
        <v>2220</v>
      </c>
      <c r="AH74" s="48" t="s">
        <v>2220</v>
      </c>
      <c r="AI74" s="48" t="s">
        <v>2220</v>
      </c>
      <c r="AJ74" s="48" t="s">
        <v>2220</v>
      </c>
      <c r="AK74" s="48" t="s">
        <v>2220</v>
      </c>
      <c r="AL74" s="48" t="s">
        <v>2220</v>
      </c>
      <c r="AM74" s="49">
        <v>130</v>
      </c>
      <c r="AN74" s="49">
        <v>64.272980000000004</v>
      </c>
      <c r="AO74" s="49"/>
      <c r="AP74" s="49">
        <v>48</v>
      </c>
      <c r="AQ74" s="49" t="s">
        <v>3446</v>
      </c>
      <c r="AR74" s="49">
        <v>72</v>
      </c>
      <c r="AS74" s="49" t="s">
        <v>3461</v>
      </c>
      <c r="AT74" s="49">
        <v>108</v>
      </c>
      <c r="AU74" s="49" t="s">
        <v>3646</v>
      </c>
      <c r="AV74" s="49">
        <v>96</v>
      </c>
      <c r="AW74" s="49" t="s">
        <v>3358</v>
      </c>
      <c r="AX74" s="49">
        <v>80</v>
      </c>
      <c r="AY74" s="49" t="s">
        <v>254</v>
      </c>
      <c r="AZ74" s="49">
        <v>70</v>
      </c>
      <c r="BA74" s="49" t="s">
        <v>298</v>
      </c>
      <c r="BB74" s="49">
        <v>601.26</v>
      </c>
      <c r="BC74" s="49" t="s">
        <v>3678</v>
      </c>
      <c r="BD74" s="49">
        <v>482.76</v>
      </c>
      <c r="BE74" s="49" t="s">
        <v>3679</v>
      </c>
      <c r="BF74" s="49" t="s">
        <v>2220</v>
      </c>
      <c r="BG74" s="49" t="s">
        <v>2220</v>
      </c>
      <c r="BH74" s="49" t="s">
        <v>2220</v>
      </c>
      <c r="BI74" s="49" t="s">
        <v>2220</v>
      </c>
      <c r="BJ74" s="49" t="s">
        <v>2220</v>
      </c>
      <c r="BK74" s="49" t="s">
        <v>2220</v>
      </c>
      <c r="BL74" s="49" t="s">
        <v>2220</v>
      </c>
      <c r="BM74" s="49" t="s">
        <v>2220</v>
      </c>
      <c r="BN74" s="49" t="s">
        <v>2220</v>
      </c>
      <c r="BO74" s="49" t="s">
        <v>2220</v>
      </c>
      <c r="BP74" s="49" t="s">
        <v>2220</v>
      </c>
      <c r="BQ74" s="49" t="s">
        <v>2220</v>
      </c>
    </row>
    <row r="75" spans="6:69" x14ac:dyDescent="0.2">
      <c r="F75" s="48" t="s">
        <v>466</v>
      </c>
      <c r="G75" s="48" t="s">
        <v>467</v>
      </c>
      <c r="H75" s="48"/>
      <c r="I75" s="48">
        <v>95.041060000000002</v>
      </c>
      <c r="J75" s="48"/>
      <c r="K75" s="48">
        <v>0.66600000000000004</v>
      </c>
      <c r="L75" s="48" t="s">
        <v>291</v>
      </c>
      <c r="M75" s="48">
        <v>1.318182</v>
      </c>
      <c r="N75" s="48" t="s">
        <v>3680</v>
      </c>
      <c r="O75" s="48">
        <v>1</v>
      </c>
      <c r="P75" s="48" t="s">
        <v>291</v>
      </c>
      <c r="Q75" s="48">
        <v>18.545449999999999</v>
      </c>
      <c r="R75" s="48" t="s">
        <v>3681</v>
      </c>
      <c r="S75" s="48">
        <v>12</v>
      </c>
      <c r="T75" s="48" t="s">
        <v>2841</v>
      </c>
      <c r="U75" s="48">
        <v>56.8</v>
      </c>
      <c r="V75" s="48" t="s">
        <v>3682</v>
      </c>
      <c r="W75" s="48">
        <v>0</v>
      </c>
      <c r="X75" s="48" t="s">
        <v>291</v>
      </c>
      <c r="Y75" s="48">
        <v>265.625</v>
      </c>
      <c r="Z75" s="48" t="s">
        <v>3683</v>
      </c>
      <c r="AA75" s="48" t="s">
        <v>2220</v>
      </c>
      <c r="AB75" s="48" t="s">
        <v>2220</v>
      </c>
      <c r="AC75" s="48" t="s">
        <v>2220</v>
      </c>
      <c r="AD75" s="48" t="s">
        <v>2220</v>
      </c>
      <c r="AE75" s="48" t="s">
        <v>2220</v>
      </c>
      <c r="AF75" s="48" t="s">
        <v>2220</v>
      </c>
      <c r="AG75" s="48" t="s">
        <v>2220</v>
      </c>
      <c r="AH75" s="48" t="s">
        <v>2220</v>
      </c>
      <c r="AI75" s="48" t="s">
        <v>2220</v>
      </c>
      <c r="AJ75" s="48" t="s">
        <v>2220</v>
      </c>
      <c r="AK75" s="48" t="s">
        <v>2220</v>
      </c>
      <c r="AL75" s="48" t="s">
        <v>2220</v>
      </c>
      <c r="AM75" s="49">
        <v>29</v>
      </c>
      <c r="AN75" s="49">
        <v>95.041060000000002</v>
      </c>
      <c r="AO75" s="49"/>
      <c r="AP75" s="49">
        <v>0.66600000000000004</v>
      </c>
      <c r="AQ75" s="49" t="s">
        <v>291</v>
      </c>
      <c r="AR75" s="49">
        <v>1.318182</v>
      </c>
      <c r="AS75" s="49" t="s">
        <v>3680</v>
      </c>
      <c r="AT75" s="49">
        <v>1</v>
      </c>
      <c r="AU75" s="49" t="s">
        <v>291</v>
      </c>
      <c r="AV75" s="49">
        <v>18.545449999999999</v>
      </c>
      <c r="AW75" s="49" t="s">
        <v>3681</v>
      </c>
      <c r="AX75" s="49">
        <v>12</v>
      </c>
      <c r="AY75" s="49" t="s">
        <v>2841</v>
      </c>
      <c r="AZ75" s="49">
        <v>56.8</v>
      </c>
      <c r="BA75" s="49" t="s">
        <v>3682</v>
      </c>
      <c r="BB75" s="49">
        <v>0</v>
      </c>
      <c r="BC75" s="49" t="s">
        <v>291</v>
      </c>
      <c r="BD75" s="49">
        <v>265.625</v>
      </c>
      <c r="BE75" s="49" t="s">
        <v>3683</v>
      </c>
      <c r="BF75" s="49" t="s">
        <v>2220</v>
      </c>
      <c r="BG75" s="49" t="s">
        <v>2220</v>
      </c>
      <c r="BH75" s="49" t="s">
        <v>2220</v>
      </c>
      <c r="BI75" s="49" t="s">
        <v>2220</v>
      </c>
      <c r="BJ75" s="49" t="s">
        <v>2220</v>
      </c>
      <c r="BK75" s="49" t="s">
        <v>2220</v>
      </c>
      <c r="BL75" s="49" t="s">
        <v>2220</v>
      </c>
      <c r="BM75" s="49" t="s">
        <v>2220</v>
      </c>
      <c r="BN75" s="49" t="s">
        <v>2220</v>
      </c>
      <c r="BO75" s="49" t="s">
        <v>2220</v>
      </c>
      <c r="BP75" s="49" t="s">
        <v>2220</v>
      </c>
      <c r="BQ75" s="49" t="s">
        <v>2220</v>
      </c>
    </row>
    <row r="76" spans="6:69" x14ac:dyDescent="0.2">
      <c r="F76" s="48" t="s">
        <v>468</v>
      </c>
      <c r="G76" s="48" t="s">
        <v>469</v>
      </c>
      <c r="H76" s="48"/>
      <c r="I76" s="48">
        <v>100.00000000000001</v>
      </c>
      <c r="J76" s="48"/>
      <c r="K76" s="48">
        <v>0.75</v>
      </c>
      <c r="L76" s="48" t="s">
        <v>291</v>
      </c>
      <c r="M76" s="48">
        <v>0.75</v>
      </c>
      <c r="N76" s="48" t="s">
        <v>291</v>
      </c>
      <c r="O76" s="48">
        <v>0</v>
      </c>
      <c r="P76" s="48" t="s">
        <v>291</v>
      </c>
      <c r="Q76" s="48">
        <v>0</v>
      </c>
      <c r="R76" s="48" t="s">
        <v>291</v>
      </c>
      <c r="S76" s="48">
        <v>0</v>
      </c>
      <c r="T76" s="48" t="s">
        <v>291</v>
      </c>
      <c r="U76" s="48">
        <v>0</v>
      </c>
      <c r="V76" s="48" t="s">
        <v>291</v>
      </c>
      <c r="W76" s="48">
        <v>0</v>
      </c>
      <c r="X76" s="48" t="s">
        <v>291</v>
      </c>
      <c r="Y76" s="48">
        <v>0</v>
      </c>
      <c r="Z76" s="48" t="s">
        <v>291</v>
      </c>
      <c r="AA76" s="48" t="s">
        <v>2220</v>
      </c>
      <c r="AB76" s="48" t="s">
        <v>2220</v>
      </c>
      <c r="AC76" s="48" t="s">
        <v>2220</v>
      </c>
      <c r="AD76" s="48" t="s">
        <v>2220</v>
      </c>
      <c r="AE76" s="48" t="s">
        <v>2220</v>
      </c>
      <c r="AF76" s="48" t="s">
        <v>2220</v>
      </c>
      <c r="AG76" s="48" t="s">
        <v>2220</v>
      </c>
      <c r="AH76" s="48" t="s">
        <v>2220</v>
      </c>
      <c r="AI76" s="48" t="s">
        <v>2220</v>
      </c>
      <c r="AJ76" s="48" t="s">
        <v>2220</v>
      </c>
      <c r="AK76" s="48" t="s">
        <v>2220</v>
      </c>
      <c r="AL76" s="48" t="s">
        <v>2220</v>
      </c>
      <c r="AM76" s="49">
        <v>1</v>
      </c>
      <c r="AN76" s="49">
        <v>100.00000000000001</v>
      </c>
      <c r="AO76" s="49"/>
      <c r="AP76" s="49">
        <v>0.75</v>
      </c>
      <c r="AQ76" s="49" t="s">
        <v>291</v>
      </c>
      <c r="AR76" s="49">
        <v>0.75</v>
      </c>
      <c r="AS76" s="49" t="s">
        <v>291</v>
      </c>
      <c r="AT76" s="49">
        <v>0</v>
      </c>
      <c r="AU76" s="49" t="s">
        <v>291</v>
      </c>
      <c r="AV76" s="49">
        <v>0</v>
      </c>
      <c r="AW76" s="49" t="s">
        <v>291</v>
      </c>
      <c r="AX76" s="49">
        <v>0</v>
      </c>
      <c r="AY76" s="49" t="s">
        <v>291</v>
      </c>
      <c r="AZ76" s="49">
        <v>0</v>
      </c>
      <c r="BA76" s="49" t="s">
        <v>291</v>
      </c>
      <c r="BB76" s="49">
        <v>0</v>
      </c>
      <c r="BC76" s="49" t="s">
        <v>291</v>
      </c>
      <c r="BD76" s="49">
        <v>0</v>
      </c>
      <c r="BE76" s="49" t="s">
        <v>291</v>
      </c>
      <c r="BF76" s="49" t="s">
        <v>2220</v>
      </c>
      <c r="BG76" s="49" t="s">
        <v>2220</v>
      </c>
      <c r="BH76" s="49" t="s">
        <v>2220</v>
      </c>
      <c r="BI76" s="49" t="s">
        <v>2220</v>
      </c>
      <c r="BJ76" s="49" t="s">
        <v>2220</v>
      </c>
      <c r="BK76" s="49" t="s">
        <v>2220</v>
      </c>
      <c r="BL76" s="49" t="s">
        <v>2220</v>
      </c>
      <c r="BM76" s="49" t="s">
        <v>2220</v>
      </c>
      <c r="BN76" s="49" t="s">
        <v>2220</v>
      </c>
      <c r="BO76" s="49" t="s">
        <v>2220</v>
      </c>
      <c r="BP76" s="49" t="s">
        <v>2220</v>
      </c>
      <c r="BQ76" s="49" t="s">
        <v>2220</v>
      </c>
    </row>
    <row r="77" spans="6:69" x14ac:dyDescent="0.2">
      <c r="F77" s="48" t="s">
        <v>470</v>
      </c>
      <c r="G77" s="48" t="s">
        <v>471</v>
      </c>
      <c r="H77" s="48"/>
      <c r="I77" s="48">
        <v>86.709220000000002</v>
      </c>
      <c r="J77" s="48"/>
      <c r="K77" s="48">
        <v>2</v>
      </c>
      <c r="L77" s="48" t="s">
        <v>3393</v>
      </c>
      <c r="M77" s="48">
        <v>2.5</v>
      </c>
      <c r="N77" s="48" t="s">
        <v>3684</v>
      </c>
      <c r="O77" s="48">
        <v>36</v>
      </c>
      <c r="P77" s="48" t="s">
        <v>3411</v>
      </c>
      <c r="Q77" s="48">
        <v>24</v>
      </c>
      <c r="R77" s="48" t="s">
        <v>3589</v>
      </c>
      <c r="S77" s="48">
        <v>40</v>
      </c>
      <c r="T77" s="48" t="s">
        <v>298</v>
      </c>
      <c r="U77" s="48">
        <v>0</v>
      </c>
      <c r="V77" s="48" t="s">
        <v>291</v>
      </c>
      <c r="W77" s="48">
        <v>365</v>
      </c>
      <c r="X77" s="48" t="s">
        <v>3685</v>
      </c>
      <c r="Y77" s="48">
        <v>365</v>
      </c>
      <c r="Z77" s="48" t="s">
        <v>3686</v>
      </c>
      <c r="AA77" s="48" t="s">
        <v>2220</v>
      </c>
      <c r="AB77" s="48" t="s">
        <v>2220</v>
      </c>
      <c r="AC77" s="48" t="s">
        <v>2220</v>
      </c>
      <c r="AD77" s="48" t="s">
        <v>2220</v>
      </c>
      <c r="AE77" s="48" t="s">
        <v>2220</v>
      </c>
      <c r="AF77" s="48" t="s">
        <v>2220</v>
      </c>
      <c r="AG77" s="48" t="s">
        <v>2220</v>
      </c>
      <c r="AH77" s="48" t="s">
        <v>2220</v>
      </c>
      <c r="AI77" s="48" t="s">
        <v>2220</v>
      </c>
      <c r="AJ77" s="48" t="s">
        <v>2220</v>
      </c>
      <c r="AK77" s="48" t="s">
        <v>2220</v>
      </c>
      <c r="AL77" s="48" t="s">
        <v>2220</v>
      </c>
      <c r="AM77" s="49">
        <v>53</v>
      </c>
      <c r="AN77" s="49">
        <v>86.709220000000002</v>
      </c>
      <c r="AO77" s="49"/>
      <c r="AP77" s="49">
        <v>2</v>
      </c>
      <c r="AQ77" s="49" t="s">
        <v>3393</v>
      </c>
      <c r="AR77" s="49">
        <v>2.5</v>
      </c>
      <c r="AS77" s="49" t="s">
        <v>3684</v>
      </c>
      <c r="AT77" s="49">
        <v>36</v>
      </c>
      <c r="AU77" s="49" t="s">
        <v>3411</v>
      </c>
      <c r="AV77" s="49">
        <v>24</v>
      </c>
      <c r="AW77" s="49" t="s">
        <v>3589</v>
      </c>
      <c r="AX77" s="49">
        <v>40</v>
      </c>
      <c r="AY77" s="49" t="s">
        <v>298</v>
      </c>
      <c r="AZ77" s="49">
        <v>0</v>
      </c>
      <c r="BA77" s="49" t="s">
        <v>291</v>
      </c>
      <c r="BB77" s="49">
        <v>365</v>
      </c>
      <c r="BC77" s="49" t="s">
        <v>3685</v>
      </c>
      <c r="BD77" s="49">
        <v>365</v>
      </c>
      <c r="BE77" s="49" t="s">
        <v>3686</v>
      </c>
      <c r="BF77" s="49" t="s">
        <v>2220</v>
      </c>
      <c r="BG77" s="49" t="s">
        <v>2220</v>
      </c>
      <c r="BH77" s="49" t="s">
        <v>2220</v>
      </c>
      <c r="BI77" s="49" t="s">
        <v>2220</v>
      </c>
      <c r="BJ77" s="49" t="s">
        <v>2220</v>
      </c>
      <c r="BK77" s="49" t="s">
        <v>2220</v>
      </c>
      <c r="BL77" s="49" t="s">
        <v>2220</v>
      </c>
      <c r="BM77" s="49" t="s">
        <v>2220</v>
      </c>
      <c r="BN77" s="49" t="s">
        <v>2220</v>
      </c>
      <c r="BO77" s="49" t="s">
        <v>2220</v>
      </c>
      <c r="BP77" s="49" t="s">
        <v>2220</v>
      </c>
      <c r="BQ77" s="49" t="s">
        <v>2220</v>
      </c>
    </row>
    <row r="78" spans="6:69" x14ac:dyDescent="0.2">
      <c r="F78" s="48" t="s">
        <v>472</v>
      </c>
      <c r="G78" s="48" t="s">
        <v>473</v>
      </c>
      <c r="H78" s="48"/>
      <c r="I78" s="48">
        <v>77.463800000000006</v>
      </c>
      <c r="J78" s="48"/>
      <c r="K78" s="48">
        <v>14.46</v>
      </c>
      <c r="L78" s="48" t="s">
        <v>3687</v>
      </c>
      <c r="M78" s="48">
        <v>29.7</v>
      </c>
      <c r="N78" s="48" t="s">
        <v>3688</v>
      </c>
      <c r="O78" s="48">
        <v>66.19</v>
      </c>
      <c r="P78" s="48" t="s">
        <v>2658</v>
      </c>
      <c r="Q78" s="48">
        <v>96.7</v>
      </c>
      <c r="R78" s="48" t="s">
        <v>3689</v>
      </c>
      <c r="S78" s="48">
        <v>77.650000000000006</v>
      </c>
      <c r="T78" s="48" t="s">
        <v>3690</v>
      </c>
      <c r="U78" s="48">
        <v>100</v>
      </c>
      <c r="V78" s="48" t="s">
        <v>2280</v>
      </c>
      <c r="W78" s="48">
        <v>251.59</v>
      </c>
      <c r="X78" s="48" t="s">
        <v>3691</v>
      </c>
      <c r="Y78" s="48">
        <v>330.99</v>
      </c>
      <c r="Z78" s="48" t="s">
        <v>3692</v>
      </c>
      <c r="AA78" s="48" t="s">
        <v>2220</v>
      </c>
      <c r="AB78" s="48" t="s">
        <v>2220</v>
      </c>
      <c r="AC78" s="48" t="s">
        <v>2220</v>
      </c>
      <c r="AD78" s="48" t="s">
        <v>2220</v>
      </c>
      <c r="AE78" s="48" t="s">
        <v>2220</v>
      </c>
      <c r="AF78" s="48" t="s">
        <v>2220</v>
      </c>
      <c r="AG78" s="48" t="s">
        <v>2220</v>
      </c>
      <c r="AH78" s="48" t="s">
        <v>2220</v>
      </c>
      <c r="AI78" s="48" t="s">
        <v>2220</v>
      </c>
      <c r="AJ78" s="48" t="s">
        <v>2220</v>
      </c>
      <c r="AK78" s="48" t="s">
        <v>2220</v>
      </c>
      <c r="AL78" s="48" t="s">
        <v>2220</v>
      </c>
      <c r="AM78" s="49">
        <v>68</v>
      </c>
      <c r="AN78" s="49">
        <v>82.458190000000002</v>
      </c>
      <c r="AO78" s="49"/>
      <c r="AP78" s="49">
        <v>11.64</v>
      </c>
      <c r="AQ78" s="49" t="s">
        <v>4152</v>
      </c>
      <c r="AR78" s="49">
        <v>19.88</v>
      </c>
      <c r="AS78" s="49" t="s">
        <v>4153</v>
      </c>
      <c r="AT78" s="49">
        <v>52.12</v>
      </c>
      <c r="AU78" s="49" t="s">
        <v>4154</v>
      </c>
      <c r="AV78" s="49">
        <v>65.3</v>
      </c>
      <c r="AW78" s="49" t="s">
        <v>4155</v>
      </c>
      <c r="AX78" s="49">
        <v>57.95</v>
      </c>
      <c r="AY78" s="49" t="s">
        <v>4156</v>
      </c>
      <c r="AZ78" s="49">
        <v>100</v>
      </c>
      <c r="BA78" s="49" t="s">
        <v>2280</v>
      </c>
      <c r="BB78" s="49">
        <v>211.92</v>
      </c>
      <c r="BC78" s="49" t="s">
        <v>4157</v>
      </c>
      <c r="BD78" s="49">
        <v>266.11</v>
      </c>
      <c r="BE78" s="49" t="s">
        <v>4158</v>
      </c>
      <c r="BF78" s="49" t="s">
        <v>2220</v>
      </c>
      <c r="BG78" s="49" t="s">
        <v>2220</v>
      </c>
      <c r="BH78" s="49" t="s">
        <v>2220</v>
      </c>
      <c r="BI78" s="49" t="s">
        <v>2220</v>
      </c>
      <c r="BJ78" s="49" t="s">
        <v>2220</v>
      </c>
      <c r="BK78" s="49" t="s">
        <v>2220</v>
      </c>
      <c r="BL78" s="49" t="s">
        <v>2220</v>
      </c>
      <c r="BM78" s="49" t="s">
        <v>2220</v>
      </c>
      <c r="BN78" s="49" t="s">
        <v>2220</v>
      </c>
      <c r="BO78" s="49" t="s">
        <v>2220</v>
      </c>
      <c r="BP78" s="49" t="s">
        <v>2220</v>
      </c>
      <c r="BQ78" s="49" t="s">
        <v>2220</v>
      </c>
    </row>
    <row r="79" spans="6:69" x14ac:dyDescent="0.2">
      <c r="F79" s="48" t="s">
        <v>474</v>
      </c>
      <c r="G79" s="48" t="s">
        <v>475</v>
      </c>
      <c r="H79" s="48"/>
      <c r="I79" s="48">
        <v>66.537600000000012</v>
      </c>
      <c r="J79" s="48"/>
      <c r="K79" s="48">
        <v>61.32</v>
      </c>
      <c r="L79" s="48" t="s">
        <v>3693</v>
      </c>
      <c r="M79" s="48">
        <v>106.22</v>
      </c>
      <c r="N79" s="48" t="s">
        <v>3694</v>
      </c>
      <c r="O79" s="48">
        <v>62.567369999999997</v>
      </c>
      <c r="P79" s="48" t="s">
        <v>3695</v>
      </c>
      <c r="Q79" s="48">
        <v>99.36</v>
      </c>
      <c r="R79" s="48" t="s">
        <v>3696</v>
      </c>
      <c r="S79" s="48">
        <v>138.80000000000001</v>
      </c>
      <c r="T79" s="48" t="s">
        <v>3697</v>
      </c>
      <c r="U79" s="48">
        <v>164.4</v>
      </c>
      <c r="V79" s="48" t="s">
        <v>3698</v>
      </c>
      <c r="W79" s="48">
        <v>253.74</v>
      </c>
      <c r="X79" s="48" t="s">
        <v>3699</v>
      </c>
      <c r="Y79" s="48">
        <v>382.58670000000001</v>
      </c>
      <c r="Z79" s="48" t="s">
        <v>3700</v>
      </c>
      <c r="AA79" s="48" t="s">
        <v>2220</v>
      </c>
      <c r="AB79" s="48" t="s">
        <v>2220</v>
      </c>
      <c r="AC79" s="48" t="s">
        <v>2220</v>
      </c>
      <c r="AD79" s="48" t="s">
        <v>2220</v>
      </c>
      <c r="AE79" s="48" t="s">
        <v>2220</v>
      </c>
      <c r="AF79" s="48" t="s">
        <v>2220</v>
      </c>
      <c r="AG79" s="48" t="s">
        <v>2220</v>
      </c>
      <c r="AH79" s="48" t="s">
        <v>2220</v>
      </c>
      <c r="AI79" s="48" t="s">
        <v>2220</v>
      </c>
      <c r="AJ79" s="48" t="s">
        <v>2220</v>
      </c>
      <c r="AK79" s="48" t="s">
        <v>2220</v>
      </c>
      <c r="AL79" s="48" t="s">
        <v>2220</v>
      </c>
      <c r="AM79" s="49">
        <v>116</v>
      </c>
      <c r="AN79" s="49">
        <v>67.535060000000001</v>
      </c>
      <c r="AO79" s="49"/>
      <c r="AP79" s="49">
        <v>61.32</v>
      </c>
      <c r="AQ79" s="49" t="s">
        <v>3693</v>
      </c>
      <c r="AR79" s="49">
        <v>106.22</v>
      </c>
      <c r="AS79" s="49" t="s">
        <v>3694</v>
      </c>
      <c r="AT79" s="49">
        <v>56.28</v>
      </c>
      <c r="AU79" s="49" t="s">
        <v>4159</v>
      </c>
      <c r="AV79" s="49">
        <v>99.36</v>
      </c>
      <c r="AW79" s="49" t="s">
        <v>3696</v>
      </c>
      <c r="AX79" s="49">
        <v>138.80000000000001</v>
      </c>
      <c r="AY79" s="49" t="s">
        <v>3697</v>
      </c>
      <c r="AZ79" s="49">
        <v>164.4</v>
      </c>
      <c r="BA79" s="49" t="s">
        <v>3698</v>
      </c>
      <c r="BB79" s="49">
        <v>211.07140000000001</v>
      </c>
      <c r="BC79" s="49" t="s">
        <v>4160</v>
      </c>
      <c r="BD79" s="49">
        <v>382.58670000000001</v>
      </c>
      <c r="BE79" s="49" t="s">
        <v>3700</v>
      </c>
      <c r="BF79" s="49" t="s">
        <v>2220</v>
      </c>
      <c r="BG79" s="49" t="s">
        <v>2220</v>
      </c>
      <c r="BH79" s="49" t="s">
        <v>2220</v>
      </c>
      <c r="BI79" s="49" t="s">
        <v>2220</v>
      </c>
      <c r="BJ79" s="49" t="s">
        <v>2220</v>
      </c>
      <c r="BK79" s="49" t="s">
        <v>2220</v>
      </c>
      <c r="BL79" s="49" t="s">
        <v>2220</v>
      </c>
      <c r="BM79" s="49" t="s">
        <v>2220</v>
      </c>
      <c r="BN79" s="49" t="s">
        <v>2220</v>
      </c>
      <c r="BO79" s="49" t="s">
        <v>2220</v>
      </c>
      <c r="BP79" s="49" t="s">
        <v>2220</v>
      </c>
      <c r="BQ79" s="49" t="s">
        <v>2220</v>
      </c>
    </row>
    <row r="80" spans="6:69" x14ac:dyDescent="0.2">
      <c r="F80" s="48" t="s">
        <v>476</v>
      </c>
      <c r="G80" s="48" t="s">
        <v>477</v>
      </c>
      <c r="H80" s="48"/>
      <c r="I80" s="48">
        <v>66.19980000000001</v>
      </c>
      <c r="J80" s="48"/>
      <c r="K80" s="48">
        <v>33</v>
      </c>
      <c r="L80" s="48" t="s">
        <v>3404</v>
      </c>
      <c r="M80" s="48">
        <v>40</v>
      </c>
      <c r="N80" s="48" t="s">
        <v>3701</v>
      </c>
      <c r="O80" s="48">
        <v>101</v>
      </c>
      <c r="P80" s="48" t="s">
        <v>3702</v>
      </c>
      <c r="Q80" s="48">
        <v>141</v>
      </c>
      <c r="R80" s="48" t="s">
        <v>3703</v>
      </c>
      <c r="S80" s="48">
        <v>60</v>
      </c>
      <c r="T80" s="48" t="s">
        <v>1832</v>
      </c>
      <c r="U80" s="48">
        <v>90</v>
      </c>
      <c r="V80" s="48" t="s">
        <v>2849</v>
      </c>
      <c r="W80" s="48">
        <v>415.38459999999998</v>
      </c>
      <c r="X80" s="48" t="s">
        <v>3704</v>
      </c>
      <c r="Y80" s="48">
        <v>660.38459999999998</v>
      </c>
      <c r="Z80" s="48" t="s">
        <v>3705</v>
      </c>
      <c r="AA80" s="48" t="s">
        <v>2220</v>
      </c>
      <c r="AB80" s="48" t="s">
        <v>2220</v>
      </c>
      <c r="AC80" s="48" t="s">
        <v>2220</v>
      </c>
      <c r="AD80" s="48" t="s">
        <v>2220</v>
      </c>
      <c r="AE80" s="48" t="s">
        <v>2220</v>
      </c>
      <c r="AF80" s="48" t="s">
        <v>2220</v>
      </c>
      <c r="AG80" s="48" t="s">
        <v>2220</v>
      </c>
      <c r="AH80" s="48" t="s">
        <v>2220</v>
      </c>
      <c r="AI80" s="48" t="s">
        <v>2220</v>
      </c>
      <c r="AJ80" s="48" t="s">
        <v>2220</v>
      </c>
      <c r="AK80" s="48" t="s">
        <v>2220</v>
      </c>
      <c r="AL80" s="48" t="s">
        <v>2220</v>
      </c>
      <c r="AM80" s="49">
        <v>123</v>
      </c>
      <c r="AN80" s="49">
        <v>66.19980000000001</v>
      </c>
      <c r="AO80" s="49"/>
      <c r="AP80" s="49">
        <v>33</v>
      </c>
      <c r="AQ80" s="49" t="s">
        <v>3404</v>
      </c>
      <c r="AR80" s="49">
        <v>40</v>
      </c>
      <c r="AS80" s="49" t="s">
        <v>3701</v>
      </c>
      <c r="AT80" s="49">
        <v>101</v>
      </c>
      <c r="AU80" s="49" t="s">
        <v>3702</v>
      </c>
      <c r="AV80" s="49">
        <v>141</v>
      </c>
      <c r="AW80" s="49" t="s">
        <v>3703</v>
      </c>
      <c r="AX80" s="49">
        <v>60</v>
      </c>
      <c r="AY80" s="49" t="s">
        <v>1832</v>
      </c>
      <c r="AZ80" s="49">
        <v>90</v>
      </c>
      <c r="BA80" s="49" t="s">
        <v>2849</v>
      </c>
      <c r="BB80" s="49">
        <v>415.38459999999998</v>
      </c>
      <c r="BC80" s="49" t="s">
        <v>3704</v>
      </c>
      <c r="BD80" s="49">
        <v>660.38459999999998</v>
      </c>
      <c r="BE80" s="49" t="s">
        <v>3705</v>
      </c>
      <c r="BF80" s="49" t="s">
        <v>2220</v>
      </c>
      <c r="BG80" s="49" t="s">
        <v>2220</v>
      </c>
      <c r="BH80" s="49" t="s">
        <v>2220</v>
      </c>
      <c r="BI80" s="49" t="s">
        <v>2220</v>
      </c>
      <c r="BJ80" s="49" t="s">
        <v>2220</v>
      </c>
      <c r="BK80" s="49" t="s">
        <v>2220</v>
      </c>
      <c r="BL80" s="49" t="s">
        <v>2220</v>
      </c>
      <c r="BM80" s="49" t="s">
        <v>2220</v>
      </c>
      <c r="BN80" s="49" t="s">
        <v>2220</v>
      </c>
      <c r="BO80" s="49" t="s">
        <v>2220</v>
      </c>
      <c r="BP80" s="49" t="s">
        <v>2220</v>
      </c>
      <c r="BQ80" s="49" t="s">
        <v>2220</v>
      </c>
    </row>
    <row r="81" spans="6:69" x14ac:dyDescent="0.2">
      <c r="F81" s="48" t="s">
        <v>115</v>
      </c>
      <c r="G81" s="48" t="s">
        <v>42</v>
      </c>
      <c r="H81" s="48"/>
      <c r="I81" s="48">
        <v>25.326230000000002</v>
      </c>
      <c r="J81" s="48"/>
      <c r="K81" s="48">
        <v>504</v>
      </c>
      <c r="L81" s="48" t="s">
        <v>88</v>
      </c>
      <c r="M81" s="48">
        <v>176</v>
      </c>
      <c r="N81" s="48" t="s">
        <v>3706</v>
      </c>
      <c r="O81" s="48">
        <v>84.571430000000007</v>
      </c>
      <c r="P81" s="48" t="s">
        <v>3707</v>
      </c>
      <c r="Q81" s="48">
        <v>130.66669999999999</v>
      </c>
      <c r="R81" s="48" t="s">
        <v>3708</v>
      </c>
      <c r="S81" s="48">
        <v>1800</v>
      </c>
      <c r="T81" s="48" t="s">
        <v>88</v>
      </c>
      <c r="U81" s="48">
        <v>500</v>
      </c>
      <c r="V81" s="48" t="s">
        <v>2275</v>
      </c>
      <c r="W81" s="48">
        <v>1117.857</v>
      </c>
      <c r="X81" s="48" t="s">
        <v>88</v>
      </c>
      <c r="Y81" s="48">
        <v>644.44439999999997</v>
      </c>
      <c r="Z81" s="48" t="s">
        <v>3709</v>
      </c>
      <c r="AA81" s="48" t="s">
        <v>2220</v>
      </c>
      <c r="AB81" s="48" t="s">
        <v>2220</v>
      </c>
      <c r="AC81" s="48" t="s">
        <v>2220</v>
      </c>
      <c r="AD81" s="48" t="s">
        <v>2220</v>
      </c>
      <c r="AE81" s="48" t="s">
        <v>2220</v>
      </c>
      <c r="AF81" s="48" t="s">
        <v>2220</v>
      </c>
      <c r="AG81" s="48" t="s">
        <v>2220</v>
      </c>
      <c r="AH81" s="48" t="s">
        <v>2220</v>
      </c>
      <c r="AI81" s="48" t="s">
        <v>2220</v>
      </c>
      <c r="AJ81" s="48" t="s">
        <v>2220</v>
      </c>
      <c r="AK81" s="48" t="s">
        <v>2220</v>
      </c>
      <c r="AL81" s="48" t="s">
        <v>2220</v>
      </c>
      <c r="AM81" s="49">
        <v>181</v>
      </c>
      <c r="AN81" s="49">
        <v>25.326230000000002</v>
      </c>
      <c r="AO81" s="49"/>
      <c r="AP81" s="49">
        <v>504</v>
      </c>
      <c r="AQ81" s="49" t="s">
        <v>88</v>
      </c>
      <c r="AR81" s="49">
        <v>176</v>
      </c>
      <c r="AS81" s="49" t="s">
        <v>3706</v>
      </c>
      <c r="AT81" s="49">
        <v>84.571430000000007</v>
      </c>
      <c r="AU81" s="49" t="s">
        <v>3707</v>
      </c>
      <c r="AV81" s="49">
        <v>130.66669999999999</v>
      </c>
      <c r="AW81" s="49" t="s">
        <v>3708</v>
      </c>
      <c r="AX81" s="49">
        <v>1800</v>
      </c>
      <c r="AY81" s="49" t="s">
        <v>88</v>
      </c>
      <c r="AZ81" s="49">
        <v>500</v>
      </c>
      <c r="BA81" s="49" t="s">
        <v>2275</v>
      </c>
      <c r="BB81" s="49">
        <v>1117.857</v>
      </c>
      <c r="BC81" s="49" t="s">
        <v>88</v>
      </c>
      <c r="BD81" s="49">
        <v>644.44439999999997</v>
      </c>
      <c r="BE81" s="49" t="s">
        <v>3709</v>
      </c>
      <c r="BF81" s="49" t="s">
        <v>2220</v>
      </c>
      <c r="BG81" s="49" t="s">
        <v>2220</v>
      </c>
      <c r="BH81" s="49" t="s">
        <v>2220</v>
      </c>
      <c r="BI81" s="49" t="s">
        <v>2220</v>
      </c>
      <c r="BJ81" s="49" t="s">
        <v>2220</v>
      </c>
      <c r="BK81" s="49" t="s">
        <v>2220</v>
      </c>
      <c r="BL81" s="49" t="s">
        <v>2220</v>
      </c>
      <c r="BM81" s="49" t="s">
        <v>2220</v>
      </c>
      <c r="BN81" s="49" t="s">
        <v>2220</v>
      </c>
      <c r="BO81" s="49" t="s">
        <v>2220</v>
      </c>
      <c r="BP81" s="49" t="s">
        <v>2220</v>
      </c>
      <c r="BQ81" s="49" t="s">
        <v>2220</v>
      </c>
    </row>
    <row r="82" spans="6:69" x14ac:dyDescent="0.2">
      <c r="F82" s="48" t="s">
        <v>478</v>
      </c>
      <c r="G82" s="48" t="s">
        <v>479</v>
      </c>
      <c r="H82" s="48"/>
      <c r="I82" s="48">
        <v>87.246210000000005</v>
      </c>
      <c r="J82" s="48"/>
      <c r="K82" s="48">
        <v>1</v>
      </c>
      <c r="L82" s="48" t="s">
        <v>291</v>
      </c>
      <c r="M82" s="48">
        <v>0.8125</v>
      </c>
      <c r="N82" s="48" t="s">
        <v>291</v>
      </c>
      <c r="O82" s="48">
        <v>24</v>
      </c>
      <c r="P82" s="48" t="s">
        <v>3601</v>
      </c>
      <c r="Q82" s="48">
        <v>24</v>
      </c>
      <c r="R82" s="48" t="s">
        <v>3589</v>
      </c>
      <c r="S82" s="48">
        <v>75</v>
      </c>
      <c r="T82" s="48" t="s">
        <v>3710</v>
      </c>
      <c r="U82" s="48">
        <v>75</v>
      </c>
      <c r="V82" s="48" t="s">
        <v>3443</v>
      </c>
      <c r="W82" s="48">
        <v>305</v>
      </c>
      <c r="X82" s="48" t="s">
        <v>3711</v>
      </c>
      <c r="Y82" s="48">
        <v>253</v>
      </c>
      <c r="Z82" s="48" t="s">
        <v>3712</v>
      </c>
      <c r="AA82" s="48" t="s">
        <v>2220</v>
      </c>
      <c r="AB82" s="48" t="s">
        <v>2220</v>
      </c>
      <c r="AC82" s="48" t="s">
        <v>2220</v>
      </c>
      <c r="AD82" s="48" t="s">
        <v>2220</v>
      </c>
      <c r="AE82" s="48" t="s">
        <v>2220</v>
      </c>
      <c r="AF82" s="48" t="s">
        <v>2220</v>
      </c>
      <c r="AG82" s="48" t="s">
        <v>2220</v>
      </c>
      <c r="AH82" s="48" t="s">
        <v>2220</v>
      </c>
      <c r="AI82" s="48" t="s">
        <v>2220</v>
      </c>
      <c r="AJ82" s="48" t="s">
        <v>2220</v>
      </c>
      <c r="AK82" s="48" t="s">
        <v>2220</v>
      </c>
      <c r="AL82" s="48" t="s">
        <v>2220</v>
      </c>
      <c r="AM82" s="49">
        <v>52</v>
      </c>
      <c r="AN82" s="49">
        <v>87.246210000000005</v>
      </c>
      <c r="AO82" s="49"/>
      <c r="AP82" s="49">
        <v>1</v>
      </c>
      <c r="AQ82" s="49" t="s">
        <v>291</v>
      </c>
      <c r="AR82" s="49">
        <v>0.8125</v>
      </c>
      <c r="AS82" s="49" t="s">
        <v>291</v>
      </c>
      <c r="AT82" s="49">
        <v>24</v>
      </c>
      <c r="AU82" s="49" t="s">
        <v>3601</v>
      </c>
      <c r="AV82" s="49">
        <v>24</v>
      </c>
      <c r="AW82" s="49" t="s">
        <v>3589</v>
      </c>
      <c r="AX82" s="49">
        <v>75</v>
      </c>
      <c r="AY82" s="49" t="s">
        <v>3710</v>
      </c>
      <c r="AZ82" s="49">
        <v>75</v>
      </c>
      <c r="BA82" s="49" t="s">
        <v>3443</v>
      </c>
      <c r="BB82" s="49">
        <v>305</v>
      </c>
      <c r="BC82" s="49" t="s">
        <v>3711</v>
      </c>
      <c r="BD82" s="49">
        <v>253</v>
      </c>
      <c r="BE82" s="49" t="s">
        <v>3712</v>
      </c>
      <c r="BF82" s="49" t="s">
        <v>2220</v>
      </c>
      <c r="BG82" s="49" t="s">
        <v>2220</v>
      </c>
      <c r="BH82" s="49" t="s">
        <v>2220</v>
      </c>
      <c r="BI82" s="49" t="s">
        <v>2220</v>
      </c>
      <c r="BJ82" s="49" t="s">
        <v>2220</v>
      </c>
      <c r="BK82" s="49" t="s">
        <v>2220</v>
      </c>
      <c r="BL82" s="49" t="s">
        <v>2220</v>
      </c>
      <c r="BM82" s="49" t="s">
        <v>2220</v>
      </c>
      <c r="BN82" s="49" t="s">
        <v>2220</v>
      </c>
      <c r="BO82" s="49" t="s">
        <v>2220</v>
      </c>
      <c r="BP82" s="49" t="s">
        <v>2220</v>
      </c>
      <c r="BQ82" s="49" t="s">
        <v>2220</v>
      </c>
    </row>
    <row r="83" spans="6:69" x14ac:dyDescent="0.2">
      <c r="F83" s="48" t="s">
        <v>480</v>
      </c>
      <c r="G83" s="48" t="s">
        <v>481</v>
      </c>
      <c r="H83" s="48"/>
      <c r="I83" s="48">
        <v>82.847360000000009</v>
      </c>
      <c r="J83" s="48"/>
      <c r="K83" s="48">
        <v>12.5</v>
      </c>
      <c r="L83" s="48" t="s">
        <v>3713</v>
      </c>
      <c r="M83" s="48">
        <v>44</v>
      </c>
      <c r="N83" s="48" t="s">
        <v>3714</v>
      </c>
      <c r="O83" s="48">
        <v>36</v>
      </c>
      <c r="P83" s="48" t="s">
        <v>3411</v>
      </c>
      <c r="Q83" s="48">
        <v>64</v>
      </c>
      <c r="R83" s="48" t="s">
        <v>3715</v>
      </c>
      <c r="S83" s="48">
        <v>72.5</v>
      </c>
      <c r="T83" s="48" t="s">
        <v>3717</v>
      </c>
      <c r="U83" s="48">
        <v>70</v>
      </c>
      <c r="V83" s="48" t="s">
        <v>298</v>
      </c>
      <c r="W83" s="48">
        <v>150</v>
      </c>
      <c r="X83" s="48" t="s">
        <v>3392</v>
      </c>
      <c r="Y83" s="48">
        <v>306.66669999999999</v>
      </c>
      <c r="Z83" s="48" t="s">
        <v>3718</v>
      </c>
      <c r="AA83" s="48" t="s">
        <v>2220</v>
      </c>
      <c r="AB83" s="48" t="s">
        <v>2220</v>
      </c>
      <c r="AC83" s="48" t="s">
        <v>2220</v>
      </c>
      <c r="AD83" s="48" t="s">
        <v>2220</v>
      </c>
      <c r="AE83" s="48" t="s">
        <v>2220</v>
      </c>
      <c r="AF83" s="48" t="s">
        <v>2220</v>
      </c>
      <c r="AG83" s="48" t="s">
        <v>2220</v>
      </c>
      <c r="AH83" s="48" t="s">
        <v>2220</v>
      </c>
      <c r="AI83" s="48" t="s">
        <v>2220</v>
      </c>
      <c r="AJ83" s="48" t="s">
        <v>2220</v>
      </c>
      <c r="AK83" s="48" t="s">
        <v>2220</v>
      </c>
      <c r="AL83" s="48" t="s">
        <v>2220</v>
      </c>
      <c r="AM83" s="49">
        <v>67</v>
      </c>
      <c r="AN83" s="49">
        <v>83.422900000000013</v>
      </c>
      <c r="AO83" s="49"/>
      <c r="AP83" s="49">
        <v>10</v>
      </c>
      <c r="AQ83" s="49" t="s">
        <v>3587</v>
      </c>
      <c r="AR83" s="49">
        <v>44</v>
      </c>
      <c r="AS83" s="49" t="s">
        <v>3714</v>
      </c>
      <c r="AT83" s="49">
        <v>36</v>
      </c>
      <c r="AU83" s="49" t="s">
        <v>3411</v>
      </c>
      <c r="AV83" s="49">
        <v>64</v>
      </c>
      <c r="AW83" s="49" t="s">
        <v>3715</v>
      </c>
      <c r="AX83" s="49">
        <v>60</v>
      </c>
      <c r="AY83" s="49" t="s">
        <v>1832</v>
      </c>
      <c r="AZ83" s="49">
        <v>70</v>
      </c>
      <c r="BA83" s="49" t="s">
        <v>298</v>
      </c>
      <c r="BB83" s="49">
        <v>150</v>
      </c>
      <c r="BC83" s="49" t="s">
        <v>3392</v>
      </c>
      <c r="BD83" s="49">
        <v>306.66669999999999</v>
      </c>
      <c r="BE83" s="49" t="s">
        <v>3718</v>
      </c>
      <c r="BF83" s="49" t="s">
        <v>2220</v>
      </c>
      <c r="BG83" s="49" t="s">
        <v>2220</v>
      </c>
      <c r="BH83" s="49" t="s">
        <v>2220</v>
      </c>
      <c r="BI83" s="49" t="s">
        <v>2220</v>
      </c>
      <c r="BJ83" s="49" t="s">
        <v>2220</v>
      </c>
      <c r="BK83" s="49" t="s">
        <v>2220</v>
      </c>
      <c r="BL83" s="49" t="s">
        <v>2220</v>
      </c>
      <c r="BM83" s="49" t="s">
        <v>2220</v>
      </c>
      <c r="BN83" s="49" t="s">
        <v>2220</v>
      </c>
      <c r="BO83" s="49" t="s">
        <v>2220</v>
      </c>
      <c r="BP83" s="49" t="s">
        <v>2220</v>
      </c>
      <c r="BQ83" s="49" t="s">
        <v>2220</v>
      </c>
    </row>
    <row r="84" spans="6:69" x14ac:dyDescent="0.2">
      <c r="F84" s="48" t="s">
        <v>482</v>
      </c>
      <c r="G84" s="48" t="s">
        <v>483</v>
      </c>
      <c r="H84" s="48"/>
      <c r="I84" s="48">
        <v>100.00000000000001</v>
      </c>
      <c r="J84" s="48"/>
      <c r="K84" s="48">
        <v>0.5</v>
      </c>
      <c r="L84" s="48" t="s">
        <v>291</v>
      </c>
      <c r="M84" s="48">
        <v>0.5</v>
      </c>
      <c r="N84" s="48" t="s">
        <v>291</v>
      </c>
      <c r="O84" s="48">
        <v>0</v>
      </c>
      <c r="P84" s="48" t="s">
        <v>291</v>
      </c>
      <c r="Q84" s="48">
        <v>0</v>
      </c>
      <c r="R84" s="48" t="s">
        <v>291</v>
      </c>
      <c r="S84" s="48">
        <v>0</v>
      </c>
      <c r="T84" s="48" t="s">
        <v>291</v>
      </c>
      <c r="U84" s="48">
        <v>0</v>
      </c>
      <c r="V84" s="48" t="s">
        <v>291</v>
      </c>
      <c r="W84" s="48">
        <v>0</v>
      </c>
      <c r="X84" s="48" t="s">
        <v>291</v>
      </c>
      <c r="Y84" s="48">
        <v>0</v>
      </c>
      <c r="Z84" s="48" t="s">
        <v>291</v>
      </c>
      <c r="AA84" s="48" t="s">
        <v>2220</v>
      </c>
      <c r="AB84" s="48" t="s">
        <v>2220</v>
      </c>
      <c r="AC84" s="48" t="s">
        <v>2220</v>
      </c>
      <c r="AD84" s="48" t="s">
        <v>2220</v>
      </c>
      <c r="AE84" s="48" t="s">
        <v>2220</v>
      </c>
      <c r="AF84" s="48" t="s">
        <v>2220</v>
      </c>
      <c r="AG84" s="48" t="s">
        <v>2220</v>
      </c>
      <c r="AH84" s="48" t="s">
        <v>2220</v>
      </c>
      <c r="AI84" s="48" t="s">
        <v>2220</v>
      </c>
      <c r="AJ84" s="48" t="s">
        <v>2220</v>
      </c>
      <c r="AK84" s="48" t="s">
        <v>2220</v>
      </c>
      <c r="AL84" s="48" t="s">
        <v>2220</v>
      </c>
      <c r="AM84" s="49">
        <v>1</v>
      </c>
      <c r="AN84" s="49">
        <v>100.00000000000001</v>
      </c>
      <c r="AO84" s="49"/>
      <c r="AP84" s="49">
        <v>0.5</v>
      </c>
      <c r="AQ84" s="49" t="s">
        <v>291</v>
      </c>
      <c r="AR84" s="49">
        <v>0.5</v>
      </c>
      <c r="AS84" s="49" t="s">
        <v>291</v>
      </c>
      <c r="AT84" s="49">
        <v>0</v>
      </c>
      <c r="AU84" s="49" t="s">
        <v>291</v>
      </c>
      <c r="AV84" s="49">
        <v>0</v>
      </c>
      <c r="AW84" s="49" t="s">
        <v>291</v>
      </c>
      <c r="AX84" s="49">
        <v>0</v>
      </c>
      <c r="AY84" s="49" t="s">
        <v>291</v>
      </c>
      <c r="AZ84" s="49">
        <v>0</v>
      </c>
      <c r="BA84" s="49" t="s">
        <v>291</v>
      </c>
      <c r="BB84" s="49">
        <v>0</v>
      </c>
      <c r="BC84" s="49" t="s">
        <v>291</v>
      </c>
      <c r="BD84" s="49">
        <v>0</v>
      </c>
      <c r="BE84" s="49" t="s">
        <v>291</v>
      </c>
      <c r="BF84" s="49" t="s">
        <v>2220</v>
      </c>
      <c r="BG84" s="49" t="s">
        <v>2220</v>
      </c>
      <c r="BH84" s="49" t="s">
        <v>2220</v>
      </c>
      <c r="BI84" s="49" t="s">
        <v>2220</v>
      </c>
      <c r="BJ84" s="49" t="s">
        <v>2220</v>
      </c>
      <c r="BK84" s="49" t="s">
        <v>2220</v>
      </c>
      <c r="BL84" s="49" t="s">
        <v>2220</v>
      </c>
      <c r="BM84" s="49" t="s">
        <v>2220</v>
      </c>
      <c r="BN84" s="49" t="s">
        <v>2220</v>
      </c>
      <c r="BO84" s="49" t="s">
        <v>2220</v>
      </c>
      <c r="BP84" s="49" t="s">
        <v>2220</v>
      </c>
      <c r="BQ84" s="49" t="s">
        <v>2220</v>
      </c>
    </row>
    <row r="85" spans="6:69" x14ac:dyDescent="0.2">
      <c r="F85" s="48" t="s">
        <v>484</v>
      </c>
      <c r="G85" s="48" t="s">
        <v>485</v>
      </c>
      <c r="H85" s="48"/>
      <c r="I85" s="48">
        <v>61.535640000000008</v>
      </c>
      <c r="J85" s="48"/>
      <c r="K85" s="48">
        <v>47</v>
      </c>
      <c r="L85" s="48" t="s">
        <v>3719</v>
      </c>
      <c r="M85" s="48">
        <v>56</v>
      </c>
      <c r="N85" s="48" t="s">
        <v>3720</v>
      </c>
      <c r="O85" s="48">
        <v>57.714289999999998</v>
      </c>
      <c r="P85" s="48" t="s">
        <v>3721</v>
      </c>
      <c r="Q85" s="48">
        <v>80</v>
      </c>
      <c r="R85" s="48" t="s">
        <v>3567</v>
      </c>
      <c r="S85" s="48">
        <v>90</v>
      </c>
      <c r="T85" s="48" t="s">
        <v>3489</v>
      </c>
      <c r="U85" s="48">
        <v>90</v>
      </c>
      <c r="V85" s="48" t="s">
        <v>2849</v>
      </c>
      <c r="W85" s="48">
        <v>876</v>
      </c>
      <c r="X85" s="48" t="s">
        <v>3722</v>
      </c>
      <c r="Y85" s="48">
        <v>906</v>
      </c>
      <c r="Z85" s="48" t="s">
        <v>1074</v>
      </c>
      <c r="AA85" s="48" t="s">
        <v>2220</v>
      </c>
      <c r="AB85" s="48" t="s">
        <v>2220</v>
      </c>
      <c r="AC85" s="48" t="s">
        <v>2220</v>
      </c>
      <c r="AD85" s="48" t="s">
        <v>2220</v>
      </c>
      <c r="AE85" s="48" t="s">
        <v>2220</v>
      </c>
      <c r="AF85" s="48" t="s">
        <v>2220</v>
      </c>
      <c r="AG85" s="48" t="s">
        <v>2220</v>
      </c>
      <c r="AH85" s="48" t="s">
        <v>2220</v>
      </c>
      <c r="AI85" s="48" t="s">
        <v>2220</v>
      </c>
      <c r="AJ85" s="48" t="s">
        <v>2220</v>
      </c>
      <c r="AK85" s="48" t="s">
        <v>2220</v>
      </c>
      <c r="AL85" s="48" t="s">
        <v>2220</v>
      </c>
      <c r="AM85" s="49">
        <v>136</v>
      </c>
      <c r="AN85" s="49">
        <v>61.535640000000008</v>
      </c>
      <c r="AO85" s="49"/>
      <c r="AP85" s="49">
        <v>47</v>
      </c>
      <c r="AQ85" s="49" t="s">
        <v>3719</v>
      </c>
      <c r="AR85" s="49">
        <v>56</v>
      </c>
      <c r="AS85" s="49" t="s">
        <v>3720</v>
      </c>
      <c r="AT85" s="49">
        <v>57.714289999999998</v>
      </c>
      <c r="AU85" s="49" t="s">
        <v>3721</v>
      </c>
      <c r="AV85" s="49">
        <v>80</v>
      </c>
      <c r="AW85" s="49" t="s">
        <v>3567</v>
      </c>
      <c r="AX85" s="49">
        <v>90</v>
      </c>
      <c r="AY85" s="49" t="s">
        <v>3489</v>
      </c>
      <c r="AZ85" s="49">
        <v>90</v>
      </c>
      <c r="BA85" s="49" t="s">
        <v>2849</v>
      </c>
      <c r="BB85" s="49">
        <v>876</v>
      </c>
      <c r="BC85" s="49" t="s">
        <v>3722</v>
      </c>
      <c r="BD85" s="49">
        <v>906</v>
      </c>
      <c r="BE85" s="49" t="s">
        <v>1074</v>
      </c>
      <c r="BF85" s="49" t="s">
        <v>2220</v>
      </c>
      <c r="BG85" s="49" t="s">
        <v>2220</v>
      </c>
      <c r="BH85" s="49" t="s">
        <v>2220</v>
      </c>
      <c r="BI85" s="49" t="s">
        <v>2220</v>
      </c>
      <c r="BJ85" s="49" t="s">
        <v>2220</v>
      </c>
      <c r="BK85" s="49" t="s">
        <v>2220</v>
      </c>
      <c r="BL85" s="49" t="s">
        <v>2220</v>
      </c>
      <c r="BM85" s="49" t="s">
        <v>2220</v>
      </c>
      <c r="BN85" s="49" t="s">
        <v>2220</v>
      </c>
      <c r="BO85" s="49" t="s">
        <v>2220</v>
      </c>
      <c r="BP85" s="49" t="s">
        <v>2220</v>
      </c>
      <c r="BQ85" s="49" t="s">
        <v>2220</v>
      </c>
    </row>
    <row r="86" spans="6:69" x14ac:dyDescent="0.2">
      <c r="F86" s="48" t="s">
        <v>486</v>
      </c>
      <c r="G86" s="48" t="s">
        <v>487</v>
      </c>
      <c r="H86" s="48"/>
      <c r="I86" s="48">
        <v>86.257430000000014</v>
      </c>
      <c r="J86" s="48"/>
      <c r="K86" s="48">
        <v>2.3734999999999999</v>
      </c>
      <c r="L86" s="48" t="s">
        <v>3723</v>
      </c>
      <c r="M86" s="48">
        <v>3.35</v>
      </c>
      <c r="N86" s="48" t="s">
        <v>3724</v>
      </c>
      <c r="O86" s="48">
        <v>22.6</v>
      </c>
      <c r="P86" s="48" t="s">
        <v>3725</v>
      </c>
      <c r="Q86" s="48">
        <v>39.6</v>
      </c>
      <c r="R86" s="48" t="s">
        <v>3726</v>
      </c>
      <c r="S86" s="48">
        <v>54</v>
      </c>
      <c r="T86" s="48" t="s">
        <v>3727</v>
      </c>
      <c r="U86" s="48">
        <v>107</v>
      </c>
      <c r="V86" s="48" t="s">
        <v>3728</v>
      </c>
      <c r="W86" s="48">
        <v>272.44170000000003</v>
      </c>
      <c r="X86" s="48" t="s">
        <v>3729</v>
      </c>
      <c r="Y86" s="48">
        <v>314.8417</v>
      </c>
      <c r="Z86" s="48" t="s">
        <v>3730</v>
      </c>
      <c r="AA86" s="48" t="s">
        <v>2220</v>
      </c>
      <c r="AB86" s="48" t="s">
        <v>2220</v>
      </c>
      <c r="AC86" s="48" t="s">
        <v>2220</v>
      </c>
      <c r="AD86" s="48" t="s">
        <v>2220</v>
      </c>
      <c r="AE86" s="48" t="s">
        <v>2220</v>
      </c>
      <c r="AF86" s="48" t="s">
        <v>2220</v>
      </c>
      <c r="AG86" s="48" t="s">
        <v>2220</v>
      </c>
      <c r="AH86" s="48" t="s">
        <v>2220</v>
      </c>
      <c r="AI86" s="48" t="s">
        <v>2220</v>
      </c>
      <c r="AJ86" s="48" t="s">
        <v>2220</v>
      </c>
      <c r="AK86" s="48" t="s">
        <v>2220</v>
      </c>
      <c r="AL86" s="48" t="s">
        <v>2220</v>
      </c>
      <c r="AM86" s="49">
        <v>57</v>
      </c>
      <c r="AN86" s="49">
        <v>85.939030000000002</v>
      </c>
      <c r="AO86" s="49"/>
      <c r="AP86" s="49">
        <v>2.3734999999999999</v>
      </c>
      <c r="AQ86" s="49" t="s">
        <v>3723</v>
      </c>
      <c r="AR86" s="49">
        <v>3.35</v>
      </c>
      <c r="AS86" s="49" t="s">
        <v>3724</v>
      </c>
      <c r="AT86" s="49">
        <v>26.65</v>
      </c>
      <c r="AU86" s="49" t="s">
        <v>4161</v>
      </c>
      <c r="AV86" s="49">
        <v>39.6</v>
      </c>
      <c r="AW86" s="49" t="s">
        <v>3726</v>
      </c>
      <c r="AX86" s="49">
        <v>54</v>
      </c>
      <c r="AY86" s="49" t="s">
        <v>3727</v>
      </c>
      <c r="AZ86" s="49">
        <v>107</v>
      </c>
      <c r="BA86" s="49" t="s">
        <v>3728</v>
      </c>
      <c r="BB86" s="49">
        <v>272.44170000000003</v>
      </c>
      <c r="BC86" s="49" t="s">
        <v>3729</v>
      </c>
      <c r="BD86" s="49">
        <v>314.8417</v>
      </c>
      <c r="BE86" s="49" t="s">
        <v>3730</v>
      </c>
      <c r="BF86" s="49" t="s">
        <v>2220</v>
      </c>
      <c r="BG86" s="49" t="s">
        <v>2220</v>
      </c>
      <c r="BH86" s="49" t="s">
        <v>2220</v>
      </c>
      <c r="BI86" s="49" t="s">
        <v>2220</v>
      </c>
      <c r="BJ86" s="49" t="s">
        <v>2220</v>
      </c>
      <c r="BK86" s="49" t="s">
        <v>2220</v>
      </c>
      <c r="BL86" s="49" t="s">
        <v>2220</v>
      </c>
      <c r="BM86" s="49" t="s">
        <v>2220</v>
      </c>
      <c r="BN86" s="49" t="s">
        <v>2220</v>
      </c>
      <c r="BO86" s="49" t="s">
        <v>2220</v>
      </c>
      <c r="BP86" s="49" t="s">
        <v>2220</v>
      </c>
      <c r="BQ86" s="49" t="s">
        <v>2220</v>
      </c>
    </row>
    <row r="87" spans="6:69" x14ac:dyDescent="0.2">
      <c r="F87" s="48" t="s">
        <v>122</v>
      </c>
      <c r="G87" s="48" t="s">
        <v>18</v>
      </c>
      <c r="H87" s="48"/>
      <c r="I87" s="48">
        <v>79.028210000000001</v>
      </c>
      <c r="J87" s="48"/>
      <c r="K87" s="48">
        <v>6</v>
      </c>
      <c r="L87" s="48" t="s">
        <v>3361</v>
      </c>
      <c r="M87" s="48">
        <v>54.857140000000001</v>
      </c>
      <c r="N87" s="48" t="s">
        <v>3731</v>
      </c>
      <c r="O87" s="48">
        <v>53</v>
      </c>
      <c r="P87" s="48" t="s">
        <v>3732</v>
      </c>
      <c r="Q87" s="48">
        <v>78.857140000000001</v>
      </c>
      <c r="R87" s="48" t="s">
        <v>3660</v>
      </c>
      <c r="S87" s="48">
        <v>100</v>
      </c>
      <c r="T87" s="48" t="s">
        <v>734</v>
      </c>
      <c r="U87" s="48">
        <v>190</v>
      </c>
      <c r="V87" s="48" t="s">
        <v>3733</v>
      </c>
      <c r="W87" s="48">
        <v>131.28569999999999</v>
      </c>
      <c r="X87" s="48" t="s">
        <v>3734</v>
      </c>
      <c r="Y87" s="48">
        <v>205.71430000000001</v>
      </c>
      <c r="Z87" s="48" t="s">
        <v>3391</v>
      </c>
      <c r="AA87" s="48" t="s">
        <v>2220</v>
      </c>
      <c r="AB87" s="48" t="s">
        <v>2220</v>
      </c>
      <c r="AC87" s="48" t="s">
        <v>2220</v>
      </c>
      <c r="AD87" s="48" t="s">
        <v>2220</v>
      </c>
      <c r="AE87" s="48" t="s">
        <v>2220</v>
      </c>
      <c r="AF87" s="48" t="s">
        <v>2220</v>
      </c>
      <c r="AG87" s="48" t="s">
        <v>2220</v>
      </c>
      <c r="AH87" s="48" t="s">
        <v>2220</v>
      </c>
      <c r="AI87" s="48" t="s">
        <v>2220</v>
      </c>
      <c r="AJ87" s="48" t="s">
        <v>2220</v>
      </c>
      <c r="AK87" s="48" t="s">
        <v>2220</v>
      </c>
      <c r="AL87" s="48" t="s">
        <v>2220</v>
      </c>
      <c r="AM87" s="49">
        <v>75</v>
      </c>
      <c r="AN87" s="49">
        <v>79.028210000000001</v>
      </c>
      <c r="AO87" s="49"/>
      <c r="AP87" s="49">
        <v>6</v>
      </c>
      <c r="AQ87" s="49" t="s">
        <v>3361</v>
      </c>
      <c r="AR87" s="49">
        <v>54.857140000000001</v>
      </c>
      <c r="AS87" s="49" t="s">
        <v>3731</v>
      </c>
      <c r="AT87" s="49">
        <v>53</v>
      </c>
      <c r="AU87" s="49" t="s">
        <v>3732</v>
      </c>
      <c r="AV87" s="49">
        <v>78.857140000000001</v>
      </c>
      <c r="AW87" s="49" t="s">
        <v>3660</v>
      </c>
      <c r="AX87" s="49">
        <v>100</v>
      </c>
      <c r="AY87" s="49" t="s">
        <v>734</v>
      </c>
      <c r="AZ87" s="49">
        <v>190</v>
      </c>
      <c r="BA87" s="49" t="s">
        <v>3733</v>
      </c>
      <c r="BB87" s="49">
        <v>131.28569999999999</v>
      </c>
      <c r="BC87" s="49" t="s">
        <v>3734</v>
      </c>
      <c r="BD87" s="49">
        <v>205.71430000000001</v>
      </c>
      <c r="BE87" s="49" t="s">
        <v>3391</v>
      </c>
      <c r="BF87" s="49" t="s">
        <v>2220</v>
      </c>
      <c r="BG87" s="49" t="s">
        <v>2220</v>
      </c>
      <c r="BH87" s="49" t="s">
        <v>2220</v>
      </c>
      <c r="BI87" s="49" t="s">
        <v>2220</v>
      </c>
      <c r="BJ87" s="49" t="s">
        <v>2220</v>
      </c>
      <c r="BK87" s="49" t="s">
        <v>2220</v>
      </c>
      <c r="BL87" s="49" t="s">
        <v>2220</v>
      </c>
      <c r="BM87" s="49" t="s">
        <v>2220</v>
      </c>
      <c r="BN87" s="49" t="s">
        <v>2220</v>
      </c>
      <c r="BO87" s="49" t="s">
        <v>2220</v>
      </c>
      <c r="BP87" s="49" t="s">
        <v>2220</v>
      </c>
      <c r="BQ87" s="49" t="s">
        <v>2220</v>
      </c>
    </row>
    <row r="88" spans="6:69" x14ac:dyDescent="0.2">
      <c r="F88" s="48" t="s">
        <v>488</v>
      </c>
      <c r="G88" s="48" t="s">
        <v>489</v>
      </c>
      <c r="H88" s="48"/>
      <c r="I88" s="48">
        <v>70.357800000000012</v>
      </c>
      <c r="J88" s="48"/>
      <c r="K88" s="48">
        <v>128</v>
      </c>
      <c r="L88" s="48" t="s">
        <v>3735</v>
      </c>
      <c r="M88" s="48">
        <v>5.5</v>
      </c>
      <c r="N88" s="48" t="s">
        <v>3736</v>
      </c>
      <c r="O88" s="48">
        <v>105</v>
      </c>
      <c r="P88" s="48" t="s">
        <v>3737</v>
      </c>
      <c r="Q88" s="48">
        <v>2</v>
      </c>
      <c r="R88" s="48" t="s">
        <v>3522</v>
      </c>
      <c r="S88" s="48">
        <v>200</v>
      </c>
      <c r="T88" s="48" t="s">
        <v>286</v>
      </c>
      <c r="U88" s="48">
        <v>0</v>
      </c>
      <c r="V88" s="48" t="s">
        <v>291</v>
      </c>
      <c r="W88" s="48">
        <v>470</v>
      </c>
      <c r="X88" s="48" t="s">
        <v>3738</v>
      </c>
      <c r="Y88" s="48">
        <v>0</v>
      </c>
      <c r="Z88" s="48" t="s">
        <v>291</v>
      </c>
      <c r="AA88" s="48" t="s">
        <v>2220</v>
      </c>
      <c r="AB88" s="48" t="s">
        <v>2220</v>
      </c>
      <c r="AC88" s="48" t="s">
        <v>2220</v>
      </c>
      <c r="AD88" s="48" t="s">
        <v>2220</v>
      </c>
      <c r="AE88" s="48" t="s">
        <v>2220</v>
      </c>
      <c r="AF88" s="48" t="s">
        <v>2220</v>
      </c>
      <c r="AG88" s="48" t="s">
        <v>2220</v>
      </c>
      <c r="AH88" s="48" t="s">
        <v>2220</v>
      </c>
      <c r="AI88" s="48" t="s">
        <v>2220</v>
      </c>
      <c r="AJ88" s="48" t="s">
        <v>2220</v>
      </c>
      <c r="AK88" s="48" t="s">
        <v>2220</v>
      </c>
      <c r="AL88" s="48" t="s">
        <v>2220</v>
      </c>
      <c r="AM88" s="49">
        <v>105</v>
      </c>
      <c r="AN88" s="49">
        <v>70.357800000000012</v>
      </c>
      <c r="AO88" s="49"/>
      <c r="AP88" s="49">
        <v>128</v>
      </c>
      <c r="AQ88" s="49" t="s">
        <v>3735</v>
      </c>
      <c r="AR88" s="49">
        <v>5.5</v>
      </c>
      <c r="AS88" s="49" t="s">
        <v>3736</v>
      </c>
      <c r="AT88" s="49">
        <v>105</v>
      </c>
      <c r="AU88" s="49" t="s">
        <v>3737</v>
      </c>
      <c r="AV88" s="49">
        <v>2</v>
      </c>
      <c r="AW88" s="49" t="s">
        <v>3522</v>
      </c>
      <c r="AX88" s="49">
        <v>200</v>
      </c>
      <c r="AY88" s="49" t="s">
        <v>286</v>
      </c>
      <c r="AZ88" s="49">
        <v>0</v>
      </c>
      <c r="BA88" s="49" t="s">
        <v>291</v>
      </c>
      <c r="BB88" s="49">
        <v>470</v>
      </c>
      <c r="BC88" s="49" t="s">
        <v>3738</v>
      </c>
      <c r="BD88" s="49">
        <v>0</v>
      </c>
      <c r="BE88" s="49" t="s">
        <v>291</v>
      </c>
      <c r="BF88" s="49" t="s">
        <v>2220</v>
      </c>
      <c r="BG88" s="49" t="s">
        <v>2220</v>
      </c>
      <c r="BH88" s="49" t="s">
        <v>2220</v>
      </c>
      <c r="BI88" s="49" t="s">
        <v>2220</v>
      </c>
      <c r="BJ88" s="49" t="s">
        <v>2220</v>
      </c>
      <c r="BK88" s="49" t="s">
        <v>2220</v>
      </c>
      <c r="BL88" s="49" t="s">
        <v>2220</v>
      </c>
      <c r="BM88" s="49" t="s">
        <v>2220</v>
      </c>
      <c r="BN88" s="49" t="s">
        <v>2220</v>
      </c>
      <c r="BO88" s="49" t="s">
        <v>2220</v>
      </c>
      <c r="BP88" s="49" t="s">
        <v>2220</v>
      </c>
      <c r="BQ88" s="49" t="s">
        <v>2220</v>
      </c>
    </row>
    <row r="89" spans="6:69" x14ac:dyDescent="0.2">
      <c r="F89" s="48" t="s">
        <v>490</v>
      </c>
      <c r="G89" s="48" t="s">
        <v>491</v>
      </c>
      <c r="H89" s="48"/>
      <c r="I89" s="48">
        <v>68.064220000000006</v>
      </c>
      <c r="J89" s="48"/>
      <c r="K89" s="48">
        <v>19</v>
      </c>
      <c r="L89" s="48" t="s">
        <v>3739</v>
      </c>
      <c r="M89" s="48">
        <v>60</v>
      </c>
      <c r="N89" s="48" t="s">
        <v>3415</v>
      </c>
      <c r="O89" s="48">
        <v>15.5</v>
      </c>
      <c r="P89" s="48" t="s">
        <v>3740</v>
      </c>
      <c r="Q89" s="48">
        <v>180</v>
      </c>
      <c r="R89" s="48" t="s">
        <v>3741</v>
      </c>
      <c r="S89" s="48">
        <v>190.5</v>
      </c>
      <c r="T89" s="48" t="s">
        <v>3742</v>
      </c>
      <c r="U89" s="48">
        <v>115</v>
      </c>
      <c r="V89" s="48" t="s">
        <v>3743</v>
      </c>
      <c r="W89" s="48">
        <v>142.5</v>
      </c>
      <c r="X89" s="48" t="s">
        <v>3744</v>
      </c>
      <c r="Y89" s="48">
        <v>832.5</v>
      </c>
      <c r="Z89" s="48" t="s">
        <v>3745</v>
      </c>
      <c r="AA89" s="48" t="s">
        <v>2220</v>
      </c>
      <c r="AB89" s="48" t="s">
        <v>2220</v>
      </c>
      <c r="AC89" s="48" t="s">
        <v>2220</v>
      </c>
      <c r="AD89" s="48" t="s">
        <v>2220</v>
      </c>
      <c r="AE89" s="48" t="s">
        <v>2220</v>
      </c>
      <c r="AF89" s="48" t="s">
        <v>2220</v>
      </c>
      <c r="AG89" s="48" t="s">
        <v>2220</v>
      </c>
      <c r="AH89" s="48" t="s">
        <v>2220</v>
      </c>
      <c r="AI89" s="48" t="s">
        <v>2220</v>
      </c>
      <c r="AJ89" s="48" t="s">
        <v>2220</v>
      </c>
      <c r="AK89" s="48" t="s">
        <v>2220</v>
      </c>
      <c r="AL89" s="48" t="s">
        <v>2220</v>
      </c>
      <c r="AM89" s="49">
        <v>117</v>
      </c>
      <c r="AN89" s="49">
        <v>67.436980000000005</v>
      </c>
      <c r="AO89" s="49"/>
      <c r="AP89" s="49">
        <v>19</v>
      </c>
      <c r="AQ89" s="49" t="s">
        <v>3739</v>
      </c>
      <c r="AR89" s="49">
        <v>60</v>
      </c>
      <c r="AS89" s="49" t="s">
        <v>3415</v>
      </c>
      <c r="AT89" s="49">
        <v>15.5</v>
      </c>
      <c r="AU89" s="49" t="s">
        <v>3740</v>
      </c>
      <c r="AV89" s="49">
        <v>194</v>
      </c>
      <c r="AW89" s="49" t="s">
        <v>4162</v>
      </c>
      <c r="AX89" s="49">
        <v>190.5</v>
      </c>
      <c r="AY89" s="49" t="s">
        <v>3742</v>
      </c>
      <c r="AZ89" s="49">
        <v>115</v>
      </c>
      <c r="BA89" s="49" t="s">
        <v>3743</v>
      </c>
      <c r="BB89" s="49">
        <v>142.5</v>
      </c>
      <c r="BC89" s="49" t="s">
        <v>3744</v>
      </c>
      <c r="BD89" s="49">
        <v>832.5</v>
      </c>
      <c r="BE89" s="49" t="s">
        <v>3745</v>
      </c>
      <c r="BF89" s="49" t="s">
        <v>2220</v>
      </c>
      <c r="BG89" s="49" t="s">
        <v>2220</v>
      </c>
      <c r="BH89" s="49" t="s">
        <v>2220</v>
      </c>
      <c r="BI89" s="49" t="s">
        <v>2220</v>
      </c>
      <c r="BJ89" s="49" t="s">
        <v>2220</v>
      </c>
      <c r="BK89" s="49" t="s">
        <v>2220</v>
      </c>
      <c r="BL89" s="49" t="s">
        <v>2220</v>
      </c>
      <c r="BM89" s="49" t="s">
        <v>2220</v>
      </c>
      <c r="BN89" s="49" t="s">
        <v>2220</v>
      </c>
      <c r="BO89" s="49" t="s">
        <v>2220</v>
      </c>
      <c r="BP89" s="49" t="s">
        <v>2220</v>
      </c>
      <c r="BQ89" s="49" t="s">
        <v>2220</v>
      </c>
    </row>
    <row r="90" spans="6:69" x14ac:dyDescent="0.2">
      <c r="F90" s="48" t="s">
        <v>492</v>
      </c>
      <c r="G90" s="48" t="s">
        <v>493</v>
      </c>
      <c r="H90" s="48"/>
      <c r="I90" s="48">
        <v>62.084020000000002</v>
      </c>
      <c r="J90" s="48"/>
      <c r="K90" s="48">
        <v>24</v>
      </c>
      <c r="L90" s="48" t="s">
        <v>3414</v>
      </c>
      <c r="M90" s="48">
        <v>48</v>
      </c>
      <c r="N90" s="48" t="s">
        <v>3381</v>
      </c>
      <c r="O90" s="48">
        <v>72</v>
      </c>
      <c r="P90" s="48" t="s">
        <v>3509</v>
      </c>
      <c r="Q90" s="48">
        <v>96</v>
      </c>
      <c r="R90" s="48" t="s">
        <v>3358</v>
      </c>
      <c r="S90" s="48">
        <v>310</v>
      </c>
      <c r="T90" s="48" t="s">
        <v>1654</v>
      </c>
      <c r="U90" s="48">
        <v>120</v>
      </c>
      <c r="V90" s="48" t="s">
        <v>3391</v>
      </c>
      <c r="W90" s="48">
        <v>420</v>
      </c>
      <c r="X90" s="48" t="s">
        <v>3746</v>
      </c>
      <c r="Y90" s="48">
        <v>685</v>
      </c>
      <c r="Z90" s="48" t="s">
        <v>3747</v>
      </c>
      <c r="AA90" s="48" t="s">
        <v>2220</v>
      </c>
      <c r="AB90" s="48" t="s">
        <v>2220</v>
      </c>
      <c r="AC90" s="48" t="s">
        <v>2220</v>
      </c>
      <c r="AD90" s="48" t="s">
        <v>2220</v>
      </c>
      <c r="AE90" s="48" t="s">
        <v>2220</v>
      </c>
      <c r="AF90" s="48" t="s">
        <v>2220</v>
      </c>
      <c r="AG90" s="48" t="s">
        <v>2220</v>
      </c>
      <c r="AH90" s="48" t="s">
        <v>2220</v>
      </c>
      <c r="AI90" s="48" t="s">
        <v>2220</v>
      </c>
      <c r="AJ90" s="48" t="s">
        <v>2220</v>
      </c>
      <c r="AK90" s="48" t="s">
        <v>2220</v>
      </c>
      <c r="AL90" s="48" t="s">
        <v>2220</v>
      </c>
      <c r="AM90" s="49">
        <v>135</v>
      </c>
      <c r="AN90" s="49">
        <v>62.084020000000002</v>
      </c>
      <c r="AO90" s="49"/>
      <c r="AP90" s="49">
        <v>24</v>
      </c>
      <c r="AQ90" s="49" t="s">
        <v>3414</v>
      </c>
      <c r="AR90" s="49">
        <v>48</v>
      </c>
      <c r="AS90" s="49" t="s">
        <v>3381</v>
      </c>
      <c r="AT90" s="49">
        <v>72</v>
      </c>
      <c r="AU90" s="49" t="s">
        <v>3509</v>
      </c>
      <c r="AV90" s="49">
        <v>96</v>
      </c>
      <c r="AW90" s="49" t="s">
        <v>3358</v>
      </c>
      <c r="AX90" s="49">
        <v>310</v>
      </c>
      <c r="AY90" s="49" t="s">
        <v>1654</v>
      </c>
      <c r="AZ90" s="49">
        <v>120</v>
      </c>
      <c r="BA90" s="49" t="s">
        <v>3391</v>
      </c>
      <c r="BB90" s="49">
        <v>420</v>
      </c>
      <c r="BC90" s="49" t="s">
        <v>3746</v>
      </c>
      <c r="BD90" s="49">
        <v>685</v>
      </c>
      <c r="BE90" s="49" t="s">
        <v>3747</v>
      </c>
      <c r="BF90" s="49" t="s">
        <v>2220</v>
      </c>
      <c r="BG90" s="49" t="s">
        <v>2220</v>
      </c>
      <c r="BH90" s="49" t="s">
        <v>2220</v>
      </c>
      <c r="BI90" s="49" t="s">
        <v>2220</v>
      </c>
      <c r="BJ90" s="49" t="s">
        <v>2220</v>
      </c>
      <c r="BK90" s="49" t="s">
        <v>2220</v>
      </c>
      <c r="BL90" s="49" t="s">
        <v>2220</v>
      </c>
      <c r="BM90" s="49" t="s">
        <v>2220</v>
      </c>
      <c r="BN90" s="49" t="s">
        <v>2220</v>
      </c>
      <c r="BO90" s="49" t="s">
        <v>2220</v>
      </c>
      <c r="BP90" s="49" t="s">
        <v>2220</v>
      </c>
      <c r="BQ90" s="49" t="s">
        <v>2220</v>
      </c>
    </row>
    <row r="91" spans="6:69" x14ac:dyDescent="0.2">
      <c r="F91" s="48" t="s">
        <v>494</v>
      </c>
      <c r="G91" s="48" t="s">
        <v>495</v>
      </c>
      <c r="H91" s="48"/>
      <c r="I91" s="48">
        <v>92.522880000000001</v>
      </c>
      <c r="J91" s="48"/>
      <c r="K91" s="48">
        <v>1</v>
      </c>
      <c r="L91" s="48" t="s">
        <v>291</v>
      </c>
      <c r="M91" s="48">
        <v>1</v>
      </c>
      <c r="N91" s="48" t="s">
        <v>291</v>
      </c>
      <c r="O91" s="48">
        <v>13.375</v>
      </c>
      <c r="P91" s="48" t="s">
        <v>3748</v>
      </c>
      <c r="Q91" s="48">
        <v>6</v>
      </c>
      <c r="R91" s="48" t="s">
        <v>3749</v>
      </c>
      <c r="S91" s="48">
        <v>11.095000000000001</v>
      </c>
      <c r="T91" s="48" t="s">
        <v>3750</v>
      </c>
      <c r="U91" s="48">
        <v>26.75</v>
      </c>
      <c r="V91" s="48" t="s">
        <v>3751</v>
      </c>
      <c r="W91" s="48">
        <v>184.72329999999999</v>
      </c>
      <c r="X91" s="48" t="s">
        <v>3752</v>
      </c>
      <c r="Y91" s="48">
        <v>314.63889999999998</v>
      </c>
      <c r="Z91" s="48" t="s">
        <v>3753</v>
      </c>
      <c r="AA91" s="48" t="s">
        <v>2220</v>
      </c>
      <c r="AB91" s="48" t="s">
        <v>2220</v>
      </c>
      <c r="AC91" s="48" t="s">
        <v>2220</v>
      </c>
      <c r="AD91" s="48" t="s">
        <v>2220</v>
      </c>
      <c r="AE91" s="48" t="s">
        <v>2220</v>
      </c>
      <c r="AF91" s="48" t="s">
        <v>2220</v>
      </c>
      <c r="AG91" s="48" t="s">
        <v>2220</v>
      </c>
      <c r="AH91" s="48" t="s">
        <v>2220</v>
      </c>
      <c r="AI91" s="48" t="s">
        <v>2220</v>
      </c>
      <c r="AJ91" s="48" t="s">
        <v>2220</v>
      </c>
      <c r="AK91" s="48" t="s">
        <v>2220</v>
      </c>
      <c r="AL91" s="48" t="s">
        <v>2220</v>
      </c>
      <c r="AM91" s="49">
        <v>36</v>
      </c>
      <c r="AN91" s="49">
        <v>92.522880000000001</v>
      </c>
      <c r="AO91" s="49"/>
      <c r="AP91" s="49">
        <v>1</v>
      </c>
      <c r="AQ91" s="49" t="s">
        <v>291</v>
      </c>
      <c r="AR91" s="49">
        <v>1</v>
      </c>
      <c r="AS91" s="49" t="s">
        <v>291</v>
      </c>
      <c r="AT91" s="49">
        <v>13.375</v>
      </c>
      <c r="AU91" s="49" t="s">
        <v>3748</v>
      </c>
      <c r="AV91" s="49">
        <v>6</v>
      </c>
      <c r="AW91" s="49" t="s">
        <v>3749</v>
      </c>
      <c r="AX91" s="49">
        <v>11.095000000000001</v>
      </c>
      <c r="AY91" s="49" t="s">
        <v>3750</v>
      </c>
      <c r="AZ91" s="49">
        <v>26.75</v>
      </c>
      <c r="BA91" s="49" t="s">
        <v>3751</v>
      </c>
      <c r="BB91" s="49">
        <v>184.72329999999999</v>
      </c>
      <c r="BC91" s="49" t="s">
        <v>3752</v>
      </c>
      <c r="BD91" s="49">
        <v>314.63889999999998</v>
      </c>
      <c r="BE91" s="49" t="s">
        <v>3753</v>
      </c>
      <c r="BF91" s="49" t="s">
        <v>2220</v>
      </c>
      <c r="BG91" s="49" t="s">
        <v>2220</v>
      </c>
      <c r="BH91" s="49" t="s">
        <v>2220</v>
      </c>
      <c r="BI91" s="49" t="s">
        <v>2220</v>
      </c>
      <c r="BJ91" s="49" t="s">
        <v>2220</v>
      </c>
      <c r="BK91" s="49" t="s">
        <v>2220</v>
      </c>
      <c r="BL91" s="49" t="s">
        <v>2220</v>
      </c>
      <c r="BM91" s="49" t="s">
        <v>2220</v>
      </c>
      <c r="BN91" s="49" t="s">
        <v>2220</v>
      </c>
      <c r="BO91" s="49" t="s">
        <v>2220</v>
      </c>
      <c r="BP91" s="49" t="s">
        <v>2220</v>
      </c>
      <c r="BQ91" s="49" t="s">
        <v>2220</v>
      </c>
    </row>
    <row r="92" spans="6:69" x14ac:dyDescent="0.2">
      <c r="F92" s="48" t="s">
        <v>496</v>
      </c>
      <c r="G92" s="48" t="s">
        <v>497</v>
      </c>
      <c r="H92" s="48"/>
      <c r="I92" s="48">
        <v>93.797770000000014</v>
      </c>
      <c r="J92" s="48"/>
      <c r="K92" s="48">
        <v>5</v>
      </c>
      <c r="L92" s="48" t="s">
        <v>3754</v>
      </c>
      <c r="M92" s="48">
        <v>6.0277779999999996</v>
      </c>
      <c r="N92" s="48" t="s">
        <v>3755</v>
      </c>
      <c r="O92" s="48">
        <v>8</v>
      </c>
      <c r="P92" s="48" t="s">
        <v>3756</v>
      </c>
      <c r="Q92" s="48">
        <v>5.5</v>
      </c>
      <c r="R92" s="48" t="s">
        <v>3757</v>
      </c>
      <c r="S92" s="48">
        <v>50</v>
      </c>
      <c r="T92" s="48" t="s">
        <v>318</v>
      </c>
      <c r="U92" s="48">
        <v>42.22222</v>
      </c>
      <c r="V92" s="48" t="s">
        <v>3758</v>
      </c>
      <c r="W92" s="48">
        <v>105</v>
      </c>
      <c r="X92" s="48" t="s">
        <v>3759</v>
      </c>
      <c r="Y92" s="48">
        <v>128.33330000000001</v>
      </c>
      <c r="Z92" s="48" t="s">
        <v>3605</v>
      </c>
      <c r="AA92" s="48" t="s">
        <v>2220</v>
      </c>
      <c r="AB92" s="48" t="s">
        <v>2220</v>
      </c>
      <c r="AC92" s="48" t="s">
        <v>2220</v>
      </c>
      <c r="AD92" s="48" t="s">
        <v>2220</v>
      </c>
      <c r="AE92" s="48" t="s">
        <v>2220</v>
      </c>
      <c r="AF92" s="48" t="s">
        <v>2220</v>
      </c>
      <c r="AG92" s="48" t="s">
        <v>2220</v>
      </c>
      <c r="AH92" s="48" t="s">
        <v>2220</v>
      </c>
      <c r="AI92" s="48" t="s">
        <v>2220</v>
      </c>
      <c r="AJ92" s="48" t="s">
        <v>2220</v>
      </c>
      <c r="AK92" s="48" t="s">
        <v>2220</v>
      </c>
      <c r="AL92" s="48" t="s">
        <v>2220</v>
      </c>
      <c r="AM92" s="49">
        <v>31</v>
      </c>
      <c r="AN92" s="49">
        <v>94.151550000000015</v>
      </c>
      <c r="AO92" s="49"/>
      <c r="AP92" s="49">
        <v>5</v>
      </c>
      <c r="AQ92" s="49" t="s">
        <v>3754</v>
      </c>
      <c r="AR92" s="49">
        <v>6.0277779999999996</v>
      </c>
      <c r="AS92" s="49" t="s">
        <v>3755</v>
      </c>
      <c r="AT92" s="49">
        <v>3.5</v>
      </c>
      <c r="AU92" s="49" t="s">
        <v>4163</v>
      </c>
      <c r="AV92" s="49">
        <v>5.5</v>
      </c>
      <c r="AW92" s="49" t="s">
        <v>3757</v>
      </c>
      <c r="AX92" s="49">
        <v>50</v>
      </c>
      <c r="AY92" s="49" t="s">
        <v>318</v>
      </c>
      <c r="AZ92" s="49">
        <v>42.22222</v>
      </c>
      <c r="BA92" s="49" t="s">
        <v>3758</v>
      </c>
      <c r="BB92" s="49">
        <v>105</v>
      </c>
      <c r="BC92" s="49" t="s">
        <v>3759</v>
      </c>
      <c r="BD92" s="49">
        <v>128.33330000000001</v>
      </c>
      <c r="BE92" s="49" t="s">
        <v>3605</v>
      </c>
      <c r="BF92" s="49" t="s">
        <v>2220</v>
      </c>
      <c r="BG92" s="49" t="s">
        <v>2220</v>
      </c>
      <c r="BH92" s="49" t="s">
        <v>2220</v>
      </c>
      <c r="BI92" s="49" t="s">
        <v>2220</v>
      </c>
      <c r="BJ92" s="49" t="s">
        <v>2220</v>
      </c>
      <c r="BK92" s="49" t="s">
        <v>2220</v>
      </c>
      <c r="BL92" s="49" t="s">
        <v>2220</v>
      </c>
      <c r="BM92" s="49" t="s">
        <v>2220</v>
      </c>
      <c r="BN92" s="49" t="s">
        <v>2220</v>
      </c>
      <c r="BO92" s="49" t="s">
        <v>2220</v>
      </c>
      <c r="BP92" s="49" t="s">
        <v>2220</v>
      </c>
      <c r="BQ92" s="49" t="s">
        <v>2220</v>
      </c>
    </row>
    <row r="93" spans="6:69" x14ac:dyDescent="0.2">
      <c r="F93" s="48" t="s">
        <v>125</v>
      </c>
      <c r="G93" s="48" t="s">
        <v>24</v>
      </c>
      <c r="H93" s="48"/>
      <c r="I93" s="48">
        <v>50.496800000000007</v>
      </c>
      <c r="J93" s="48"/>
      <c r="K93" s="48">
        <v>72</v>
      </c>
      <c r="L93" s="48" t="s">
        <v>3760</v>
      </c>
      <c r="M93" s="48">
        <v>96</v>
      </c>
      <c r="N93" s="48" t="s">
        <v>3369</v>
      </c>
      <c r="O93" s="48">
        <v>96</v>
      </c>
      <c r="P93" s="48" t="s">
        <v>3441</v>
      </c>
      <c r="Q93" s="48">
        <v>89.454549999999998</v>
      </c>
      <c r="R93" s="48" t="s">
        <v>3761</v>
      </c>
      <c r="S93" s="48">
        <v>227</v>
      </c>
      <c r="T93" s="48" t="s">
        <v>3762</v>
      </c>
      <c r="U93" s="48">
        <v>331.81819999999999</v>
      </c>
      <c r="V93" s="48" t="s">
        <v>3763</v>
      </c>
      <c r="W93" s="48">
        <v>698</v>
      </c>
      <c r="X93" s="48" t="s">
        <v>3764</v>
      </c>
      <c r="Y93" s="48">
        <v>633.72730000000001</v>
      </c>
      <c r="Z93" s="48" t="s">
        <v>3765</v>
      </c>
      <c r="AA93" s="48" t="s">
        <v>2220</v>
      </c>
      <c r="AB93" s="48" t="s">
        <v>2220</v>
      </c>
      <c r="AC93" s="48" t="s">
        <v>2220</v>
      </c>
      <c r="AD93" s="48" t="s">
        <v>2220</v>
      </c>
      <c r="AE93" s="48" t="s">
        <v>2220</v>
      </c>
      <c r="AF93" s="48" t="s">
        <v>2220</v>
      </c>
      <c r="AG93" s="48" t="s">
        <v>2220</v>
      </c>
      <c r="AH93" s="48" t="s">
        <v>2220</v>
      </c>
      <c r="AI93" s="48" t="s">
        <v>2220</v>
      </c>
      <c r="AJ93" s="48" t="s">
        <v>2220</v>
      </c>
      <c r="AK93" s="48" t="s">
        <v>2220</v>
      </c>
      <c r="AL93" s="48" t="s">
        <v>2220</v>
      </c>
      <c r="AM93" s="49">
        <v>162</v>
      </c>
      <c r="AN93" s="49">
        <v>52.611360000000005</v>
      </c>
      <c r="AO93" s="49"/>
      <c r="AP93" s="49">
        <v>72</v>
      </c>
      <c r="AQ93" s="49" t="s">
        <v>3760</v>
      </c>
      <c r="AR93" s="49">
        <v>96</v>
      </c>
      <c r="AS93" s="49" t="s">
        <v>3369</v>
      </c>
      <c r="AT93" s="49">
        <v>84</v>
      </c>
      <c r="AU93" s="49" t="s">
        <v>4042</v>
      </c>
      <c r="AV93" s="49">
        <v>72</v>
      </c>
      <c r="AW93" s="49" t="s">
        <v>3377</v>
      </c>
      <c r="AX93" s="49">
        <v>227</v>
      </c>
      <c r="AY93" s="49" t="s">
        <v>3762</v>
      </c>
      <c r="AZ93" s="49">
        <v>331.81819999999999</v>
      </c>
      <c r="BA93" s="49" t="s">
        <v>3763</v>
      </c>
      <c r="BB93" s="49">
        <v>665</v>
      </c>
      <c r="BC93" s="49" t="s">
        <v>4164</v>
      </c>
      <c r="BD93" s="49">
        <v>633.72730000000001</v>
      </c>
      <c r="BE93" s="49" t="s">
        <v>3765</v>
      </c>
      <c r="BF93" s="49" t="s">
        <v>2220</v>
      </c>
      <c r="BG93" s="49" t="s">
        <v>2220</v>
      </c>
      <c r="BH93" s="49" t="s">
        <v>2220</v>
      </c>
      <c r="BI93" s="49" t="s">
        <v>2220</v>
      </c>
      <c r="BJ93" s="49" t="s">
        <v>2220</v>
      </c>
      <c r="BK93" s="49" t="s">
        <v>2220</v>
      </c>
      <c r="BL93" s="49" t="s">
        <v>2220</v>
      </c>
      <c r="BM93" s="49" t="s">
        <v>2220</v>
      </c>
      <c r="BN93" s="49" t="s">
        <v>2220</v>
      </c>
      <c r="BO93" s="49" t="s">
        <v>2220</v>
      </c>
      <c r="BP93" s="49" t="s">
        <v>2220</v>
      </c>
      <c r="BQ93" s="49" t="s">
        <v>2220</v>
      </c>
    </row>
    <row r="94" spans="6:69" x14ac:dyDescent="0.2">
      <c r="F94" s="48" t="s">
        <v>498</v>
      </c>
      <c r="G94" s="48" t="s">
        <v>499</v>
      </c>
      <c r="H94" s="48"/>
      <c r="I94" s="48">
        <v>74.724810000000005</v>
      </c>
      <c r="J94" s="48"/>
      <c r="K94" s="48">
        <v>72</v>
      </c>
      <c r="L94" s="48" t="s">
        <v>3760</v>
      </c>
      <c r="M94" s="48">
        <v>84</v>
      </c>
      <c r="N94" s="48" t="s">
        <v>3766</v>
      </c>
      <c r="O94" s="48">
        <v>5</v>
      </c>
      <c r="P94" s="48" t="s">
        <v>3454</v>
      </c>
      <c r="Q94" s="48">
        <v>68.909090000000006</v>
      </c>
      <c r="R94" s="48" t="s">
        <v>3767</v>
      </c>
      <c r="S94" s="48">
        <v>110</v>
      </c>
      <c r="T94" s="48" t="s">
        <v>3716</v>
      </c>
      <c r="U94" s="48">
        <v>200</v>
      </c>
      <c r="V94" s="48" t="s">
        <v>2276</v>
      </c>
      <c r="W94" s="48">
        <v>10</v>
      </c>
      <c r="X94" s="48" t="s">
        <v>3768</v>
      </c>
      <c r="Y94" s="48">
        <v>499.09089999999998</v>
      </c>
      <c r="Z94" s="48" t="s">
        <v>3769</v>
      </c>
      <c r="AA94" s="48" t="s">
        <v>2220</v>
      </c>
      <c r="AB94" s="48" t="s">
        <v>2220</v>
      </c>
      <c r="AC94" s="48" t="s">
        <v>2220</v>
      </c>
      <c r="AD94" s="48" t="s">
        <v>2220</v>
      </c>
      <c r="AE94" s="48" t="s">
        <v>2220</v>
      </c>
      <c r="AF94" s="48" t="s">
        <v>2220</v>
      </c>
      <c r="AG94" s="48" t="s">
        <v>2220</v>
      </c>
      <c r="AH94" s="48" t="s">
        <v>2220</v>
      </c>
      <c r="AI94" s="48" t="s">
        <v>2220</v>
      </c>
      <c r="AJ94" s="48" t="s">
        <v>2220</v>
      </c>
      <c r="AK94" s="48" t="s">
        <v>2220</v>
      </c>
      <c r="AL94" s="48" t="s">
        <v>2220</v>
      </c>
      <c r="AM94" s="49">
        <v>89</v>
      </c>
      <c r="AN94" s="49">
        <v>74.724810000000005</v>
      </c>
      <c r="AO94" s="49"/>
      <c r="AP94" s="49">
        <v>72</v>
      </c>
      <c r="AQ94" s="49" t="s">
        <v>3760</v>
      </c>
      <c r="AR94" s="49">
        <v>84</v>
      </c>
      <c r="AS94" s="49" t="s">
        <v>3766</v>
      </c>
      <c r="AT94" s="49">
        <v>5</v>
      </c>
      <c r="AU94" s="49" t="s">
        <v>3454</v>
      </c>
      <c r="AV94" s="49">
        <v>68.909090000000006</v>
      </c>
      <c r="AW94" s="49" t="s">
        <v>3767</v>
      </c>
      <c r="AX94" s="49">
        <v>110</v>
      </c>
      <c r="AY94" s="49" t="s">
        <v>3716</v>
      </c>
      <c r="AZ94" s="49">
        <v>200</v>
      </c>
      <c r="BA94" s="49" t="s">
        <v>2276</v>
      </c>
      <c r="BB94" s="49">
        <v>10</v>
      </c>
      <c r="BC94" s="49" t="s">
        <v>3768</v>
      </c>
      <c r="BD94" s="49">
        <v>499.09089999999998</v>
      </c>
      <c r="BE94" s="49" t="s">
        <v>3769</v>
      </c>
      <c r="BF94" s="49" t="s">
        <v>2220</v>
      </c>
      <c r="BG94" s="49" t="s">
        <v>2220</v>
      </c>
      <c r="BH94" s="49" t="s">
        <v>2220</v>
      </c>
      <c r="BI94" s="49" t="s">
        <v>2220</v>
      </c>
      <c r="BJ94" s="49" t="s">
        <v>2220</v>
      </c>
      <c r="BK94" s="49" t="s">
        <v>2220</v>
      </c>
      <c r="BL94" s="49" t="s">
        <v>2220</v>
      </c>
      <c r="BM94" s="49" t="s">
        <v>2220</v>
      </c>
      <c r="BN94" s="49" t="s">
        <v>2220</v>
      </c>
      <c r="BO94" s="49" t="s">
        <v>2220</v>
      </c>
      <c r="BP94" s="49" t="s">
        <v>2220</v>
      </c>
      <c r="BQ94" s="49" t="s">
        <v>2220</v>
      </c>
    </row>
    <row r="95" spans="6:69" x14ac:dyDescent="0.2">
      <c r="F95" s="48" t="s">
        <v>500</v>
      </c>
      <c r="G95" s="48" t="s">
        <v>501</v>
      </c>
      <c r="H95" s="48"/>
      <c r="I95" s="48">
        <v>78.119370000000004</v>
      </c>
      <c r="J95" s="48"/>
      <c r="K95" s="48">
        <v>60</v>
      </c>
      <c r="L95" s="48" t="s">
        <v>3549</v>
      </c>
      <c r="M95" s="48">
        <v>60</v>
      </c>
      <c r="N95" s="48" t="s">
        <v>3415</v>
      </c>
      <c r="O95" s="48">
        <v>9</v>
      </c>
      <c r="P95" s="48" t="s">
        <v>3363</v>
      </c>
      <c r="Q95" s="48">
        <v>10.5</v>
      </c>
      <c r="R95" s="48" t="s">
        <v>3770</v>
      </c>
      <c r="S95" s="48">
        <v>235</v>
      </c>
      <c r="T95" s="48" t="s">
        <v>3771</v>
      </c>
      <c r="U95" s="48">
        <v>115</v>
      </c>
      <c r="V95" s="48" t="s">
        <v>3743</v>
      </c>
      <c r="W95" s="48">
        <v>140</v>
      </c>
      <c r="X95" s="48" t="s">
        <v>3772</v>
      </c>
      <c r="Y95" s="48">
        <v>223.5</v>
      </c>
      <c r="Z95" s="48" t="s">
        <v>3773</v>
      </c>
      <c r="AA95" s="48" t="s">
        <v>2220</v>
      </c>
      <c r="AB95" s="48" t="s">
        <v>2220</v>
      </c>
      <c r="AC95" s="48" t="s">
        <v>2220</v>
      </c>
      <c r="AD95" s="48" t="s">
        <v>2220</v>
      </c>
      <c r="AE95" s="48" t="s">
        <v>2220</v>
      </c>
      <c r="AF95" s="48" t="s">
        <v>2220</v>
      </c>
      <c r="AG95" s="48" t="s">
        <v>2220</v>
      </c>
      <c r="AH95" s="48" t="s">
        <v>2220</v>
      </c>
      <c r="AI95" s="48" t="s">
        <v>2220</v>
      </c>
      <c r="AJ95" s="48" t="s">
        <v>2220</v>
      </c>
      <c r="AK95" s="48" t="s">
        <v>2220</v>
      </c>
      <c r="AL95" s="48" t="s">
        <v>2220</v>
      </c>
      <c r="AM95" s="49">
        <v>78</v>
      </c>
      <c r="AN95" s="49">
        <v>78.119370000000004</v>
      </c>
      <c r="AO95" s="49"/>
      <c r="AP95" s="49">
        <v>60</v>
      </c>
      <c r="AQ95" s="49" t="s">
        <v>3549</v>
      </c>
      <c r="AR95" s="49">
        <v>60</v>
      </c>
      <c r="AS95" s="49" t="s">
        <v>3415</v>
      </c>
      <c r="AT95" s="49">
        <v>9</v>
      </c>
      <c r="AU95" s="49" t="s">
        <v>3363</v>
      </c>
      <c r="AV95" s="49">
        <v>10.5</v>
      </c>
      <c r="AW95" s="49" t="s">
        <v>3770</v>
      </c>
      <c r="AX95" s="49">
        <v>235</v>
      </c>
      <c r="AY95" s="49" t="s">
        <v>3771</v>
      </c>
      <c r="AZ95" s="49">
        <v>115</v>
      </c>
      <c r="BA95" s="49" t="s">
        <v>3743</v>
      </c>
      <c r="BB95" s="49">
        <v>140</v>
      </c>
      <c r="BC95" s="49" t="s">
        <v>3772</v>
      </c>
      <c r="BD95" s="49">
        <v>223.5</v>
      </c>
      <c r="BE95" s="49" t="s">
        <v>3773</v>
      </c>
      <c r="BF95" s="49" t="s">
        <v>2220</v>
      </c>
      <c r="BG95" s="49" t="s">
        <v>2220</v>
      </c>
      <c r="BH95" s="49" t="s">
        <v>2220</v>
      </c>
      <c r="BI95" s="49" t="s">
        <v>2220</v>
      </c>
      <c r="BJ95" s="49" t="s">
        <v>2220</v>
      </c>
      <c r="BK95" s="49" t="s">
        <v>2220</v>
      </c>
      <c r="BL95" s="49" t="s">
        <v>2220</v>
      </c>
      <c r="BM95" s="49" t="s">
        <v>2220</v>
      </c>
      <c r="BN95" s="49" t="s">
        <v>2220</v>
      </c>
      <c r="BO95" s="49" t="s">
        <v>2220</v>
      </c>
      <c r="BP95" s="49" t="s">
        <v>2220</v>
      </c>
      <c r="BQ95" s="49" t="s">
        <v>2220</v>
      </c>
    </row>
    <row r="96" spans="6:69" x14ac:dyDescent="0.2">
      <c r="F96" s="48" t="s">
        <v>502</v>
      </c>
      <c r="G96" s="48" t="s">
        <v>503</v>
      </c>
      <c r="H96" s="48"/>
      <c r="I96" s="48">
        <v>95.255240000000015</v>
      </c>
      <c r="J96" s="48"/>
      <c r="K96" s="48">
        <v>2</v>
      </c>
      <c r="L96" s="48" t="s">
        <v>3393</v>
      </c>
      <c r="M96" s="48">
        <v>0.5</v>
      </c>
      <c r="N96" s="48" t="s">
        <v>291</v>
      </c>
      <c r="O96" s="48">
        <v>24</v>
      </c>
      <c r="P96" s="48" t="s">
        <v>3601</v>
      </c>
      <c r="Q96" s="48">
        <v>0</v>
      </c>
      <c r="R96" s="48" t="s">
        <v>291</v>
      </c>
      <c r="S96" s="48">
        <v>35</v>
      </c>
      <c r="T96" s="48" t="s">
        <v>3774</v>
      </c>
      <c r="U96" s="48">
        <v>0</v>
      </c>
      <c r="V96" s="48" t="s">
        <v>291</v>
      </c>
      <c r="W96" s="48">
        <v>150</v>
      </c>
      <c r="X96" s="48" t="s">
        <v>3392</v>
      </c>
      <c r="Y96" s="48">
        <v>0</v>
      </c>
      <c r="Z96" s="48" t="s">
        <v>291</v>
      </c>
      <c r="AA96" s="48" t="s">
        <v>2220</v>
      </c>
      <c r="AB96" s="48" t="s">
        <v>2220</v>
      </c>
      <c r="AC96" s="48" t="s">
        <v>2220</v>
      </c>
      <c r="AD96" s="48" t="s">
        <v>2220</v>
      </c>
      <c r="AE96" s="48" t="s">
        <v>2220</v>
      </c>
      <c r="AF96" s="48" t="s">
        <v>2220</v>
      </c>
      <c r="AG96" s="48" t="s">
        <v>2220</v>
      </c>
      <c r="AH96" s="48" t="s">
        <v>2220</v>
      </c>
      <c r="AI96" s="48" t="s">
        <v>2220</v>
      </c>
      <c r="AJ96" s="48" t="s">
        <v>2220</v>
      </c>
      <c r="AK96" s="48" t="s">
        <v>2220</v>
      </c>
      <c r="AL96" s="48" t="s">
        <v>2220</v>
      </c>
      <c r="AM96" s="49">
        <v>28</v>
      </c>
      <c r="AN96" s="49">
        <v>95.255240000000015</v>
      </c>
      <c r="AO96" s="49"/>
      <c r="AP96" s="49">
        <v>2</v>
      </c>
      <c r="AQ96" s="49" t="s">
        <v>3393</v>
      </c>
      <c r="AR96" s="49">
        <v>0.5</v>
      </c>
      <c r="AS96" s="49" t="s">
        <v>291</v>
      </c>
      <c r="AT96" s="49">
        <v>24</v>
      </c>
      <c r="AU96" s="49" t="s">
        <v>3601</v>
      </c>
      <c r="AV96" s="49">
        <v>0</v>
      </c>
      <c r="AW96" s="49" t="s">
        <v>291</v>
      </c>
      <c r="AX96" s="49">
        <v>35</v>
      </c>
      <c r="AY96" s="49" t="s">
        <v>3774</v>
      </c>
      <c r="AZ96" s="49">
        <v>0</v>
      </c>
      <c r="BA96" s="49" t="s">
        <v>291</v>
      </c>
      <c r="BB96" s="49">
        <v>150</v>
      </c>
      <c r="BC96" s="49" t="s">
        <v>3392</v>
      </c>
      <c r="BD96" s="49">
        <v>0</v>
      </c>
      <c r="BE96" s="49" t="s">
        <v>291</v>
      </c>
      <c r="BF96" s="49" t="s">
        <v>2220</v>
      </c>
      <c r="BG96" s="49" t="s">
        <v>2220</v>
      </c>
      <c r="BH96" s="49" t="s">
        <v>2220</v>
      </c>
      <c r="BI96" s="49" t="s">
        <v>2220</v>
      </c>
      <c r="BJ96" s="49" t="s">
        <v>2220</v>
      </c>
      <c r="BK96" s="49" t="s">
        <v>2220</v>
      </c>
      <c r="BL96" s="49" t="s">
        <v>2220</v>
      </c>
      <c r="BM96" s="49" t="s">
        <v>2220</v>
      </c>
      <c r="BN96" s="49" t="s">
        <v>2220</v>
      </c>
      <c r="BO96" s="49" t="s">
        <v>2220</v>
      </c>
      <c r="BP96" s="49" t="s">
        <v>2220</v>
      </c>
      <c r="BQ96" s="49" t="s">
        <v>2220</v>
      </c>
    </row>
    <row r="97" spans="6:69" x14ac:dyDescent="0.2">
      <c r="F97" s="48" t="s">
        <v>132</v>
      </c>
      <c r="G97" s="48" t="s">
        <v>32</v>
      </c>
      <c r="H97" s="48"/>
      <c r="I97" s="48">
        <v>57.896750000000004</v>
      </c>
      <c r="J97" s="48"/>
      <c r="K97" s="48">
        <v>48</v>
      </c>
      <c r="L97" s="48" t="s">
        <v>3446</v>
      </c>
      <c r="M97" s="48">
        <v>72</v>
      </c>
      <c r="N97" s="48" t="s">
        <v>3461</v>
      </c>
      <c r="O97" s="48">
        <v>96</v>
      </c>
      <c r="P97" s="48" t="s">
        <v>3441</v>
      </c>
      <c r="Q97" s="48">
        <v>180</v>
      </c>
      <c r="R97" s="48" t="s">
        <v>3741</v>
      </c>
      <c r="S97" s="48">
        <v>100</v>
      </c>
      <c r="T97" s="48" t="s">
        <v>734</v>
      </c>
      <c r="U97" s="48">
        <v>135</v>
      </c>
      <c r="V97" s="48" t="s">
        <v>3775</v>
      </c>
      <c r="W97" s="48">
        <v>480</v>
      </c>
      <c r="X97" s="48" t="s">
        <v>3776</v>
      </c>
      <c r="Y97" s="48">
        <v>790</v>
      </c>
      <c r="Z97" s="48" t="s">
        <v>3777</v>
      </c>
      <c r="AA97" s="48" t="s">
        <v>2220</v>
      </c>
      <c r="AB97" s="48" t="s">
        <v>2220</v>
      </c>
      <c r="AC97" s="48" t="s">
        <v>2220</v>
      </c>
      <c r="AD97" s="48" t="s">
        <v>2220</v>
      </c>
      <c r="AE97" s="48" t="s">
        <v>2220</v>
      </c>
      <c r="AF97" s="48" t="s">
        <v>2220</v>
      </c>
      <c r="AG97" s="48" t="s">
        <v>2220</v>
      </c>
      <c r="AH97" s="48" t="s">
        <v>2220</v>
      </c>
      <c r="AI97" s="48" t="s">
        <v>2220</v>
      </c>
      <c r="AJ97" s="48" t="s">
        <v>2220</v>
      </c>
      <c r="AK97" s="48" t="s">
        <v>2220</v>
      </c>
      <c r="AL97" s="48" t="s">
        <v>2220</v>
      </c>
      <c r="AM97" s="49">
        <v>153</v>
      </c>
      <c r="AN97" s="49">
        <v>57.896750000000004</v>
      </c>
      <c r="AO97" s="49"/>
      <c r="AP97" s="49">
        <v>48</v>
      </c>
      <c r="AQ97" s="49" t="s">
        <v>3446</v>
      </c>
      <c r="AR97" s="49">
        <v>72</v>
      </c>
      <c r="AS97" s="49" t="s">
        <v>3461</v>
      </c>
      <c r="AT97" s="49">
        <v>96</v>
      </c>
      <c r="AU97" s="49" t="s">
        <v>3441</v>
      </c>
      <c r="AV97" s="49">
        <v>180</v>
      </c>
      <c r="AW97" s="49" t="s">
        <v>3741</v>
      </c>
      <c r="AX97" s="49">
        <v>100</v>
      </c>
      <c r="AY97" s="49" t="s">
        <v>734</v>
      </c>
      <c r="AZ97" s="49">
        <v>135</v>
      </c>
      <c r="BA97" s="49" t="s">
        <v>3775</v>
      </c>
      <c r="BB97" s="49">
        <v>480</v>
      </c>
      <c r="BC97" s="49" t="s">
        <v>3776</v>
      </c>
      <c r="BD97" s="49">
        <v>790</v>
      </c>
      <c r="BE97" s="49" t="s">
        <v>3777</v>
      </c>
      <c r="BF97" s="49" t="s">
        <v>2220</v>
      </c>
      <c r="BG97" s="49" t="s">
        <v>2220</v>
      </c>
      <c r="BH97" s="49" t="s">
        <v>2220</v>
      </c>
      <c r="BI97" s="49" t="s">
        <v>2220</v>
      </c>
      <c r="BJ97" s="49" t="s">
        <v>2220</v>
      </c>
      <c r="BK97" s="49" t="s">
        <v>2220</v>
      </c>
      <c r="BL97" s="49" t="s">
        <v>2220</v>
      </c>
      <c r="BM97" s="49" t="s">
        <v>2220</v>
      </c>
      <c r="BN97" s="49" t="s">
        <v>2220</v>
      </c>
      <c r="BO97" s="49" t="s">
        <v>2220</v>
      </c>
      <c r="BP97" s="49" t="s">
        <v>2220</v>
      </c>
      <c r="BQ97" s="49" t="s">
        <v>2220</v>
      </c>
    </row>
    <row r="98" spans="6:69" x14ac:dyDescent="0.2">
      <c r="F98" s="48" t="s">
        <v>504</v>
      </c>
      <c r="G98" s="48" t="s">
        <v>505</v>
      </c>
      <c r="H98" s="48"/>
      <c r="I98" s="48">
        <v>91.856330000000014</v>
      </c>
      <c r="J98" s="48"/>
      <c r="K98" s="48">
        <v>1</v>
      </c>
      <c r="L98" s="48" t="s">
        <v>291</v>
      </c>
      <c r="M98" s="48">
        <v>1</v>
      </c>
      <c r="N98" s="48" t="s">
        <v>291</v>
      </c>
      <c r="O98" s="48">
        <v>4</v>
      </c>
      <c r="P98" s="48" t="s">
        <v>3778</v>
      </c>
      <c r="Q98" s="48">
        <v>4.5</v>
      </c>
      <c r="R98" s="48" t="s">
        <v>3779</v>
      </c>
      <c r="S98" s="48">
        <v>90</v>
      </c>
      <c r="T98" s="48" t="s">
        <v>3489</v>
      </c>
      <c r="U98" s="48">
        <v>90</v>
      </c>
      <c r="V98" s="48" t="s">
        <v>2849</v>
      </c>
      <c r="W98" s="48">
        <v>150</v>
      </c>
      <c r="X98" s="48" t="s">
        <v>3392</v>
      </c>
      <c r="Y98" s="48">
        <v>150</v>
      </c>
      <c r="Z98" s="48" t="s">
        <v>318</v>
      </c>
      <c r="AA98" s="48" t="s">
        <v>2220</v>
      </c>
      <c r="AB98" s="48" t="s">
        <v>2220</v>
      </c>
      <c r="AC98" s="48" t="s">
        <v>2220</v>
      </c>
      <c r="AD98" s="48" t="s">
        <v>2220</v>
      </c>
      <c r="AE98" s="48" t="s">
        <v>2220</v>
      </c>
      <c r="AF98" s="48" t="s">
        <v>2220</v>
      </c>
      <c r="AG98" s="48" t="s">
        <v>2220</v>
      </c>
      <c r="AH98" s="48" t="s">
        <v>2220</v>
      </c>
      <c r="AI98" s="48" t="s">
        <v>2220</v>
      </c>
      <c r="AJ98" s="48" t="s">
        <v>2220</v>
      </c>
      <c r="AK98" s="48" t="s">
        <v>2220</v>
      </c>
      <c r="AL98" s="48" t="s">
        <v>2220</v>
      </c>
      <c r="AM98" s="49">
        <v>40</v>
      </c>
      <c r="AN98" s="49">
        <v>91.856330000000014</v>
      </c>
      <c r="AO98" s="49"/>
      <c r="AP98" s="49">
        <v>1</v>
      </c>
      <c r="AQ98" s="49" t="s">
        <v>291</v>
      </c>
      <c r="AR98" s="49">
        <v>1</v>
      </c>
      <c r="AS98" s="49" t="s">
        <v>291</v>
      </c>
      <c r="AT98" s="49">
        <v>4</v>
      </c>
      <c r="AU98" s="49" t="s">
        <v>3778</v>
      </c>
      <c r="AV98" s="49">
        <v>4.5</v>
      </c>
      <c r="AW98" s="49" t="s">
        <v>3779</v>
      </c>
      <c r="AX98" s="49">
        <v>90</v>
      </c>
      <c r="AY98" s="49" t="s">
        <v>3489</v>
      </c>
      <c r="AZ98" s="49">
        <v>90</v>
      </c>
      <c r="BA98" s="49" t="s">
        <v>2849</v>
      </c>
      <c r="BB98" s="49">
        <v>150</v>
      </c>
      <c r="BC98" s="49" t="s">
        <v>3392</v>
      </c>
      <c r="BD98" s="49">
        <v>150</v>
      </c>
      <c r="BE98" s="49" t="s">
        <v>318</v>
      </c>
      <c r="BF98" s="49" t="s">
        <v>2220</v>
      </c>
      <c r="BG98" s="49" t="s">
        <v>2220</v>
      </c>
      <c r="BH98" s="49" t="s">
        <v>2220</v>
      </c>
      <c r="BI98" s="49" t="s">
        <v>2220</v>
      </c>
      <c r="BJ98" s="49" t="s">
        <v>2220</v>
      </c>
      <c r="BK98" s="49" t="s">
        <v>2220</v>
      </c>
      <c r="BL98" s="49" t="s">
        <v>2220</v>
      </c>
      <c r="BM98" s="49" t="s">
        <v>2220</v>
      </c>
      <c r="BN98" s="49" t="s">
        <v>2220</v>
      </c>
      <c r="BO98" s="49" t="s">
        <v>2220</v>
      </c>
      <c r="BP98" s="49" t="s">
        <v>2220</v>
      </c>
      <c r="BQ98" s="49" t="s">
        <v>2220</v>
      </c>
    </row>
    <row r="99" spans="6:69" x14ac:dyDescent="0.2">
      <c r="F99" s="48" t="s">
        <v>506</v>
      </c>
      <c r="G99" s="48" t="s">
        <v>507</v>
      </c>
      <c r="H99" s="48"/>
      <c r="I99" s="48">
        <v>27.768810000000002</v>
      </c>
      <c r="J99" s="48"/>
      <c r="K99" s="48">
        <v>144</v>
      </c>
      <c r="L99" s="48" t="s">
        <v>3460</v>
      </c>
      <c r="M99" s="48">
        <v>144</v>
      </c>
      <c r="N99" s="48" t="s">
        <v>3423</v>
      </c>
      <c r="O99" s="48">
        <v>193</v>
      </c>
      <c r="P99" s="48" t="s">
        <v>88</v>
      </c>
      <c r="Q99" s="48">
        <v>217</v>
      </c>
      <c r="R99" s="48" t="s">
        <v>3780</v>
      </c>
      <c r="S99" s="48">
        <v>155</v>
      </c>
      <c r="T99" s="48" t="s">
        <v>3647</v>
      </c>
      <c r="U99" s="48">
        <v>230</v>
      </c>
      <c r="V99" s="48" t="s">
        <v>3781</v>
      </c>
      <c r="W99" s="48">
        <v>1112.5</v>
      </c>
      <c r="X99" s="48" t="s">
        <v>88</v>
      </c>
      <c r="Y99" s="48">
        <v>1012.5</v>
      </c>
      <c r="Z99" s="48" t="s">
        <v>3782</v>
      </c>
      <c r="AA99" s="48" t="s">
        <v>2220</v>
      </c>
      <c r="AB99" s="48" t="s">
        <v>2220</v>
      </c>
      <c r="AC99" s="48" t="s">
        <v>2220</v>
      </c>
      <c r="AD99" s="48" t="s">
        <v>2220</v>
      </c>
      <c r="AE99" s="48" t="s">
        <v>2220</v>
      </c>
      <c r="AF99" s="48" t="s">
        <v>2220</v>
      </c>
      <c r="AG99" s="48" t="s">
        <v>2220</v>
      </c>
      <c r="AH99" s="48" t="s">
        <v>2220</v>
      </c>
      <c r="AI99" s="48" t="s">
        <v>2220</v>
      </c>
      <c r="AJ99" s="48" t="s">
        <v>2220</v>
      </c>
      <c r="AK99" s="48" t="s">
        <v>2220</v>
      </c>
      <c r="AL99" s="48" t="s">
        <v>2220</v>
      </c>
      <c r="AM99" s="49">
        <v>184</v>
      </c>
      <c r="AN99" s="49">
        <v>19.175060000000002</v>
      </c>
      <c r="AO99" s="49"/>
      <c r="AP99" s="49">
        <v>144</v>
      </c>
      <c r="AQ99" s="49" t="s">
        <v>3460</v>
      </c>
      <c r="AR99" s="49">
        <v>144</v>
      </c>
      <c r="AS99" s="49" t="s">
        <v>3423</v>
      </c>
      <c r="AT99" s="49">
        <v>193</v>
      </c>
      <c r="AU99" s="49" t="s">
        <v>88</v>
      </c>
      <c r="AV99" s="49">
        <v>217</v>
      </c>
      <c r="AW99" s="49" t="s">
        <v>3780</v>
      </c>
      <c r="AX99" s="49">
        <v>330</v>
      </c>
      <c r="AY99" s="49" t="s">
        <v>786</v>
      </c>
      <c r="AZ99" s="49">
        <v>405</v>
      </c>
      <c r="BA99" s="49" t="s">
        <v>4165</v>
      </c>
      <c r="BB99" s="49">
        <v>1112.5</v>
      </c>
      <c r="BC99" s="49" t="s">
        <v>88</v>
      </c>
      <c r="BD99" s="49">
        <v>1012.5</v>
      </c>
      <c r="BE99" s="49" t="s">
        <v>3782</v>
      </c>
      <c r="BF99" s="49" t="s">
        <v>2220</v>
      </c>
      <c r="BG99" s="49" t="s">
        <v>2220</v>
      </c>
      <c r="BH99" s="49" t="s">
        <v>2220</v>
      </c>
      <c r="BI99" s="49" t="s">
        <v>2220</v>
      </c>
      <c r="BJ99" s="49" t="s">
        <v>2220</v>
      </c>
      <c r="BK99" s="49" t="s">
        <v>2220</v>
      </c>
      <c r="BL99" s="49" t="s">
        <v>2220</v>
      </c>
      <c r="BM99" s="49" t="s">
        <v>2220</v>
      </c>
      <c r="BN99" s="49" t="s">
        <v>2220</v>
      </c>
      <c r="BO99" s="49" t="s">
        <v>2220</v>
      </c>
      <c r="BP99" s="49" t="s">
        <v>2220</v>
      </c>
      <c r="BQ99" s="49" t="s">
        <v>2220</v>
      </c>
    </row>
    <row r="100" spans="6:69" x14ac:dyDescent="0.2">
      <c r="F100" s="48" t="s">
        <v>138</v>
      </c>
      <c r="G100" s="48" t="s">
        <v>45</v>
      </c>
      <c r="H100" s="48"/>
      <c r="I100" s="48">
        <v>64.657130000000009</v>
      </c>
      <c r="J100" s="48"/>
      <c r="K100" s="48">
        <v>72</v>
      </c>
      <c r="L100" s="48" t="s">
        <v>3760</v>
      </c>
      <c r="M100" s="48">
        <v>96</v>
      </c>
      <c r="N100" s="48" t="s">
        <v>3369</v>
      </c>
      <c r="O100" s="48">
        <v>72</v>
      </c>
      <c r="P100" s="48" t="s">
        <v>3509</v>
      </c>
      <c r="Q100" s="48">
        <v>78.857140000000001</v>
      </c>
      <c r="R100" s="48" t="s">
        <v>3660</v>
      </c>
      <c r="S100" s="48">
        <v>50</v>
      </c>
      <c r="T100" s="48" t="s">
        <v>318</v>
      </c>
      <c r="U100" s="48">
        <v>60</v>
      </c>
      <c r="V100" s="48" t="s">
        <v>3783</v>
      </c>
      <c r="W100" s="48">
        <v>574.85709999999995</v>
      </c>
      <c r="X100" s="48" t="s">
        <v>3784</v>
      </c>
      <c r="Y100" s="48">
        <v>637.42859999999996</v>
      </c>
      <c r="Z100" s="48" t="s">
        <v>3785</v>
      </c>
      <c r="AA100" s="48" t="s">
        <v>2220</v>
      </c>
      <c r="AB100" s="48" t="s">
        <v>2220</v>
      </c>
      <c r="AC100" s="48" t="s">
        <v>2220</v>
      </c>
      <c r="AD100" s="48" t="s">
        <v>2220</v>
      </c>
      <c r="AE100" s="48" t="s">
        <v>2220</v>
      </c>
      <c r="AF100" s="48" t="s">
        <v>2220</v>
      </c>
      <c r="AG100" s="48" t="s">
        <v>2220</v>
      </c>
      <c r="AH100" s="48" t="s">
        <v>2220</v>
      </c>
      <c r="AI100" s="48" t="s">
        <v>2220</v>
      </c>
      <c r="AJ100" s="48" t="s">
        <v>2220</v>
      </c>
      <c r="AK100" s="48" t="s">
        <v>2220</v>
      </c>
      <c r="AL100" s="48" t="s">
        <v>2220</v>
      </c>
      <c r="AM100" s="49">
        <v>129</v>
      </c>
      <c r="AN100" s="49">
        <v>64.657130000000009</v>
      </c>
      <c r="AO100" s="49"/>
      <c r="AP100" s="49">
        <v>72</v>
      </c>
      <c r="AQ100" s="49" t="s">
        <v>3760</v>
      </c>
      <c r="AR100" s="49">
        <v>96</v>
      </c>
      <c r="AS100" s="49" t="s">
        <v>3369</v>
      </c>
      <c r="AT100" s="49">
        <v>72</v>
      </c>
      <c r="AU100" s="49" t="s">
        <v>3509</v>
      </c>
      <c r="AV100" s="49">
        <v>78.857140000000001</v>
      </c>
      <c r="AW100" s="49" t="s">
        <v>3660</v>
      </c>
      <c r="AX100" s="49">
        <v>50</v>
      </c>
      <c r="AY100" s="49" t="s">
        <v>318</v>
      </c>
      <c r="AZ100" s="49">
        <v>60</v>
      </c>
      <c r="BA100" s="49" t="s">
        <v>3783</v>
      </c>
      <c r="BB100" s="49">
        <v>574.85709999999995</v>
      </c>
      <c r="BC100" s="49" t="s">
        <v>3784</v>
      </c>
      <c r="BD100" s="49">
        <v>637.42859999999996</v>
      </c>
      <c r="BE100" s="49" t="s">
        <v>3785</v>
      </c>
      <c r="BF100" s="49" t="s">
        <v>2220</v>
      </c>
      <c r="BG100" s="49" t="s">
        <v>2220</v>
      </c>
      <c r="BH100" s="49" t="s">
        <v>2220</v>
      </c>
      <c r="BI100" s="49" t="s">
        <v>2220</v>
      </c>
      <c r="BJ100" s="49" t="s">
        <v>2220</v>
      </c>
      <c r="BK100" s="49" t="s">
        <v>2220</v>
      </c>
      <c r="BL100" s="49" t="s">
        <v>2220</v>
      </c>
      <c r="BM100" s="49" t="s">
        <v>2220</v>
      </c>
      <c r="BN100" s="49" t="s">
        <v>2220</v>
      </c>
      <c r="BO100" s="49" t="s">
        <v>2220</v>
      </c>
      <c r="BP100" s="49" t="s">
        <v>2220</v>
      </c>
      <c r="BQ100" s="49" t="s">
        <v>2220</v>
      </c>
    </row>
    <row r="101" spans="6:69" x14ac:dyDescent="0.2">
      <c r="F101" s="48" t="s">
        <v>508</v>
      </c>
      <c r="G101" s="48" t="s">
        <v>509</v>
      </c>
      <c r="H101" s="48"/>
      <c r="I101" s="48">
        <v>96.056930000000008</v>
      </c>
      <c r="J101" s="48"/>
      <c r="K101" s="48">
        <v>1.5</v>
      </c>
      <c r="L101" s="48" t="s">
        <v>3786</v>
      </c>
      <c r="M101" s="48">
        <v>1.5</v>
      </c>
      <c r="N101" s="48" t="s">
        <v>3787</v>
      </c>
      <c r="O101" s="48">
        <v>1</v>
      </c>
      <c r="P101" s="48" t="s">
        <v>291</v>
      </c>
      <c r="Q101" s="48">
        <v>1</v>
      </c>
      <c r="R101" s="48" t="s">
        <v>291</v>
      </c>
      <c r="S101" s="48">
        <v>27</v>
      </c>
      <c r="T101" s="48" t="s">
        <v>3788</v>
      </c>
      <c r="U101" s="48">
        <v>27</v>
      </c>
      <c r="V101" s="48" t="s">
        <v>3789</v>
      </c>
      <c r="W101" s="48">
        <v>115</v>
      </c>
      <c r="X101" s="48" t="s">
        <v>3790</v>
      </c>
      <c r="Y101" s="48">
        <v>115</v>
      </c>
      <c r="Z101" s="48" t="s">
        <v>3791</v>
      </c>
      <c r="AA101" s="48" t="s">
        <v>2220</v>
      </c>
      <c r="AB101" s="48" t="s">
        <v>2220</v>
      </c>
      <c r="AC101" s="48" t="s">
        <v>2220</v>
      </c>
      <c r="AD101" s="48" t="s">
        <v>2220</v>
      </c>
      <c r="AE101" s="48" t="s">
        <v>2220</v>
      </c>
      <c r="AF101" s="48" t="s">
        <v>2220</v>
      </c>
      <c r="AG101" s="48" t="s">
        <v>2220</v>
      </c>
      <c r="AH101" s="48" t="s">
        <v>2220</v>
      </c>
      <c r="AI101" s="48" t="s">
        <v>2220</v>
      </c>
      <c r="AJ101" s="48" t="s">
        <v>2220</v>
      </c>
      <c r="AK101" s="48" t="s">
        <v>2220</v>
      </c>
      <c r="AL101" s="48" t="s">
        <v>2220</v>
      </c>
      <c r="AM101" s="49"/>
      <c r="AN101" s="49">
        <v>96.056930000000008</v>
      </c>
      <c r="AO101" s="49"/>
      <c r="AP101" s="49">
        <v>1.5</v>
      </c>
      <c r="AQ101" s="49" t="s">
        <v>3786</v>
      </c>
      <c r="AR101" s="49">
        <v>1.5</v>
      </c>
      <c r="AS101" s="49" t="s">
        <v>3787</v>
      </c>
      <c r="AT101" s="49">
        <v>1</v>
      </c>
      <c r="AU101" s="49" t="s">
        <v>291</v>
      </c>
      <c r="AV101" s="49">
        <v>1</v>
      </c>
      <c r="AW101" s="49" t="s">
        <v>291</v>
      </c>
      <c r="AX101" s="49">
        <v>27</v>
      </c>
      <c r="AY101" s="49" t="s">
        <v>3788</v>
      </c>
      <c r="AZ101" s="49">
        <v>27</v>
      </c>
      <c r="BA101" s="49" t="s">
        <v>3789</v>
      </c>
      <c r="BB101" s="49">
        <v>115</v>
      </c>
      <c r="BC101" s="49" t="s">
        <v>3790</v>
      </c>
      <c r="BD101" s="49">
        <v>115</v>
      </c>
      <c r="BE101" s="49" t="s">
        <v>3791</v>
      </c>
      <c r="BF101" s="49" t="s">
        <v>2220</v>
      </c>
      <c r="BG101" s="49" t="s">
        <v>2220</v>
      </c>
      <c r="BH101" s="49" t="s">
        <v>2220</v>
      </c>
      <c r="BI101" s="49" t="s">
        <v>2220</v>
      </c>
      <c r="BJ101" s="49" t="s">
        <v>2220</v>
      </c>
      <c r="BK101" s="49" t="s">
        <v>2220</v>
      </c>
      <c r="BL101" s="49" t="s">
        <v>2220</v>
      </c>
      <c r="BM101" s="49" t="s">
        <v>2220</v>
      </c>
      <c r="BN101" s="49" t="s">
        <v>2220</v>
      </c>
      <c r="BO101" s="49" t="s">
        <v>2220</v>
      </c>
      <c r="BP101" s="49" t="s">
        <v>2220</v>
      </c>
      <c r="BQ101" s="49" t="s">
        <v>2220</v>
      </c>
    </row>
    <row r="102" spans="6:69" x14ac:dyDescent="0.2">
      <c r="F102" s="48" t="s">
        <v>510</v>
      </c>
      <c r="G102" s="48" t="s">
        <v>511</v>
      </c>
      <c r="H102" s="48"/>
      <c r="I102" s="48">
        <v>97.83420000000001</v>
      </c>
      <c r="J102" s="48"/>
      <c r="K102" s="48">
        <v>2.5</v>
      </c>
      <c r="L102" s="48" t="s">
        <v>3792</v>
      </c>
      <c r="M102" s="48">
        <v>0.5</v>
      </c>
      <c r="N102" s="48" t="s">
        <v>291</v>
      </c>
      <c r="O102" s="48">
        <v>7.3076920000000003</v>
      </c>
      <c r="P102" s="48" t="s">
        <v>3793</v>
      </c>
      <c r="Q102" s="48">
        <v>0</v>
      </c>
      <c r="R102" s="48" t="s">
        <v>291</v>
      </c>
      <c r="S102" s="48">
        <v>28</v>
      </c>
      <c r="T102" s="48" t="s">
        <v>3794</v>
      </c>
      <c r="U102" s="48">
        <v>0</v>
      </c>
      <c r="V102" s="48" t="s">
        <v>291</v>
      </c>
      <c r="W102" s="48">
        <v>58</v>
      </c>
      <c r="X102" s="48" t="s">
        <v>3795</v>
      </c>
      <c r="Y102" s="48">
        <v>0</v>
      </c>
      <c r="Z102" s="48" t="s">
        <v>291</v>
      </c>
      <c r="AA102" s="48" t="s">
        <v>2220</v>
      </c>
      <c r="AB102" s="48" t="s">
        <v>2220</v>
      </c>
      <c r="AC102" s="48" t="s">
        <v>2220</v>
      </c>
      <c r="AD102" s="48" t="s">
        <v>2220</v>
      </c>
      <c r="AE102" s="48" t="s">
        <v>2220</v>
      </c>
      <c r="AF102" s="48" t="s">
        <v>2220</v>
      </c>
      <c r="AG102" s="48" t="s">
        <v>2220</v>
      </c>
      <c r="AH102" s="48" t="s">
        <v>2220</v>
      </c>
      <c r="AI102" s="48" t="s">
        <v>2220</v>
      </c>
      <c r="AJ102" s="48" t="s">
        <v>2220</v>
      </c>
      <c r="AK102" s="48" t="s">
        <v>2220</v>
      </c>
      <c r="AL102" s="48" t="s">
        <v>2220</v>
      </c>
      <c r="AM102" s="49">
        <v>19</v>
      </c>
      <c r="AN102" s="49">
        <v>97.83420000000001</v>
      </c>
      <c r="AO102" s="49"/>
      <c r="AP102" s="49">
        <v>2.5</v>
      </c>
      <c r="AQ102" s="49" t="s">
        <v>3792</v>
      </c>
      <c r="AR102" s="49">
        <v>0.5</v>
      </c>
      <c r="AS102" s="49" t="s">
        <v>291</v>
      </c>
      <c r="AT102" s="49">
        <v>7.3076920000000003</v>
      </c>
      <c r="AU102" s="49" t="s">
        <v>3793</v>
      </c>
      <c r="AV102" s="49">
        <v>0</v>
      </c>
      <c r="AW102" s="49" t="s">
        <v>291</v>
      </c>
      <c r="AX102" s="49">
        <v>28</v>
      </c>
      <c r="AY102" s="49" t="s">
        <v>3794</v>
      </c>
      <c r="AZ102" s="49">
        <v>0</v>
      </c>
      <c r="BA102" s="49" t="s">
        <v>291</v>
      </c>
      <c r="BB102" s="49">
        <v>58</v>
      </c>
      <c r="BC102" s="49" t="s">
        <v>3795</v>
      </c>
      <c r="BD102" s="49">
        <v>0</v>
      </c>
      <c r="BE102" s="49" t="s">
        <v>291</v>
      </c>
      <c r="BF102" s="49" t="s">
        <v>2220</v>
      </c>
      <c r="BG102" s="49" t="s">
        <v>2220</v>
      </c>
      <c r="BH102" s="49" t="s">
        <v>2220</v>
      </c>
      <c r="BI102" s="49" t="s">
        <v>2220</v>
      </c>
      <c r="BJ102" s="49" t="s">
        <v>2220</v>
      </c>
      <c r="BK102" s="49" t="s">
        <v>2220</v>
      </c>
      <c r="BL102" s="49" t="s">
        <v>2220</v>
      </c>
      <c r="BM102" s="49" t="s">
        <v>2220</v>
      </c>
      <c r="BN102" s="49" t="s">
        <v>2220</v>
      </c>
      <c r="BO102" s="49" t="s">
        <v>2220</v>
      </c>
      <c r="BP102" s="49" t="s">
        <v>2220</v>
      </c>
      <c r="BQ102" s="49" t="s">
        <v>2220</v>
      </c>
    </row>
    <row r="103" spans="6:69" x14ac:dyDescent="0.2">
      <c r="F103" s="48" t="s">
        <v>512</v>
      </c>
      <c r="G103" s="48" t="s">
        <v>513</v>
      </c>
      <c r="H103" s="48"/>
      <c r="I103" s="48">
        <v>100.00000000000001</v>
      </c>
      <c r="J103" s="48"/>
      <c r="K103" s="48">
        <v>0.5</v>
      </c>
      <c r="L103" s="48" t="s">
        <v>291</v>
      </c>
      <c r="M103" s="48">
        <v>0.5</v>
      </c>
      <c r="N103" s="48" t="s">
        <v>291</v>
      </c>
      <c r="O103" s="48">
        <v>0</v>
      </c>
      <c r="P103" s="48" t="s">
        <v>291</v>
      </c>
      <c r="Q103" s="48">
        <v>0</v>
      </c>
      <c r="R103" s="48" t="s">
        <v>291</v>
      </c>
      <c r="S103" s="48">
        <v>0</v>
      </c>
      <c r="T103" s="48" t="s">
        <v>291</v>
      </c>
      <c r="U103" s="48">
        <v>0</v>
      </c>
      <c r="V103" s="48" t="s">
        <v>291</v>
      </c>
      <c r="W103" s="48">
        <v>0</v>
      </c>
      <c r="X103" s="48" t="s">
        <v>291</v>
      </c>
      <c r="Y103" s="48">
        <v>0</v>
      </c>
      <c r="Z103" s="48" t="s">
        <v>291</v>
      </c>
      <c r="AA103" s="48" t="s">
        <v>2220</v>
      </c>
      <c r="AB103" s="48" t="s">
        <v>2220</v>
      </c>
      <c r="AC103" s="48" t="s">
        <v>2220</v>
      </c>
      <c r="AD103" s="48" t="s">
        <v>2220</v>
      </c>
      <c r="AE103" s="48" t="s">
        <v>2220</v>
      </c>
      <c r="AF103" s="48" t="s">
        <v>2220</v>
      </c>
      <c r="AG103" s="48" t="s">
        <v>2220</v>
      </c>
      <c r="AH103" s="48" t="s">
        <v>2220</v>
      </c>
      <c r="AI103" s="48" t="s">
        <v>2220</v>
      </c>
      <c r="AJ103" s="48" t="s">
        <v>2220</v>
      </c>
      <c r="AK103" s="48" t="s">
        <v>2220</v>
      </c>
      <c r="AL103" s="48" t="s">
        <v>2220</v>
      </c>
      <c r="AM103" s="49">
        <v>1</v>
      </c>
      <c r="AN103" s="49">
        <v>100.00000000000001</v>
      </c>
      <c r="AO103" s="49"/>
      <c r="AP103" s="49">
        <v>0.5</v>
      </c>
      <c r="AQ103" s="49" t="s">
        <v>291</v>
      </c>
      <c r="AR103" s="49">
        <v>0.5</v>
      </c>
      <c r="AS103" s="49" t="s">
        <v>291</v>
      </c>
      <c r="AT103" s="49">
        <v>0</v>
      </c>
      <c r="AU103" s="49" t="s">
        <v>291</v>
      </c>
      <c r="AV103" s="49">
        <v>0</v>
      </c>
      <c r="AW103" s="49" t="s">
        <v>291</v>
      </c>
      <c r="AX103" s="49">
        <v>0</v>
      </c>
      <c r="AY103" s="49" t="s">
        <v>291</v>
      </c>
      <c r="AZ103" s="49">
        <v>0</v>
      </c>
      <c r="BA103" s="49" t="s">
        <v>291</v>
      </c>
      <c r="BB103" s="49">
        <v>0</v>
      </c>
      <c r="BC103" s="49" t="s">
        <v>291</v>
      </c>
      <c r="BD103" s="49">
        <v>0</v>
      </c>
      <c r="BE103" s="49" t="s">
        <v>291</v>
      </c>
      <c r="BF103" s="49" t="s">
        <v>2220</v>
      </c>
      <c r="BG103" s="49" t="s">
        <v>2220</v>
      </c>
      <c r="BH103" s="49" t="s">
        <v>2220</v>
      </c>
      <c r="BI103" s="49" t="s">
        <v>2220</v>
      </c>
      <c r="BJ103" s="49" t="s">
        <v>2220</v>
      </c>
      <c r="BK103" s="49" t="s">
        <v>2220</v>
      </c>
      <c r="BL103" s="49" t="s">
        <v>2220</v>
      </c>
      <c r="BM103" s="49" t="s">
        <v>2220</v>
      </c>
      <c r="BN103" s="49" t="s">
        <v>2220</v>
      </c>
      <c r="BO103" s="49" t="s">
        <v>2220</v>
      </c>
      <c r="BP103" s="49" t="s">
        <v>2220</v>
      </c>
      <c r="BQ103" s="49" t="s">
        <v>2220</v>
      </c>
    </row>
    <row r="104" spans="6:69" x14ac:dyDescent="0.2">
      <c r="F104" s="48" t="s">
        <v>514</v>
      </c>
      <c r="G104" s="48" t="s">
        <v>515</v>
      </c>
      <c r="H104" s="48"/>
      <c r="I104" s="48">
        <v>60.954010000000004</v>
      </c>
      <c r="J104" s="48"/>
      <c r="K104" s="48">
        <v>48.909089999999999</v>
      </c>
      <c r="L104" s="48" t="s">
        <v>3796</v>
      </c>
      <c r="M104" s="48">
        <v>57.636360000000003</v>
      </c>
      <c r="N104" s="48" t="s">
        <v>3797</v>
      </c>
      <c r="O104" s="48">
        <v>69.818179999999998</v>
      </c>
      <c r="P104" s="48" t="s">
        <v>3798</v>
      </c>
      <c r="Q104" s="48">
        <v>98.727270000000004</v>
      </c>
      <c r="R104" s="48" t="s">
        <v>3799</v>
      </c>
      <c r="S104" s="48">
        <v>116.8182</v>
      </c>
      <c r="T104" s="48" t="s">
        <v>3800</v>
      </c>
      <c r="U104" s="48">
        <v>149.5455</v>
      </c>
      <c r="V104" s="48" t="s">
        <v>3801</v>
      </c>
      <c r="W104" s="48">
        <v>867.72730000000001</v>
      </c>
      <c r="X104" s="48" t="s">
        <v>3802</v>
      </c>
      <c r="Y104" s="48">
        <v>595</v>
      </c>
      <c r="Z104" s="48" t="s">
        <v>3803</v>
      </c>
      <c r="AA104" s="48" t="s">
        <v>2220</v>
      </c>
      <c r="AB104" s="48" t="s">
        <v>2220</v>
      </c>
      <c r="AC104" s="48" t="s">
        <v>2220</v>
      </c>
      <c r="AD104" s="48" t="s">
        <v>2220</v>
      </c>
      <c r="AE104" s="48" t="s">
        <v>2220</v>
      </c>
      <c r="AF104" s="48" t="s">
        <v>2220</v>
      </c>
      <c r="AG104" s="48" t="s">
        <v>2220</v>
      </c>
      <c r="AH104" s="48" t="s">
        <v>2220</v>
      </c>
      <c r="AI104" s="48" t="s">
        <v>2220</v>
      </c>
      <c r="AJ104" s="48" t="s">
        <v>2220</v>
      </c>
      <c r="AK104" s="48" t="s">
        <v>2220</v>
      </c>
      <c r="AL104" s="48" t="s">
        <v>2220</v>
      </c>
      <c r="AM104" s="49">
        <v>140</v>
      </c>
      <c r="AN104" s="49">
        <v>60.954010000000004</v>
      </c>
      <c r="AO104" s="49"/>
      <c r="AP104" s="49">
        <v>48.909089999999999</v>
      </c>
      <c r="AQ104" s="49" t="s">
        <v>3796</v>
      </c>
      <c r="AR104" s="49">
        <v>57.636360000000003</v>
      </c>
      <c r="AS104" s="49" t="s">
        <v>3797</v>
      </c>
      <c r="AT104" s="49">
        <v>69.818179999999998</v>
      </c>
      <c r="AU104" s="49" t="s">
        <v>3798</v>
      </c>
      <c r="AV104" s="49">
        <v>98.727270000000004</v>
      </c>
      <c r="AW104" s="49" t="s">
        <v>3799</v>
      </c>
      <c r="AX104" s="49">
        <v>116.8182</v>
      </c>
      <c r="AY104" s="49" t="s">
        <v>3800</v>
      </c>
      <c r="AZ104" s="49">
        <v>149.5455</v>
      </c>
      <c r="BA104" s="49" t="s">
        <v>3801</v>
      </c>
      <c r="BB104" s="49">
        <v>867.72730000000001</v>
      </c>
      <c r="BC104" s="49" t="s">
        <v>3802</v>
      </c>
      <c r="BD104" s="49">
        <v>595</v>
      </c>
      <c r="BE104" s="49" t="s">
        <v>3803</v>
      </c>
      <c r="BF104" s="49" t="s">
        <v>2220</v>
      </c>
      <c r="BG104" s="49" t="s">
        <v>2220</v>
      </c>
      <c r="BH104" s="49" t="s">
        <v>2220</v>
      </c>
      <c r="BI104" s="49" t="s">
        <v>2220</v>
      </c>
      <c r="BJ104" s="49" t="s">
        <v>2220</v>
      </c>
      <c r="BK104" s="49" t="s">
        <v>2220</v>
      </c>
      <c r="BL104" s="49" t="s">
        <v>2220</v>
      </c>
      <c r="BM104" s="49" t="s">
        <v>2220</v>
      </c>
      <c r="BN104" s="49" t="s">
        <v>2220</v>
      </c>
      <c r="BO104" s="49" t="s">
        <v>2220</v>
      </c>
      <c r="BP104" s="49" t="s">
        <v>2220</v>
      </c>
      <c r="BQ104" s="49" t="s">
        <v>2220</v>
      </c>
    </row>
    <row r="105" spans="6:69" x14ac:dyDescent="0.2">
      <c r="F105" s="48" t="s">
        <v>516</v>
      </c>
      <c r="G105" s="48" t="s">
        <v>517</v>
      </c>
      <c r="H105" s="48"/>
      <c r="I105" s="48">
        <v>65.294550000000001</v>
      </c>
      <c r="J105" s="48"/>
      <c r="K105" s="48">
        <v>75</v>
      </c>
      <c r="L105" s="48" t="s">
        <v>3804</v>
      </c>
      <c r="M105" s="48">
        <v>55</v>
      </c>
      <c r="N105" s="48" t="s">
        <v>3805</v>
      </c>
      <c r="O105" s="48">
        <v>78.117649999999998</v>
      </c>
      <c r="P105" s="48" t="s">
        <v>3806</v>
      </c>
      <c r="Q105" s="48">
        <v>55.038460000000001</v>
      </c>
      <c r="R105" s="48" t="s">
        <v>3807</v>
      </c>
      <c r="S105" s="48">
        <v>341.7647</v>
      </c>
      <c r="T105" s="48" t="s">
        <v>3808</v>
      </c>
      <c r="U105" s="48">
        <v>161.5385</v>
      </c>
      <c r="V105" s="48" t="s">
        <v>3809</v>
      </c>
      <c r="W105" s="48">
        <v>242.94120000000001</v>
      </c>
      <c r="X105" s="48" t="s">
        <v>3810</v>
      </c>
      <c r="Y105" s="48">
        <v>143.4615</v>
      </c>
      <c r="Z105" s="48" t="s">
        <v>3811</v>
      </c>
      <c r="AA105" s="48" t="s">
        <v>2220</v>
      </c>
      <c r="AB105" s="48" t="s">
        <v>2220</v>
      </c>
      <c r="AC105" s="48" t="s">
        <v>2220</v>
      </c>
      <c r="AD105" s="48" t="s">
        <v>2220</v>
      </c>
      <c r="AE105" s="48" t="s">
        <v>2220</v>
      </c>
      <c r="AF105" s="48" t="s">
        <v>2220</v>
      </c>
      <c r="AG105" s="48" t="s">
        <v>2220</v>
      </c>
      <c r="AH105" s="48" t="s">
        <v>2220</v>
      </c>
      <c r="AI105" s="48" t="s">
        <v>2220</v>
      </c>
      <c r="AJ105" s="48" t="s">
        <v>2220</v>
      </c>
      <c r="AK105" s="48" t="s">
        <v>2220</v>
      </c>
      <c r="AL105" s="48" t="s">
        <v>2220</v>
      </c>
      <c r="AM105" s="49">
        <v>127</v>
      </c>
      <c r="AN105" s="49">
        <v>65.294550000000001</v>
      </c>
      <c r="AO105" s="49"/>
      <c r="AP105" s="49">
        <v>75</v>
      </c>
      <c r="AQ105" s="49" t="s">
        <v>3804</v>
      </c>
      <c r="AR105" s="49">
        <v>55</v>
      </c>
      <c r="AS105" s="49" t="s">
        <v>3805</v>
      </c>
      <c r="AT105" s="49">
        <v>78.117649999999998</v>
      </c>
      <c r="AU105" s="49" t="s">
        <v>3806</v>
      </c>
      <c r="AV105" s="49">
        <v>55.038460000000001</v>
      </c>
      <c r="AW105" s="49" t="s">
        <v>3807</v>
      </c>
      <c r="AX105" s="49">
        <v>341.7647</v>
      </c>
      <c r="AY105" s="49" t="s">
        <v>3808</v>
      </c>
      <c r="AZ105" s="49">
        <v>161.5385</v>
      </c>
      <c r="BA105" s="49" t="s">
        <v>3809</v>
      </c>
      <c r="BB105" s="49">
        <v>242.94120000000001</v>
      </c>
      <c r="BC105" s="49" t="s">
        <v>3810</v>
      </c>
      <c r="BD105" s="49">
        <v>143.4615</v>
      </c>
      <c r="BE105" s="49" t="s">
        <v>3811</v>
      </c>
      <c r="BF105" s="49" t="s">
        <v>2220</v>
      </c>
      <c r="BG105" s="49" t="s">
        <v>2220</v>
      </c>
      <c r="BH105" s="49" t="s">
        <v>2220</v>
      </c>
      <c r="BI105" s="49" t="s">
        <v>2220</v>
      </c>
      <c r="BJ105" s="49" t="s">
        <v>2220</v>
      </c>
      <c r="BK105" s="49" t="s">
        <v>2220</v>
      </c>
      <c r="BL105" s="49" t="s">
        <v>2220</v>
      </c>
      <c r="BM105" s="49" t="s">
        <v>2220</v>
      </c>
      <c r="BN105" s="49" t="s">
        <v>2220</v>
      </c>
      <c r="BO105" s="49" t="s">
        <v>2220</v>
      </c>
      <c r="BP105" s="49" t="s">
        <v>2220</v>
      </c>
      <c r="BQ105" s="49" t="s">
        <v>2220</v>
      </c>
    </row>
    <row r="106" spans="6:69" x14ac:dyDescent="0.2">
      <c r="F106" s="48" t="s">
        <v>518</v>
      </c>
      <c r="G106" s="48" t="s">
        <v>519</v>
      </c>
      <c r="H106" s="48"/>
      <c r="I106" s="48">
        <v>88.471300000000014</v>
      </c>
      <c r="J106" s="48"/>
      <c r="K106" s="48">
        <v>10</v>
      </c>
      <c r="L106" s="48" t="s">
        <v>3587</v>
      </c>
      <c r="M106" s="48">
        <v>6.5</v>
      </c>
      <c r="N106" s="48" t="s">
        <v>3812</v>
      </c>
      <c r="O106" s="48">
        <v>28</v>
      </c>
      <c r="P106" s="48" t="s">
        <v>3813</v>
      </c>
      <c r="Q106" s="48">
        <v>36</v>
      </c>
      <c r="R106" s="48" t="s">
        <v>3602</v>
      </c>
      <c r="S106" s="48">
        <v>35</v>
      </c>
      <c r="T106" s="48" t="s">
        <v>3774</v>
      </c>
      <c r="U106" s="48">
        <v>60</v>
      </c>
      <c r="V106" s="48" t="s">
        <v>3783</v>
      </c>
      <c r="W106" s="48">
        <v>212.5</v>
      </c>
      <c r="X106" s="48" t="s">
        <v>3629</v>
      </c>
      <c r="Y106" s="48">
        <v>212.5</v>
      </c>
      <c r="Z106" s="48" t="s">
        <v>3814</v>
      </c>
      <c r="AA106" s="48" t="s">
        <v>2220</v>
      </c>
      <c r="AB106" s="48" t="s">
        <v>2220</v>
      </c>
      <c r="AC106" s="48" t="s">
        <v>2220</v>
      </c>
      <c r="AD106" s="48" t="s">
        <v>2220</v>
      </c>
      <c r="AE106" s="48" t="s">
        <v>2220</v>
      </c>
      <c r="AF106" s="48" t="s">
        <v>2220</v>
      </c>
      <c r="AG106" s="48" t="s">
        <v>2220</v>
      </c>
      <c r="AH106" s="48" t="s">
        <v>2220</v>
      </c>
      <c r="AI106" s="48" t="s">
        <v>2220</v>
      </c>
      <c r="AJ106" s="48" t="s">
        <v>2220</v>
      </c>
      <c r="AK106" s="48" t="s">
        <v>2220</v>
      </c>
      <c r="AL106" s="48" t="s">
        <v>2220</v>
      </c>
      <c r="AM106" s="49">
        <v>49</v>
      </c>
      <c r="AN106" s="49">
        <v>88.471300000000014</v>
      </c>
      <c r="AO106" s="49"/>
      <c r="AP106" s="49">
        <v>10</v>
      </c>
      <c r="AQ106" s="49" t="s">
        <v>3587</v>
      </c>
      <c r="AR106" s="49">
        <v>6.5</v>
      </c>
      <c r="AS106" s="49" t="s">
        <v>3812</v>
      </c>
      <c r="AT106" s="49">
        <v>28</v>
      </c>
      <c r="AU106" s="49" t="s">
        <v>3813</v>
      </c>
      <c r="AV106" s="49">
        <v>36</v>
      </c>
      <c r="AW106" s="49" t="s">
        <v>3602</v>
      </c>
      <c r="AX106" s="49">
        <v>35</v>
      </c>
      <c r="AY106" s="49" t="s">
        <v>3774</v>
      </c>
      <c r="AZ106" s="49">
        <v>60</v>
      </c>
      <c r="BA106" s="49" t="s">
        <v>3783</v>
      </c>
      <c r="BB106" s="49">
        <v>212.5</v>
      </c>
      <c r="BC106" s="49" t="s">
        <v>3629</v>
      </c>
      <c r="BD106" s="49">
        <v>212.5</v>
      </c>
      <c r="BE106" s="49" t="s">
        <v>3814</v>
      </c>
      <c r="BF106" s="49" t="s">
        <v>2220</v>
      </c>
      <c r="BG106" s="49" t="s">
        <v>2220</v>
      </c>
      <c r="BH106" s="49" t="s">
        <v>2220</v>
      </c>
      <c r="BI106" s="49" t="s">
        <v>2220</v>
      </c>
      <c r="BJ106" s="49" t="s">
        <v>2220</v>
      </c>
      <c r="BK106" s="49" t="s">
        <v>2220</v>
      </c>
      <c r="BL106" s="49" t="s">
        <v>2220</v>
      </c>
      <c r="BM106" s="49" t="s">
        <v>2220</v>
      </c>
      <c r="BN106" s="49" t="s">
        <v>2220</v>
      </c>
      <c r="BO106" s="49" t="s">
        <v>2220</v>
      </c>
      <c r="BP106" s="49" t="s">
        <v>2220</v>
      </c>
      <c r="BQ106" s="49" t="s">
        <v>2220</v>
      </c>
    </row>
    <row r="107" spans="6:69" x14ac:dyDescent="0.2">
      <c r="F107" s="48" t="s">
        <v>520</v>
      </c>
      <c r="G107" s="48" t="s">
        <v>521</v>
      </c>
      <c r="H107" s="48"/>
      <c r="I107" s="48">
        <v>55.873290000000004</v>
      </c>
      <c r="J107" s="48"/>
      <c r="K107" s="48">
        <v>48</v>
      </c>
      <c r="L107" s="48" t="s">
        <v>3446</v>
      </c>
      <c r="M107" s="48">
        <v>61.333329999999997</v>
      </c>
      <c r="N107" s="48" t="s">
        <v>3815</v>
      </c>
      <c r="O107" s="48">
        <v>42</v>
      </c>
      <c r="P107" s="48" t="s">
        <v>3816</v>
      </c>
      <c r="Q107" s="48">
        <v>100</v>
      </c>
      <c r="R107" s="48" t="s">
        <v>3817</v>
      </c>
      <c r="S107" s="48">
        <v>300</v>
      </c>
      <c r="T107" s="48" t="s">
        <v>307</v>
      </c>
      <c r="U107" s="48">
        <v>180.4444</v>
      </c>
      <c r="V107" s="48" t="s">
        <v>3818</v>
      </c>
      <c r="W107" s="48">
        <v>595.75</v>
      </c>
      <c r="X107" s="48" t="s">
        <v>3819</v>
      </c>
      <c r="Y107" s="48">
        <v>980.5</v>
      </c>
      <c r="Z107" s="48" t="s">
        <v>3820</v>
      </c>
      <c r="AA107" s="48" t="s">
        <v>2220</v>
      </c>
      <c r="AB107" s="48" t="s">
        <v>2220</v>
      </c>
      <c r="AC107" s="48" t="s">
        <v>2220</v>
      </c>
      <c r="AD107" s="48" t="s">
        <v>2220</v>
      </c>
      <c r="AE107" s="48" t="s">
        <v>2220</v>
      </c>
      <c r="AF107" s="48" t="s">
        <v>2220</v>
      </c>
      <c r="AG107" s="48" t="s">
        <v>2220</v>
      </c>
      <c r="AH107" s="48" t="s">
        <v>2220</v>
      </c>
      <c r="AI107" s="48" t="s">
        <v>2220</v>
      </c>
      <c r="AJ107" s="48" t="s">
        <v>2220</v>
      </c>
      <c r="AK107" s="48" t="s">
        <v>2220</v>
      </c>
      <c r="AL107" s="48" t="s">
        <v>2220</v>
      </c>
      <c r="AM107" s="49">
        <v>157</v>
      </c>
      <c r="AN107" s="49">
        <v>55.873290000000004</v>
      </c>
      <c r="AO107" s="49"/>
      <c r="AP107" s="49">
        <v>48</v>
      </c>
      <c r="AQ107" s="49" t="s">
        <v>3446</v>
      </c>
      <c r="AR107" s="49">
        <v>61.333329999999997</v>
      </c>
      <c r="AS107" s="49" t="s">
        <v>3815</v>
      </c>
      <c r="AT107" s="49">
        <v>42</v>
      </c>
      <c r="AU107" s="49" t="s">
        <v>3816</v>
      </c>
      <c r="AV107" s="49">
        <v>100</v>
      </c>
      <c r="AW107" s="49" t="s">
        <v>3817</v>
      </c>
      <c r="AX107" s="49">
        <v>300</v>
      </c>
      <c r="AY107" s="49" t="s">
        <v>307</v>
      </c>
      <c r="AZ107" s="49">
        <v>180.4444</v>
      </c>
      <c r="BA107" s="49" t="s">
        <v>3818</v>
      </c>
      <c r="BB107" s="49">
        <v>595.75</v>
      </c>
      <c r="BC107" s="49" t="s">
        <v>3819</v>
      </c>
      <c r="BD107" s="49">
        <v>980.5</v>
      </c>
      <c r="BE107" s="49" t="s">
        <v>3820</v>
      </c>
      <c r="BF107" s="49" t="s">
        <v>2220</v>
      </c>
      <c r="BG107" s="49" t="s">
        <v>2220</v>
      </c>
      <c r="BH107" s="49" t="s">
        <v>2220</v>
      </c>
      <c r="BI107" s="49" t="s">
        <v>2220</v>
      </c>
      <c r="BJ107" s="49" t="s">
        <v>2220</v>
      </c>
      <c r="BK107" s="49" t="s">
        <v>2220</v>
      </c>
      <c r="BL107" s="49" t="s">
        <v>2220</v>
      </c>
      <c r="BM107" s="49" t="s">
        <v>2220</v>
      </c>
      <c r="BN107" s="49" t="s">
        <v>2220</v>
      </c>
      <c r="BO107" s="49" t="s">
        <v>2220</v>
      </c>
      <c r="BP107" s="49" t="s">
        <v>2220</v>
      </c>
      <c r="BQ107" s="49" t="s">
        <v>2220</v>
      </c>
    </row>
    <row r="108" spans="6:69" x14ac:dyDescent="0.2">
      <c r="F108" s="48" t="s">
        <v>522</v>
      </c>
      <c r="G108" s="48" t="s">
        <v>523</v>
      </c>
      <c r="H108" s="48"/>
      <c r="I108" s="48">
        <v>73.299790000000002</v>
      </c>
      <c r="J108" s="48"/>
      <c r="K108" s="48">
        <v>48</v>
      </c>
      <c r="L108" s="48" t="s">
        <v>3446</v>
      </c>
      <c r="M108" s="48">
        <v>77</v>
      </c>
      <c r="N108" s="48" t="s">
        <v>3821</v>
      </c>
      <c r="O108" s="48">
        <v>48.22222</v>
      </c>
      <c r="P108" s="48" t="s">
        <v>3822</v>
      </c>
      <c r="Q108" s="48">
        <v>98.333330000000004</v>
      </c>
      <c r="R108" s="48" t="s">
        <v>3823</v>
      </c>
      <c r="S108" s="48">
        <v>33.333329999999997</v>
      </c>
      <c r="T108" s="48" t="s">
        <v>1664</v>
      </c>
      <c r="U108" s="48">
        <v>90</v>
      </c>
      <c r="V108" s="48" t="s">
        <v>2849</v>
      </c>
      <c r="W108" s="48">
        <v>241.66669999999999</v>
      </c>
      <c r="X108" s="48" t="s">
        <v>3824</v>
      </c>
      <c r="Y108" s="48">
        <v>545</v>
      </c>
      <c r="Z108" s="48" t="s">
        <v>3554</v>
      </c>
      <c r="AA108" s="48" t="s">
        <v>2220</v>
      </c>
      <c r="AB108" s="48" t="s">
        <v>2220</v>
      </c>
      <c r="AC108" s="48" t="s">
        <v>2220</v>
      </c>
      <c r="AD108" s="48" t="s">
        <v>2220</v>
      </c>
      <c r="AE108" s="48" t="s">
        <v>2220</v>
      </c>
      <c r="AF108" s="48" t="s">
        <v>2220</v>
      </c>
      <c r="AG108" s="48" t="s">
        <v>2220</v>
      </c>
      <c r="AH108" s="48" t="s">
        <v>2220</v>
      </c>
      <c r="AI108" s="48" t="s">
        <v>2220</v>
      </c>
      <c r="AJ108" s="48" t="s">
        <v>2220</v>
      </c>
      <c r="AK108" s="48" t="s">
        <v>2220</v>
      </c>
      <c r="AL108" s="48" t="s">
        <v>2220</v>
      </c>
      <c r="AM108" s="49">
        <v>95</v>
      </c>
      <c r="AN108" s="49">
        <v>73.299790000000002</v>
      </c>
      <c r="AO108" s="49"/>
      <c r="AP108" s="49">
        <v>48</v>
      </c>
      <c r="AQ108" s="49" t="s">
        <v>3446</v>
      </c>
      <c r="AR108" s="49">
        <v>77</v>
      </c>
      <c r="AS108" s="49" t="s">
        <v>3821</v>
      </c>
      <c r="AT108" s="49">
        <v>48.22222</v>
      </c>
      <c r="AU108" s="49" t="s">
        <v>3822</v>
      </c>
      <c r="AV108" s="49">
        <v>98.333330000000004</v>
      </c>
      <c r="AW108" s="49" t="s">
        <v>3823</v>
      </c>
      <c r="AX108" s="49">
        <v>33.333329999999997</v>
      </c>
      <c r="AY108" s="49" t="s">
        <v>1664</v>
      </c>
      <c r="AZ108" s="49">
        <v>90</v>
      </c>
      <c r="BA108" s="49" t="s">
        <v>2849</v>
      </c>
      <c r="BB108" s="49">
        <v>241.66669999999999</v>
      </c>
      <c r="BC108" s="49" t="s">
        <v>3824</v>
      </c>
      <c r="BD108" s="49">
        <v>545</v>
      </c>
      <c r="BE108" s="49" t="s">
        <v>3554</v>
      </c>
      <c r="BF108" s="49" t="s">
        <v>2220</v>
      </c>
      <c r="BG108" s="49" t="s">
        <v>2220</v>
      </c>
      <c r="BH108" s="49" t="s">
        <v>2220</v>
      </c>
      <c r="BI108" s="49" t="s">
        <v>2220</v>
      </c>
      <c r="BJ108" s="49" t="s">
        <v>2220</v>
      </c>
      <c r="BK108" s="49" t="s">
        <v>2220</v>
      </c>
      <c r="BL108" s="49" t="s">
        <v>2220</v>
      </c>
      <c r="BM108" s="49" t="s">
        <v>2220</v>
      </c>
      <c r="BN108" s="49" t="s">
        <v>2220</v>
      </c>
      <c r="BO108" s="49" t="s">
        <v>2220</v>
      </c>
      <c r="BP108" s="49" t="s">
        <v>2220</v>
      </c>
      <c r="BQ108" s="49" t="s">
        <v>2220</v>
      </c>
    </row>
    <row r="109" spans="6:69" x14ac:dyDescent="0.2">
      <c r="F109" s="48" t="s">
        <v>524</v>
      </c>
      <c r="G109" s="48" t="s">
        <v>525</v>
      </c>
      <c r="H109" s="48"/>
      <c r="I109" s="48">
        <v>88.925460000000001</v>
      </c>
      <c r="J109" s="48"/>
      <c r="K109" s="48">
        <v>24</v>
      </c>
      <c r="L109" s="48" t="s">
        <v>3414</v>
      </c>
      <c r="M109" s="48">
        <v>0.5</v>
      </c>
      <c r="N109" s="48" t="s">
        <v>291</v>
      </c>
      <c r="O109" s="48">
        <v>24</v>
      </c>
      <c r="P109" s="48" t="s">
        <v>3601</v>
      </c>
      <c r="Q109" s="48">
        <v>1.5555559999999999</v>
      </c>
      <c r="R109" s="48" t="s">
        <v>3825</v>
      </c>
      <c r="S109" s="48">
        <v>25</v>
      </c>
      <c r="T109" s="48" t="s">
        <v>2414</v>
      </c>
      <c r="U109" s="48">
        <v>0</v>
      </c>
      <c r="V109" s="48" t="s">
        <v>291</v>
      </c>
      <c r="W109" s="48">
        <v>370</v>
      </c>
      <c r="X109" s="48" t="s">
        <v>3826</v>
      </c>
      <c r="Y109" s="48">
        <v>230</v>
      </c>
      <c r="Z109" s="48" t="s">
        <v>3827</v>
      </c>
      <c r="AA109" s="48" t="s">
        <v>2220</v>
      </c>
      <c r="AB109" s="48" t="s">
        <v>2220</v>
      </c>
      <c r="AC109" s="48" t="s">
        <v>2220</v>
      </c>
      <c r="AD109" s="48" t="s">
        <v>2220</v>
      </c>
      <c r="AE109" s="48" t="s">
        <v>2220</v>
      </c>
      <c r="AF109" s="48" t="s">
        <v>2220</v>
      </c>
      <c r="AG109" s="48" t="s">
        <v>2220</v>
      </c>
      <c r="AH109" s="48" t="s">
        <v>2220</v>
      </c>
      <c r="AI109" s="48" t="s">
        <v>2220</v>
      </c>
      <c r="AJ109" s="48" t="s">
        <v>2220</v>
      </c>
      <c r="AK109" s="48" t="s">
        <v>2220</v>
      </c>
      <c r="AL109" s="48" t="s">
        <v>2220</v>
      </c>
      <c r="AM109" s="49">
        <v>48</v>
      </c>
      <c r="AN109" s="49">
        <v>88.925460000000001</v>
      </c>
      <c r="AO109" s="49"/>
      <c r="AP109" s="49">
        <v>24</v>
      </c>
      <c r="AQ109" s="49" t="s">
        <v>3414</v>
      </c>
      <c r="AR109" s="49">
        <v>0.5</v>
      </c>
      <c r="AS109" s="49" t="s">
        <v>291</v>
      </c>
      <c r="AT109" s="49">
        <v>24</v>
      </c>
      <c r="AU109" s="49" t="s">
        <v>3601</v>
      </c>
      <c r="AV109" s="49">
        <v>1.5555559999999999</v>
      </c>
      <c r="AW109" s="49" t="s">
        <v>3825</v>
      </c>
      <c r="AX109" s="49">
        <v>25</v>
      </c>
      <c r="AY109" s="49" t="s">
        <v>2414</v>
      </c>
      <c r="AZ109" s="49">
        <v>0</v>
      </c>
      <c r="BA109" s="49" t="s">
        <v>291</v>
      </c>
      <c r="BB109" s="49">
        <v>370</v>
      </c>
      <c r="BC109" s="49" t="s">
        <v>3826</v>
      </c>
      <c r="BD109" s="49">
        <v>230</v>
      </c>
      <c r="BE109" s="49" t="s">
        <v>3827</v>
      </c>
      <c r="BF109" s="49" t="s">
        <v>2220</v>
      </c>
      <c r="BG109" s="49" t="s">
        <v>2220</v>
      </c>
      <c r="BH109" s="49" t="s">
        <v>2220</v>
      </c>
      <c r="BI109" s="49" t="s">
        <v>2220</v>
      </c>
      <c r="BJ109" s="49" t="s">
        <v>2220</v>
      </c>
      <c r="BK109" s="49" t="s">
        <v>2220</v>
      </c>
      <c r="BL109" s="49" t="s">
        <v>2220</v>
      </c>
      <c r="BM109" s="49" t="s">
        <v>2220</v>
      </c>
      <c r="BN109" s="49" t="s">
        <v>2220</v>
      </c>
      <c r="BO109" s="49" t="s">
        <v>2220</v>
      </c>
      <c r="BP109" s="49" t="s">
        <v>2220</v>
      </c>
      <c r="BQ109" s="49" t="s">
        <v>2220</v>
      </c>
    </row>
    <row r="110" spans="6:69" x14ac:dyDescent="0.2">
      <c r="F110" s="48" t="s">
        <v>526</v>
      </c>
      <c r="G110" s="48" t="s">
        <v>527</v>
      </c>
      <c r="H110" s="48"/>
      <c r="I110" s="48">
        <v>78.864900000000006</v>
      </c>
      <c r="J110" s="48"/>
      <c r="K110" s="48">
        <v>24</v>
      </c>
      <c r="L110" s="48" t="s">
        <v>3414</v>
      </c>
      <c r="M110" s="48">
        <v>60</v>
      </c>
      <c r="N110" s="48" t="s">
        <v>3415</v>
      </c>
      <c r="O110" s="48">
        <v>60</v>
      </c>
      <c r="P110" s="48" t="s">
        <v>3539</v>
      </c>
      <c r="Q110" s="48">
        <v>84</v>
      </c>
      <c r="R110" s="48" t="s">
        <v>3630</v>
      </c>
      <c r="S110" s="48">
        <v>20</v>
      </c>
      <c r="T110" s="48" t="s">
        <v>1857</v>
      </c>
      <c r="U110" s="48">
        <v>42.5</v>
      </c>
      <c r="V110" s="48" t="s">
        <v>3828</v>
      </c>
      <c r="W110" s="48">
        <v>297.5</v>
      </c>
      <c r="X110" s="48" t="s">
        <v>3829</v>
      </c>
      <c r="Y110" s="48">
        <v>297.5</v>
      </c>
      <c r="Z110" s="48" t="s">
        <v>3830</v>
      </c>
      <c r="AA110" s="48" t="s">
        <v>2220</v>
      </c>
      <c r="AB110" s="48" t="s">
        <v>2220</v>
      </c>
      <c r="AC110" s="48" t="s">
        <v>2220</v>
      </c>
      <c r="AD110" s="48" t="s">
        <v>2220</v>
      </c>
      <c r="AE110" s="48" t="s">
        <v>2220</v>
      </c>
      <c r="AF110" s="48" t="s">
        <v>2220</v>
      </c>
      <c r="AG110" s="48" t="s">
        <v>2220</v>
      </c>
      <c r="AH110" s="48" t="s">
        <v>2220</v>
      </c>
      <c r="AI110" s="48" t="s">
        <v>2220</v>
      </c>
      <c r="AJ110" s="48" t="s">
        <v>2220</v>
      </c>
      <c r="AK110" s="48" t="s">
        <v>2220</v>
      </c>
      <c r="AL110" s="48" t="s">
        <v>2220</v>
      </c>
      <c r="AM110" s="49">
        <v>76</v>
      </c>
      <c r="AN110" s="49">
        <v>78.864900000000006</v>
      </c>
      <c r="AO110" s="49"/>
      <c r="AP110" s="49">
        <v>24</v>
      </c>
      <c r="AQ110" s="49" t="s">
        <v>3414</v>
      </c>
      <c r="AR110" s="49">
        <v>60</v>
      </c>
      <c r="AS110" s="49" t="s">
        <v>3415</v>
      </c>
      <c r="AT110" s="49">
        <v>60</v>
      </c>
      <c r="AU110" s="49" t="s">
        <v>3539</v>
      </c>
      <c r="AV110" s="49">
        <v>84</v>
      </c>
      <c r="AW110" s="49" t="s">
        <v>3630</v>
      </c>
      <c r="AX110" s="49">
        <v>20</v>
      </c>
      <c r="AY110" s="49" t="s">
        <v>1857</v>
      </c>
      <c r="AZ110" s="49">
        <v>42.5</v>
      </c>
      <c r="BA110" s="49" t="s">
        <v>3828</v>
      </c>
      <c r="BB110" s="49">
        <v>297.5</v>
      </c>
      <c r="BC110" s="49" t="s">
        <v>3829</v>
      </c>
      <c r="BD110" s="49">
        <v>297.5</v>
      </c>
      <c r="BE110" s="49" t="s">
        <v>3830</v>
      </c>
      <c r="BF110" s="49" t="s">
        <v>2220</v>
      </c>
      <c r="BG110" s="49" t="s">
        <v>2220</v>
      </c>
      <c r="BH110" s="49" t="s">
        <v>2220</v>
      </c>
      <c r="BI110" s="49" t="s">
        <v>2220</v>
      </c>
      <c r="BJ110" s="49" t="s">
        <v>2220</v>
      </c>
      <c r="BK110" s="49" t="s">
        <v>2220</v>
      </c>
      <c r="BL110" s="49" t="s">
        <v>2220</v>
      </c>
      <c r="BM110" s="49" t="s">
        <v>2220</v>
      </c>
      <c r="BN110" s="49" t="s">
        <v>2220</v>
      </c>
      <c r="BO110" s="49" t="s">
        <v>2220</v>
      </c>
      <c r="BP110" s="49" t="s">
        <v>2220</v>
      </c>
      <c r="BQ110" s="49" t="s">
        <v>2220</v>
      </c>
    </row>
    <row r="111" spans="6:69" x14ac:dyDescent="0.2">
      <c r="F111" s="48" t="s">
        <v>144</v>
      </c>
      <c r="G111" s="48" t="s">
        <v>34</v>
      </c>
      <c r="H111" s="48"/>
      <c r="I111" s="48">
        <v>60.297450000000005</v>
      </c>
      <c r="J111" s="48"/>
      <c r="K111" s="48">
        <v>50.666670000000003</v>
      </c>
      <c r="L111" s="48" t="s">
        <v>3380</v>
      </c>
      <c r="M111" s="48">
        <v>64</v>
      </c>
      <c r="N111" s="48" t="s">
        <v>3550</v>
      </c>
      <c r="O111" s="48">
        <v>61.996670000000002</v>
      </c>
      <c r="P111" s="48" t="s">
        <v>3831</v>
      </c>
      <c r="Q111" s="48">
        <v>69</v>
      </c>
      <c r="R111" s="48" t="s">
        <v>3832</v>
      </c>
      <c r="S111" s="48">
        <v>92</v>
      </c>
      <c r="T111" s="48" t="s">
        <v>2780</v>
      </c>
      <c r="U111" s="48">
        <v>400</v>
      </c>
      <c r="V111" s="48" t="s">
        <v>2278</v>
      </c>
      <c r="W111" s="48">
        <v>749</v>
      </c>
      <c r="X111" s="48" t="s">
        <v>3833</v>
      </c>
      <c r="Y111" s="48">
        <v>580</v>
      </c>
      <c r="Z111" s="48" t="s">
        <v>1818</v>
      </c>
      <c r="AA111" s="48" t="s">
        <v>2220</v>
      </c>
      <c r="AB111" s="48" t="s">
        <v>2220</v>
      </c>
      <c r="AC111" s="48" t="s">
        <v>2220</v>
      </c>
      <c r="AD111" s="48" t="s">
        <v>2220</v>
      </c>
      <c r="AE111" s="48" t="s">
        <v>2220</v>
      </c>
      <c r="AF111" s="48" t="s">
        <v>2220</v>
      </c>
      <c r="AG111" s="48" t="s">
        <v>2220</v>
      </c>
      <c r="AH111" s="48" t="s">
        <v>2220</v>
      </c>
      <c r="AI111" s="48" t="s">
        <v>2220</v>
      </c>
      <c r="AJ111" s="48" t="s">
        <v>2220</v>
      </c>
      <c r="AK111" s="48" t="s">
        <v>2220</v>
      </c>
      <c r="AL111" s="48" t="s">
        <v>2220</v>
      </c>
      <c r="AM111" s="49">
        <v>144</v>
      </c>
      <c r="AN111" s="49">
        <v>60.297450000000005</v>
      </c>
      <c r="AO111" s="49"/>
      <c r="AP111" s="49">
        <v>50.666670000000003</v>
      </c>
      <c r="AQ111" s="49" t="s">
        <v>3380</v>
      </c>
      <c r="AR111" s="49">
        <v>64</v>
      </c>
      <c r="AS111" s="49" t="s">
        <v>3550</v>
      </c>
      <c r="AT111" s="49">
        <v>61.996670000000002</v>
      </c>
      <c r="AU111" s="49" t="s">
        <v>3831</v>
      </c>
      <c r="AV111" s="49">
        <v>69</v>
      </c>
      <c r="AW111" s="49" t="s">
        <v>3832</v>
      </c>
      <c r="AX111" s="49">
        <v>92</v>
      </c>
      <c r="AY111" s="49" t="s">
        <v>2780</v>
      </c>
      <c r="AZ111" s="49">
        <v>400</v>
      </c>
      <c r="BA111" s="49" t="s">
        <v>2278</v>
      </c>
      <c r="BB111" s="49">
        <v>749</v>
      </c>
      <c r="BC111" s="49" t="s">
        <v>3833</v>
      </c>
      <c r="BD111" s="49">
        <v>580</v>
      </c>
      <c r="BE111" s="49" t="s">
        <v>1818</v>
      </c>
      <c r="BF111" s="49" t="s">
        <v>2220</v>
      </c>
      <c r="BG111" s="49" t="s">
        <v>2220</v>
      </c>
      <c r="BH111" s="49" t="s">
        <v>2220</v>
      </c>
      <c r="BI111" s="49" t="s">
        <v>2220</v>
      </c>
      <c r="BJ111" s="49" t="s">
        <v>2220</v>
      </c>
      <c r="BK111" s="49" t="s">
        <v>2220</v>
      </c>
      <c r="BL111" s="49" t="s">
        <v>2220</v>
      </c>
      <c r="BM111" s="49" t="s">
        <v>2220</v>
      </c>
      <c r="BN111" s="49" t="s">
        <v>2220</v>
      </c>
      <c r="BO111" s="49" t="s">
        <v>2220</v>
      </c>
      <c r="BP111" s="49" t="s">
        <v>2220</v>
      </c>
      <c r="BQ111" s="49" t="s">
        <v>2220</v>
      </c>
    </row>
    <row r="112" spans="6:69" x14ac:dyDescent="0.2">
      <c r="F112" s="48" t="s">
        <v>528</v>
      </c>
      <c r="G112" s="48" t="s">
        <v>529</v>
      </c>
      <c r="H112" s="48"/>
      <c r="I112" s="48">
        <v>81.002710000000008</v>
      </c>
      <c r="J112" s="48"/>
      <c r="K112" s="48">
        <v>9</v>
      </c>
      <c r="L112" s="48" t="s">
        <v>3453</v>
      </c>
      <c r="M112" s="48">
        <v>8.625</v>
      </c>
      <c r="N112" s="48" t="s">
        <v>3834</v>
      </c>
      <c r="O112" s="48">
        <v>24</v>
      </c>
      <c r="P112" s="48" t="s">
        <v>3601</v>
      </c>
      <c r="Q112" s="48">
        <v>41</v>
      </c>
      <c r="R112" s="48" t="s">
        <v>3835</v>
      </c>
      <c r="S112" s="48">
        <v>128.125</v>
      </c>
      <c r="T112" s="48" t="s">
        <v>3836</v>
      </c>
      <c r="U112" s="48">
        <v>165.625</v>
      </c>
      <c r="V112" s="48" t="s">
        <v>3837</v>
      </c>
      <c r="W112" s="48">
        <v>302.625</v>
      </c>
      <c r="X112" s="48" t="s">
        <v>3838</v>
      </c>
      <c r="Y112" s="48">
        <v>372.125</v>
      </c>
      <c r="Z112" s="48" t="s">
        <v>3839</v>
      </c>
      <c r="AA112" s="48" t="s">
        <v>2220</v>
      </c>
      <c r="AB112" s="48" t="s">
        <v>2220</v>
      </c>
      <c r="AC112" s="48" t="s">
        <v>2220</v>
      </c>
      <c r="AD112" s="48" t="s">
        <v>2220</v>
      </c>
      <c r="AE112" s="48" t="s">
        <v>2220</v>
      </c>
      <c r="AF112" s="48" t="s">
        <v>2220</v>
      </c>
      <c r="AG112" s="48" t="s">
        <v>2220</v>
      </c>
      <c r="AH112" s="48" t="s">
        <v>2220</v>
      </c>
      <c r="AI112" s="48" t="s">
        <v>2220</v>
      </c>
      <c r="AJ112" s="48" t="s">
        <v>2220</v>
      </c>
      <c r="AK112" s="48" t="s">
        <v>2220</v>
      </c>
      <c r="AL112" s="48" t="s">
        <v>2220</v>
      </c>
      <c r="AM112" s="49">
        <v>72</v>
      </c>
      <c r="AN112" s="49">
        <v>81.002710000000008</v>
      </c>
      <c r="AO112" s="49"/>
      <c r="AP112" s="49">
        <v>9</v>
      </c>
      <c r="AQ112" s="49" t="s">
        <v>3453</v>
      </c>
      <c r="AR112" s="49">
        <v>8.625</v>
      </c>
      <c r="AS112" s="49" t="s">
        <v>3834</v>
      </c>
      <c r="AT112" s="49">
        <v>24</v>
      </c>
      <c r="AU112" s="49" t="s">
        <v>3601</v>
      </c>
      <c r="AV112" s="49">
        <v>41</v>
      </c>
      <c r="AW112" s="49" t="s">
        <v>3835</v>
      </c>
      <c r="AX112" s="49">
        <v>128.125</v>
      </c>
      <c r="AY112" s="49" t="s">
        <v>3836</v>
      </c>
      <c r="AZ112" s="49">
        <v>165.625</v>
      </c>
      <c r="BA112" s="49" t="s">
        <v>3837</v>
      </c>
      <c r="BB112" s="49">
        <v>302.625</v>
      </c>
      <c r="BC112" s="49" t="s">
        <v>3838</v>
      </c>
      <c r="BD112" s="49">
        <v>372.125</v>
      </c>
      <c r="BE112" s="49" t="s">
        <v>3839</v>
      </c>
      <c r="BF112" s="49" t="s">
        <v>2220</v>
      </c>
      <c r="BG112" s="49" t="s">
        <v>2220</v>
      </c>
      <c r="BH112" s="49" t="s">
        <v>2220</v>
      </c>
      <c r="BI112" s="49" t="s">
        <v>2220</v>
      </c>
      <c r="BJ112" s="49" t="s">
        <v>2220</v>
      </c>
      <c r="BK112" s="49" t="s">
        <v>2220</v>
      </c>
      <c r="BL112" s="49" t="s">
        <v>2220</v>
      </c>
      <c r="BM112" s="49" t="s">
        <v>2220</v>
      </c>
      <c r="BN112" s="49" t="s">
        <v>2220</v>
      </c>
      <c r="BO112" s="49" t="s">
        <v>2220</v>
      </c>
      <c r="BP112" s="49" t="s">
        <v>2220</v>
      </c>
      <c r="BQ112" s="49" t="s">
        <v>2220</v>
      </c>
    </row>
    <row r="113" spans="6:69" x14ac:dyDescent="0.2">
      <c r="F113" s="48" t="s">
        <v>530</v>
      </c>
      <c r="G113" s="48" t="s">
        <v>531</v>
      </c>
      <c r="H113" s="48"/>
      <c r="I113" s="48">
        <v>82.090410000000006</v>
      </c>
      <c r="J113" s="48"/>
      <c r="K113" s="48">
        <v>8</v>
      </c>
      <c r="L113" s="48" t="s">
        <v>3840</v>
      </c>
      <c r="M113" s="48">
        <v>17.55556</v>
      </c>
      <c r="N113" s="48" t="s">
        <v>3841</v>
      </c>
      <c r="O113" s="48">
        <v>20.38889</v>
      </c>
      <c r="P113" s="48" t="s">
        <v>3842</v>
      </c>
      <c r="Q113" s="48">
        <v>44.22222</v>
      </c>
      <c r="R113" s="48" t="s">
        <v>3843</v>
      </c>
      <c r="S113" s="48">
        <v>60</v>
      </c>
      <c r="T113" s="48" t="s">
        <v>1832</v>
      </c>
      <c r="U113" s="48">
        <v>100</v>
      </c>
      <c r="V113" s="48" t="s">
        <v>2280</v>
      </c>
      <c r="W113" s="48">
        <v>400</v>
      </c>
      <c r="X113" s="48" t="s">
        <v>3844</v>
      </c>
      <c r="Y113" s="48">
        <v>450</v>
      </c>
      <c r="Z113" s="48" t="s">
        <v>712</v>
      </c>
      <c r="AA113" s="48" t="s">
        <v>2220</v>
      </c>
      <c r="AB113" s="48" t="s">
        <v>2220</v>
      </c>
      <c r="AC113" s="48" t="s">
        <v>2220</v>
      </c>
      <c r="AD113" s="48" t="s">
        <v>2220</v>
      </c>
      <c r="AE113" s="48" t="s">
        <v>2220</v>
      </c>
      <c r="AF113" s="48" t="s">
        <v>2220</v>
      </c>
      <c r="AG113" s="48" t="s">
        <v>2220</v>
      </c>
      <c r="AH113" s="48" t="s">
        <v>2220</v>
      </c>
      <c r="AI113" s="48" t="s">
        <v>2220</v>
      </c>
      <c r="AJ113" s="48" t="s">
        <v>2220</v>
      </c>
      <c r="AK113" s="48" t="s">
        <v>2220</v>
      </c>
      <c r="AL113" s="48" t="s">
        <v>2220</v>
      </c>
      <c r="AM113" s="49">
        <v>69</v>
      </c>
      <c r="AN113" s="49">
        <v>82.090410000000006</v>
      </c>
      <c r="AO113" s="49"/>
      <c r="AP113" s="49">
        <v>8</v>
      </c>
      <c r="AQ113" s="49" t="s">
        <v>3840</v>
      </c>
      <c r="AR113" s="49">
        <v>17.55556</v>
      </c>
      <c r="AS113" s="49" t="s">
        <v>3841</v>
      </c>
      <c r="AT113" s="49">
        <v>20.38889</v>
      </c>
      <c r="AU113" s="49" t="s">
        <v>3842</v>
      </c>
      <c r="AV113" s="49">
        <v>44.22222</v>
      </c>
      <c r="AW113" s="49" t="s">
        <v>3843</v>
      </c>
      <c r="AX113" s="49">
        <v>60</v>
      </c>
      <c r="AY113" s="49" t="s">
        <v>1832</v>
      </c>
      <c r="AZ113" s="49">
        <v>100</v>
      </c>
      <c r="BA113" s="49" t="s">
        <v>2280</v>
      </c>
      <c r="BB113" s="49">
        <v>400</v>
      </c>
      <c r="BC113" s="49" t="s">
        <v>3844</v>
      </c>
      <c r="BD113" s="49">
        <v>450</v>
      </c>
      <c r="BE113" s="49" t="s">
        <v>712</v>
      </c>
      <c r="BF113" s="49" t="s">
        <v>2220</v>
      </c>
      <c r="BG113" s="49" t="s">
        <v>2220</v>
      </c>
      <c r="BH113" s="49" t="s">
        <v>2220</v>
      </c>
      <c r="BI113" s="49" t="s">
        <v>2220</v>
      </c>
      <c r="BJ113" s="49" t="s">
        <v>2220</v>
      </c>
      <c r="BK113" s="49" t="s">
        <v>2220</v>
      </c>
      <c r="BL113" s="49" t="s">
        <v>2220</v>
      </c>
      <c r="BM113" s="49" t="s">
        <v>2220</v>
      </c>
      <c r="BN113" s="49" t="s">
        <v>2220</v>
      </c>
      <c r="BO113" s="49" t="s">
        <v>2220</v>
      </c>
      <c r="BP113" s="49" t="s">
        <v>2220</v>
      </c>
      <c r="BQ113" s="49" t="s">
        <v>2220</v>
      </c>
    </row>
    <row r="114" spans="6:69" x14ac:dyDescent="0.2">
      <c r="F114" s="48" t="s">
        <v>532</v>
      </c>
      <c r="G114" s="48" t="s">
        <v>533</v>
      </c>
      <c r="H114" s="48"/>
      <c r="I114" s="48">
        <v>83.99721000000001</v>
      </c>
      <c r="J114" s="48"/>
      <c r="K114" s="48">
        <v>26</v>
      </c>
      <c r="L114" s="48" t="s">
        <v>3845</v>
      </c>
      <c r="M114" s="48">
        <v>35</v>
      </c>
      <c r="N114" s="48" t="s">
        <v>3846</v>
      </c>
      <c r="O114" s="48">
        <v>36</v>
      </c>
      <c r="P114" s="48" t="s">
        <v>3411</v>
      </c>
      <c r="Q114" s="48">
        <v>56</v>
      </c>
      <c r="R114" s="48" t="s">
        <v>3847</v>
      </c>
      <c r="S114" s="48">
        <v>60</v>
      </c>
      <c r="T114" s="48" t="s">
        <v>1832</v>
      </c>
      <c r="U114" s="48">
        <v>80</v>
      </c>
      <c r="V114" s="48" t="s">
        <v>3848</v>
      </c>
      <c r="W114" s="48">
        <v>168</v>
      </c>
      <c r="X114" s="48" t="s">
        <v>3849</v>
      </c>
      <c r="Y114" s="48">
        <v>180</v>
      </c>
      <c r="Z114" s="48" t="s">
        <v>1832</v>
      </c>
      <c r="AA114" s="48" t="s">
        <v>2220</v>
      </c>
      <c r="AB114" s="48" t="s">
        <v>2220</v>
      </c>
      <c r="AC114" s="48" t="s">
        <v>2220</v>
      </c>
      <c r="AD114" s="48" t="s">
        <v>2220</v>
      </c>
      <c r="AE114" s="48" t="s">
        <v>2220</v>
      </c>
      <c r="AF114" s="48" t="s">
        <v>2220</v>
      </c>
      <c r="AG114" s="48" t="s">
        <v>2220</v>
      </c>
      <c r="AH114" s="48" t="s">
        <v>2220</v>
      </c>
      <c r="AI114" s="48" t="s">
        <v>2220</v>
      </c>
      <c r="AJ114" s="48" t="s">
        <v>2220</v>
      </c>
      <c r="AK114" s="48" t="s">
        <v>2220</v>
      </c>
      <c r="AL114" s="48" t="s">
        <v>2220</v>
      </c>
      <c r="AM114" s="49">
        <v>65</v>
      </c>
      <c r="AN114" s="49">
        <v>83.99721000000001</v>
      </c>
      <c r="AO114" s="49"/>
      <c r="AP114" s="49">
        <v>26</v>
      </c>
      <c r="AQ114" s="49" t="s">
        <v>3845</v>
      </c>
      <c r="AR114" s="49">
        <v>35</v>
      </c>
      <c r="AS114" s="49" t="s">
        <v>3846</v>
      </c>
      <c r="AT114" s="49">
        <v>36</v>
      </c>
      <c r="AU114" s="49" t="s">
        <v>3411</v>
      </c>
      <c r="AV114" s="49">
        <v>56</v>
      </c>
      <c r="AW114" s="49" t="s">
        <v>3847</v>
      </c>
      <c r="AX114" s="49">
        <v>60</v>
      </c>
      <c r="AY114" s="49" t="s">
        <v>1832</v>
      </c>
      <c r="AZ114" s="49">
        <v>80</v>
      </c>
      <c r="BA114" s="49" t="s">
        <v>3848</v>
      </c>
      <c r="BB114" s="49">
        <v>168</v>
      </c>
      <c r="BC114" s="49" t="s">
        <v>3849</v>
      </c>
      <c r="BD114" s="49">
        <v>180</v>
      </c>
      <c r="BE114" s="49" t="s">
        <v>1832</v>
      </c>
      <c r="BF114" s="49" t="s">
        <v>2220</v>
      </c>
      <c r="BG114" s="49" t="s">
        <v>2220</v>
      </c>
      <c r="BH114" s="49" t="s">
        <v>2220</v>
      </c>
      <c r="BI114" s="49" t="s">
        <v>2220</v>
      </c>
      <c r="BJ114" s="49" t="s">
        <v>2220</v>
      </c>
      <c r="BK114" s="49" t="s">
        <v>2220</v>
      </c>
      <c r="BL114" s="49" t="s">
        <v>2220</v>
      </c>
      <c r="BM114" s="49" t="s">
        <v>2220</v>
      </c>
      <c r="BN114" s="49" t="s">
        <v>2220</v>
      </c>
      <c r="BO114" s="49" t="s">
        <v>2220</v>
      </c>
      <c r="BP114" s="49" t="s">
        <v>2220</v>
      </c>
      <c r="BQ114" s="49" t="s">
        <v>2220</v>
      </c>
    </row>
    <row r="115" spans="6:69" x14ac:dyDescent="0.2">
      <c r="F115" s="48" t="s">
        <v>534</v>
      </c>
      <c r="G115" s="48" t="s">
        <v>535</v>
      </c>
      <c r="H115" s="48"/>
      <c r="I115" s="48">
        <v>92.320090000000008</v>
      </c>
      <c r="J115" s="48"/>
      <c r="K115" s="48">
        <v>48</v>
      </c>
      <c r="L115" s="48" t="s">
        <v>3446</v>
      </c>
      <c r="M115" s="48">
        <v>1.5555559999999999</v>
      </c>
      <c r="N115" s="48" t="s">
        <v>3850</v>
      </c>
      <c r="O115" s="48">
        <v>3</v>
      </c>
      <c r="P115" s="48" t="s">
        <v>3851</v>
      </c>
      <c r="Q115" s="48">
        <v>4.3888889999999998</v>
      </c>
      <c r="R115" s="48" t="s">
        <v>3852</v>
      </c>
      <c r="S115" s="48">
        <v>43.888890000000004</v>
      </c>
      <c r="T115" s="48" t="s">
        <v>3853</v>
      </c>
      <c r="U115" s="48">
        <v>41.111109999999996</v>
      </c>
      <c r="V115" s="48" t="s">
        <v>3854</v>
      </c>
      <c r="W115" s="48">
        <v>76.111109999999996</v>
      </c>
      <c r="X115" s="48" t="s">
        <v>3855</v>
      </c>
      <c r="Y115" s="48">
        <v>82.777780000000007</v>
      </c>
      <c r="Z115" s="48" t="s">
        <v>3856</v>
      </c>
      <c r="AA115" s="48" t="s">
        <v>2220</v>
      </c>
      <c r="AB115" s="48" t="s">
        <v>2220</v>
      </c>
      <c r="AC115" s="48" t="s">
        <v>2220</v>
      </c>
      <c r="AD115" s="48" t="s">
        <v>2220</v>
      </c>
      <c r="AE115" s="48" t="s">
        <v>2220</v>
      </c>
      <c r="AF115" s="48" t="s">
        <v>2220</v>
      </c>
      <c r="AG115" s="48" t="s">
        <v>2220</v>
      </c>
      <c r="AH115" s="48" t="s">
        <v>2220</v>
      </c>
      <c r="AI115" s="48" t="s">
        <v>2220</v>
      </c>
      <c r="AJ115" s="48" t="s">
        <v>2220</v>
      </c>
      <c r="AK115" s="48" t="s">
        <v>2220</v>
      </c>
      <c r="AL115" s="48" t="s">
        <v>2220</v>
      </c>
      <c r="AM115" s="49">
        <v>38</v>
      </c>
      <c r="AN115" s="49">
        <v>92.320090000000008</v>
      </c>
      <c r="AO115" s="49"/>
      <c r="AP115" s="49">
        <v>48</v>
      </c>
      <c r="AQ115" s="49" t="s">
        <v>3446</v>
      </c>
      <c r="AR115" s="49">
        <v>1.5555559999999999</v>
      </c>
      <c r="AS115" s="49" t="s">
        <v>3850</v>
      </c>
      <c r="AT115" s="49">
        <v>3</v>
      </c>
      <c r="AU115" s="49" t="s">
        <v>3851</v>
      </c>
      <c r="AV115" s="49">
        <v>4.3888889999999998</v>
      </c>
      <c r="AW115" s="49" t="s">
        <v>3852</v>
      </c>
      <c r="AX115" s="49">
        <v>43.888890000000004</v>
      </c>
      <c r="AY115" s="49" t="s">
        <v>3853</v>
      </c>
      <c r="AZ115" s="49">
        <v>41.111109999999996</v>
      </c>
      <c r="BA115" s="49" t="s">
        <v>3854</v>
      </c>
      <c r="BB115" s="49">
        <v>76.111109999999996</v>
      </c>
      <c r="BC115" s="49" t="s">
        <v>3855</v>
      </c>
      <c r="BD115" s="49">
        <v>82.777780000000007</v>
      </c>
      <c r="BE115" s="49" t="s">
        <v>3856</v>
      </c>
      <c r="BF115" s="49" t="s">
        <v>2220</v>
      </c>
      <c r="BG115" s="49" t="s">
        <v>2220</v>
      </c>
      <c r="BH115" s="49" t="s">
        <v>2220</v>
      </c>
      <c r="BI115" s="49" t="s">
        <v>2220</v>
      </c>
      <c r="BJ115" s="49" t="s">
        <v>2220</v>
      </c>
      <c r="BK115" s="49" t="s">
        <v>2220</v>
      </c>
      <c r="BL115" s="49" t="s">
        <v>2220</v>
      </c>
      <c r="BM115" s="49" t="s">
        <v>2220</v>
      </c>
      <c r="BN115" s="49" t="s">
        <v>2220</v>
      </c>
      <c r="BO115" s="49" t="s">
        <v>2220</v>
      </c>
      <c r="BP115" s="49" t="s">
        <v>2220</v>
      </c>
      <c r="BQ115" s="49" t="s">
        <v>2220</v>
      </c>
    </row>
    <row r="116" spans="6:69" x14ac:dyDescent="0.2">
      <c r="F116" s="48" t="s">
        <v>536</v>
      </c>
      <c r="G116" s="48" t="s">
        <v>537</v>
      </c>
      <c r="H116" s="48"/>
      <c r="I116" s="48">
        <v>60.830780000000004</v>
      </c>
      <c r="J116" s="48"/>
      <c r="K116" s="48">
        <v>168</v>
      </c>
      <c r="L116" s="48" t="s">
        <v>3857</v>
      </c>
      <c r="M116" s="48">
        <v>114.66670000000001</v>
      </c>
      <c r="N116" s="48" t="s">
        <v>3858</v>
      </c>
      <c r="O116" s="48">
        <v>134</v>
      </c>
      <c r="P116" s="48" t="s">
        <v>3859</v>
      </c>
      <c r="Q116" s="48">
        <v>48</v>
      </c>
      <c r="R116" s="48" t="s">
        <v>3442</v>
      </c>
      <c r="S116" s="48">
        <v>63.888890000000004</v>
      </c>
      <c r="T116" s="48" t="s">
        <v>3861</v>
      </c>
      <c r="U116" s="48">
        <v>82.55556</v>
      </c>
      <c r="V116" s="48" t="s">
        <v>3862</v>
      </c>
      <c r="W116" s="48">
        <v>225.11109999999999</v>
      </c>
      <c r="X116" s="48" t="s">
        <v>3863</v>
      </c>
      <c r="Y116" s="48">
        <v>209.77780000000001</v>
      </c>
      <c r="Z116" s="48" t="s">
        <v>3864</v>
      </c>
      <c r="AA116" s="48" t="s">
        <v>2220</v>
      </c>
      <c r="AB116" s="48" t="s">
        <v>2220</v>
      </c>
      <c r="AC116" s="48" t="s">
        <v>2220</v>
      </c>
      <c r="AD116" s="48" t="s">
        <v>2220</v>
      </c>
      <c r="AE116" s="48" t="s">
        <v>2220</v>
      </c>
      <c r="AF116" s="48" t="s">
        <v>2220</v>
      </c>
      <c r="AG116" s="48" t="s">
        <v>2220</v>
      </c>
      <c r="AH116" s="48" t="s">
        <v>2220</v>
      </c>
      <c r="AI116" s="48" t="s">
        <v>2220</v>
      </c>
      <c r="AJ116" s="48" t="s">
        <v>2220</v>
      </c>
      <c r="AK116" s="48" t="s">
        <v>2220</v>
      </c>
      <c r="AL116" s="48" t="s">
        <v>2220</v>
      </c>
      <c r="AM116" s="49">
        <v>143</v>
      </c>
      <c r="AN116" s="49">
        <v>60.830780000000004</v>
      </c>
      <c r="AO116" s="49"/>
      <c r="AP116" s="49">
        <v>168</v>
      </c>
      <c r="AQ116" s="49" t="s">
        <v>3857</v>
      </c>
      <c r="AR116" s="49">
        <v>114.66670000000001</v>
      </c>
      <c r="AS116" s="49" t="s">
        <v>3858</v>
      </c>
      <c r="AT116" s="49">
        <v>134</v>
      </c>
      <c r="AU116" s="49" t="s">
        <v>3859</v>
      </c>
      <c r="AV116" s="49">
        <v>48</v>
      </c>
      <c r="AW116" s="49" t="s">
        <v>3442</v>
      </c>
      <c r="AX116" s="49">
        <v>63.888890000000004</v>
      </c>
      <c r="AY116" s="49" t="s">
        <v>3861</v>
      </c>
      <c r="AZ116" s="49">
        <v>82.55556</v>
      </c>
      <c r="BA116" s="49" t="s">
        <v>3862</v>
      </c>
      <c r="BB116" s="49">
        <v>225.11109999999999</v>
      </c>
      <c r="BC116" s="49" t="s">
        <v>3863</v>
      </c>
      <c r="BD116" s="49">
        <v>209.77780000000001</v>
      </c>
      <c r="BE116" s="49" t="s">
        <v>3864</v>
      </c>
      <c r="BF116" s="49" t="s">
        <v>2220</v>
      </c>
      <c r="BG116" s="49" t="s">
        <v>2220</v>
      </c>
      <c r="BH116" s="49" t="s">
        <v>2220</v>
      </c>
      <c r="BI116" s="49" t="s">
        <v>2220</v>
      </c>
      <c r="BJ116" s="49" t="s">
        <v>2220</v>
      </c>
      <c r="BK116" s="49" t="s">
        <v>2220</v>
      </c>
      <c r="BL116" s="49" t="s">
        <v>2220</v>
      </c>
      <c r="BM116" s="49" t="s">
        <v>2220</v>
      </c>
      <c r="BN116" s="49" t="s">
        <v>2220</v>
      </c>
      <c r="BO116" s="49" t="s">
        <v>2220</v>
      </c>
      <c r="BP116" s="49" t="s">
        <v>2220</v>
      </c>
      <c r="BQ116" s="49" t="s">
        <v>2220</v>
      </c>
    </row>
    <row r="117" spans="6:69" x14ac:dyDescent="0.2">
      <c r="F117" s="48" t="s">
        <v>538</v>
      </c>
      <c r="G117" s="48" t="s">
        <v>539</v>
      </c>
      <c r="H117" s="48"/>
      <c r="I117" s="48">
        <v>91.854410000000001</v>
      </c>
      <c r="J117" s="48"/>
      <c r="K117" s="48">
        <v>5.4090910000000001</v>
      </c>
      <c r="L117" s="48" t="s">
        <v>3865</v>
      </c>
      <c r="M117" s="48">
        <v>5.5</v>
      </c>
      <c r="N117" s="48" t="s">
        <v>3736</v>
      </c>
      <c r="O117" s="48">
        <v>7.6060610000000004</v>
      </c>
      <c r="P117" s="48" t="s">
        <v>3866</v>
      </c>
      <c r="Q117" s="48">
        <v>23.22222</v>
      </c>
      <c r="R117" s="48" t="s">
        <v>3867</v>
      </c>
      <c r="S117" s="48">
        <v>26</v>
      </c>
      <c r="T117" s="48" t="s">
        <v>3868</v>
      </c>
      <c r="U117" s="48">
        <v>60</v>
      </c>
      <c r="V117" s="48" t="s">
        <v>3783</v>
      </c>
      <c r="W117" s="48">
        <v>85</v>
      </c>
      <c r="X117" s="48" t="s">
        <v>3869</v>
      </c>
      <c r="Y117" s="48">
        <v>305.55560000000003</v>
      </c>
      <c r="Z117" s="48" t="s">
        <v>3870</v>
      </c>
      <c r="AA117" s="48" t="s">
        <v>2220</v>
      </c>
      <c r="AB117" s="48" t="s">
        <v>2220</v>
      </c>
      <c r="AC117" s="48" t="s">
        <v>2220</v>
      </c>
      <c r="AD117" s="48" t="s">
        <v>2220</v>
      </c>
      <c r="AE117" s="48" t="s">
        <v>2220</v>
      </c>
      <c r="AF117" s="48" t="s">
        <v>2220</v>
      </c>
      <c r="AG117" s="48" t="s">
        <v>2220</v>
      </c>
      <c r="AH117" s="48" t="s">
        <v>2220</v>
      </c>
      <c r="AI117" s="48" t="s">
        <v>2220</v>
      </c>
      <c r="AJ117" s="48" t="s">
        <v>2220</v>
      </c>
      <c r="AK117" s="48" t="s">
        <v>2220</v>
      </c>
      <c r="AL117" s="48" t="s">
        <v>2220</v>
      </c>
      <c r="AM117" s="49">
        <v>41</v>
      </c>
      <c r="AN117" s="49">
        <v>91.854410000000001</v>
      </c>
      <c r="AO117" s="49"/>
      <c r="AP117" s="49">
        <v>5.4090910000000001</v>
      </c>
      <c r="AQ117" s="49" t="s">
        <v>3865</v>
      </c>
      <c r="AR117" s="49">
        <v>5.5</v>
      </c>
      <c r="AS117" s="49" t="s">
        <v>3736</v>
      </c>
      <c r="AT117" s="49">
        <v>7.6060610000000004</v>
      </c>
      <c r="AU117" s="49" t="s">
        <v>3866</v>
      </c>
      <c r="AV117" s="49">
        <v>23.22222</v>
      </c>
      <c r="AW117" s="49" t="s">
        <v>3867</v>
      </c>
      <c r="AX117" s="49">
        <v>26</v>
      </c>
      <c r="AY117" s="49" t="s">
        <v>3868</v>
      </c>
      <c r="AZ117" s="49">
        <v>60</v>
      </c>
      <c r="BA117" s="49" t="s">
        <v>3783</v>
      </c>
      <c r="BB117" s="49">
        <v>85</v>
      </c>
      <c r="BC117" s="49" t="s">
        <v>3869</v>
      </c>
      <c r="BD117" s="49">
        <v>305.55560000000003</v>
      </c>
      <c r="BE117" s="49" t="s">
        <v>3870</v>
      </c>
      <c r="BF117" s="49" t="s">
        <v>2220</v>
      </c>
      <c r="BG117" s="49" t="s">
        <v>2220</v>
      </c>
      <c r="BH117" s="49" t="s">
        <v>2220</v>
      </c>
      <c r="BI117" s="49" t="s">
        <v>2220</v>
      </c>
      <c r="BJ117" s="49" t="s">
        <v>2220</v>
      </c>
      <c r="BK117" s="49" t="s">
        <v>2220</v>
      </c>
      <c r="BL117" s="49" t="s">
        <v>2220</v>
      </c>
      <c r="BM117" s="49" t="s">
        <v>2220</v>
      </c>
      <c r="BN117" s="49" t="s">
        <v>2220</v>
      </c>
      <c r="BO117" s="49" t="s">
        <v>2220</v>
      </c>
      <c r="BP117" s="49" t="s">
        <v>2220</v>
      </c>
      <c r="BQ117" s="49" t="s">
        <v>2220</v>
      </c>
    </row>
    <row r="118" spans="6:69" x14ac:dyDescent="0.2">
      <c r="F118" s="48" t="s">
        <v>148</v>
      </c>
      <c r="G118" s="48" t="s">
        <v>12</v>
      </c>
      <c r="H118" s="48"/>
      <c r="I118" s="48">
        <v>84.832080000000005</v>
      </c>
      <c r="J118" s="48"/>
      <c r="K118" s="48">
        <v>25.615379999999998</v>
      </c>
      <c r="L118" s="48" t="s">
        <v>3871</v>
      </c>
      <c r="M118" s="48">
        <v>26</v>
      </c>
      <c r="N118" s="48" t="s">
        <v>3556</v>
      </c>
      <c r="O118" s="48">
        <v>11</v>
      </c>
      <c r="P118" s="48" t="s">
        <v>3872</v>
      </c>
      <c r="Q118" s="48">
        <v>65</v>
      </c>
      <c r="R118" s="48" t="s">
        <v>3873</v>
      </c>
      <c r="S118" s="48">
        <v>67</v>
      </c>
      <c r="T118" s="48" t="s">
        <v>3874</v>
      </c>
      <c r="U118" s="48">
        <v>116.4444</v>
      </c>
      <c r="V118" s="48" t="s">
        <v>3875</v>
      </c>
      <c r="W118" s="48">
        <v>155.76920000000001</v>
      </c>
      <c r="X118" s="48" t="s">
        <v>3876</v>
      </c>
      <c r="Y118" s="48">
        <v>228.11109999999999</v>
      </c>
      <c r="Z118" s="48" t="s">
        <v>3877</v>
      </c>
      <c r="AA118" s="48" t="s">
        <v>2220</v>
      </c>
      <c r="AB118" s="48" t="s">
        <v>2220</v>
      </c>
      <c r="AC118" s="48" t="s">
        <v>2220</v>
      </c>
      <c r="AD118" s="48" t="s">
        <v>2220</v>
      </c>
      <c r="AE118" s="48" t="s">
        <v>2220</v>
      </c>
      <c r="AF118" s="48" t="s">
        <v>2220</v>
      </c>
      <c r="AG118" s="48" t="s">
        <v>2220</v>
      </c>
      <c r="AH118" s="48" t="s">
        <v>2220</v>
      </c>
      <c r="AI118" s="48" t="s">
        <v>2220</v>
      </c>
      <c r="AJ118" s="48" t="s">
        <v>2220</v>
      </c>
      <c r="AK118" s="48" t="s">
        <v>2220</v>
      </c>
      <c r="AL118" s="48" t="s">
        <v>2220</v>
      </c>
      <c r="AM118" s="49">
        <v>58</v>
      </c>
      <c r="AN118" s="49">
        <v>85.583590000000001</v>
      </c>
      <c r="AO118" s="49"/>
      <c r="AP118" s="49">
        <v>25.615379999999998</v>
      </c>
      <c r="AQ118" s="49" t="s">
        <v>3871</v>
      </c>
      <c r="AR118" s="49">
        <v>26</v>
      </c>
      <c r="AS118" s="49" t="s">
        <v>3556</v>
      </c>
      <c r="AT118" s="49">
        <v>6</v>
      </c>
      <c r="AU118" s="49" t="s">
        <v>3639</v>
      </c>
      <c r="AV118" s="49">
        <v>57</v>
      </c>
      <c r="AW118" s="49" t="s">
        <v>4166</v>
      </c>
      <c r="AX118" s="49">
        <v>67</v>
      </c>
      <c r="AY118" s="49" t="s">
        <v>3874</v>
      </c>
      <c r="AZ118" s="49">
        <v>116.4444</v>
      </c>
      <c r="BA118" s="49" t="s">
        <v>3875</v>
      </c>
      <c r="BB118" s="49">
        <v>155.76920000000001</v>
      </c>
      <c r="BC118" s="49" t="s">
        <v>3876</v>
      </c>
      <c r="BD118" s="49">
        <v>228.11109999999999</v>
      </c>
      <c r="BE118" s="49" t="s">
        <v>3877</v>
      </c>
      <c r="BF118" s="49" t="s">
        <v>2220</v>
      </c>
      <c r="BG118" s="49" t="s">
        <v>2220</v>
      </c>
      <c r="BH118" s="49" t="s">
        <v>2220</v>
      </c>
      <c r="BI118" s="49" t="s">
        <v>2220</v>
      </c>
      <c r="BJ118" s="49" t="s">
        <v>2220</v>
      </c>
      <c r="BK118" s="49" t="s">
        <v>2220</v>
      </c>
      <c r="BL118" s="49" t="s">
        <v>2220</v>
      </c>
      <c r="BM118" s="49" t="s">
        <v>2220</v>
      </c>
      <c r="BN118" s="49" t="s">
        <v>2220</v>
      </c>
      <c r="BO118" s="49" t="s">
        <v>2220</v>
      </c>
      <c r="BP118" s="49" t="s">
        <v>2220</v>
      </c>
      <c r="BQ118" s="49" t="s">
        <v>2220</v>
      </c>
    </row>
    <row r="119" spans="6:69" x14ac:dyDescent="0.2">
      <c r="F119" s="48" t="s">
        <v>540</v>
      </c>
      <c r="G119" s="48" t="s">
        <v>541</v>
      </c>
      <c r="H119" s="48"/>
      <c r="I119" s="48">
        <v>73.835430000000002</v>
      </c>
      <c r="J119" s="48"/>
      <c r="K119" s="48">
        <v>36</v>
      </c>
      <c r="L119" s="48" t="s">
        <v>3878</v>
      </c>
      <c r="M119" s="48">
        <v>16</v>
      </c>
      <c r="N119" s="48" t="s">
        <v>3879</v>
      </c>
      <c r="O119" s="48">
        <v>66</v>
      </c>
      <c r="P119" s="48" t="s">
        <v>3880</v>
      </c>
      <c r="Q119" s="48">
        <v>9</v>
      </c>
      <c r="R119" s="48" t="s">
        <v>3881</v>
      </c>
      <c r="S119" s="48">
        <v>160</v>
      </c>
      <c r="T119" s="48" t="s">
        <v>257</v>
      </c>
      <c r="U119" s="48">
        <v>60</v>
      </c>
      <c r="V119" s="48" t="s">
        <v>3783</v>
      </c>
      <c r="W119" s="48">
        <v>601.66669999999999</v>
      </c>
      <c r="X119" s="48" t="s">
        <v>3882</v>
      </c>
      <c r="Y119" s="48">
        <v>399</v>
      </c>
      <c r="Z119" s="48" t="s">
        <v>3635</v>
      </c>
      <c r="AA119" s="48" t="s">
        <v>2220</v>
      </c>
      <c r="AB119" s="48" t="s">
        <v>2220</v>
      </c>
      <c r="AC119" s="48" t="s">
        <v>2220</v>
      </c>
      <c r="AD119" s="48" t="s">
        <v>2220</v>
      </c>
      <c r="AE119" s="48" t="s">
        <v>2220</v>
      </c>
      <c r="AF119" s="48" t="s">
        <v>2220</v>
      </c>
      <c r="AG119" s="48" t="s">
        <v>2220</v>
      </c>
      <c r="AH119" s="48" t="s">
        <v>2220</v>
      </c>
      <c r="AI119" s="48" t="s">
        <v>2220</v>
      </c>
      <c r="AJ119" s="48" t="s">
        <v>2220</v>
      </c>
      <c r="AK119" s="48" t="s">
        <v>2220</v>
      </c>
      <c r="AL119" s="48" t="s">
        <v>2220</v>
      </c>
      <c r="AM119" s="49">
        <v>94</v>
      </c>
      <c r="AN119" s="49">
        <v>73.835430000000002</v>
      </c>
      <c r="AO119" s="49"/>
      <c r="AP119" s="49">
        <v>36</v>
      </c>
      <c r="AQ119" s="49" t="s">
        <v>3878</v>
      </c>
      <c r="AR119" s="49">
        <v>16</v>
      </c>
      <c r="AS119" s="49" t="s">
        <v>3879</v>
      </c>
      <c r="AT119" s="49">
        <v>66</v>
      </c>
      <c r="AU119" s="49" t="s">
        <v>3880</v>
      </c>
      <c r="AV119" s="49">
        <v>9</v>
      </c>
      <c r="AW119" s="49" t="s">
        <v>3881</v>
      </c>
      <c r="AX119" s="49">
        <v>160</v>
      </c>
      <c r="AY119" s="49" t="s">
        <v>257</v>
      </c>
      <c r="AZ119" s="49">
        <v>60</v>
      </c>
      <c r="BA119" s="49" t="s">
        <v>3783</v>
      </c>
      <c r="BB119" s="49">
        <v>601.66669999999999</v>
      </c>
      <c r="BC119" s="49" t="s">
        <v>3882</v>
      </c>
      <c r="BD119" s="49">
        <v>399</v>
      </c>
      <c r="BE119" s="49" t="s">
        <v>3635</v>
      </c>
      <c r="BF119" s="49" t="s">
        <v>2220</v>
      </c>
      <c r="BG119" s="49" t="s">
        <v>2220</v>
      </c>
      <c r="BH119" s="49" t="s">
        <v>2220</v>
      </c>
      <c r="BI119" s="49" t="s">
        <v>2220</v>
      </c>
      <c r="BJ119" s="49" t="s">
        <v>2220</v>
      </c>
      <c r="BK119" s="49" t="s">
        <v>2220</v>
      </c>
      <c r="BL119" s="49" t="s">
        <v>2220</v>
      </c>
      <c r="BM119" s="49" t="s">
        <v>2220</v>
      </c>
      <c r="BN119" s="49" t="s">
        <v>2220</v>
      </c>
      <c r="BO119" s="49" t="s">
        <v>2220</v>
      </c>
      <c r="BP119" s="49" t="s">
        <v>2220</v>
      </c>
      <c r="BQ119" s="49" t="s">
        <v>2220</v>
      </c>
    </row>
    <row r="120" spans="6:69" x14ac:dyDescent="0.2">
      <c r="F120" s="48" t="s">
        <v>542</v>
      </c>
      <c r="G120" s="48" t="s">
        <v>543</v>
      </c>
      <c r="H120" s="48"/>
      <c r="I120" s="48">
        <v>47.674010000000003</v>
      </c>
      <c r="J120" s="48"/>
      <c r="K120" s="48">
        <v>144</v>
      </c>
      <c r="L120" s="48" t="s">
        <v>3460</v>
      </c>
      <c r="M120" s="48">
        <v>48</v>
      </c>
      <c r="N120" s="48" t="s">
        <v>3381</v>
      </c>
      <c r="O120" s="48">
        <v>141.66669999999999</v>
      </c>
      <c r="P120" s="48" t="s">
        <v>3883</v>
      </c>
      <c r="Q120" s="48">
        <v>230</v>
      </c>
      <c r="R120" s="48" t="s">
        <v>3884</v>
      </c>
      <c r="S120" s="48">
        <v>140</v>
      </c>
      <c r="T120" s="48" t="s">
        <v>1657</v>
      </c>
      <c r="U120" s="48">
        <v>210</v>
      </c>
      <c r="V120" s="48" t="s">
        <v>164</v>
      </c>
      <c r="W120" s="48">
        <v>431.66669999999999</v>
      </c>
      <c r="X120" s="48" t="s">
        <v>3885</v>
      </c>
      <c r="Y120" s="48">
        <v>456.66669999999999</v>
      </c>
      <c r="Z120" s="48" t="s">
        <v>3886</v>
      </c>
      <c r="AA120" s="48" t="s">
        <v>2220</v>
      </c>
      <c r="AB120" s="48" t="s">
        <v>2220</v>
      </c>
      <c r="AC120" s="48" t="s">
        <v>2220</v>
      </c>
      <c r="AD120" s="48" t="s">
        <v>2220</v>
      </c>
      <c r="AE120" s="48" t="s">
        <v>2220</v>
      </c>
      <c r="AF120" s="48" t="s">
        <v>2220</v>
      </c>
      <c r="AG120" s="48" t="s">
        <v>2220</v>
      </c>
      <c r="AH120" s="48" t="s">
        <v>2220</v>
      </c>
      <c r="AI120" s="48" t="s">
        <v>2220</v>
      </c>
      <c r="AJ120" s="48" t="s">
        <v>2220</v>
      </c>
      <c r="AK120" s="48" t="s">
        <v>2220</v>
      </c>
      <c r="AL120" s="48" t="s">
        <v>2220</v>
      </c>
      <c r="AM120" s="49">
        <v>168</v>
      </c>
      <c r="AN120" s="49">
        <v>47.674010000000003</v>
      </c>
      <c r="AO120" s="49"/>
      <c r="AP120" s="49">
        <v>144</v>
      </c>
      <c r="AQ120" s="49" t="s">
        <v>3460</v>
      </c>
      <c r="AR120" s="49">
        <v>48</v>
      </c>
      <c r="AS120" s="49" t="s">
        <v>3381</v>
      </c>
      <c r="AT120" s="49">
        <v>141.66669999999999</v>
      </c>
      <c r="AU120" s="49" t="s">
        <v>3883</v>
      </c>
      <c r="AV120" s="49">
        <v>230</v>
      </c>
      <c r="AW120" s="49" t="s">
        <v>3884</v>
      </c>
      <c r="AX120" s="49">
        <v>140</v>
      </c>
      <c r="AY120" s="49" t="s">
        <v>1657</v>
      </c>
      <c r="AZ120" s="49">
        <v>210</v>
      </c>
      <c r="BA120" s="49" t="s">
        <v>164</v>
      </c>
      <c r="BB120" s="49">
        <v>431.66669999999999</v>
      </c>
      <c r="BC120" s="49" t="s">
        <v>3885</v>
      </c>
      <c r="BD120" s="49">
        <v>456.66669999999999</v>
      </c>
      <c r="BE120" s="49" t="s">
        <v>3886</v>
      </c>
      <c r="BF120" s="49" t="s">
        <v>2220</v>
      </c>
      <c r="BG120" s="49" t="s">
        <v>2220</v>
      </c>
      <c r="BH120" s="49" t="s">
        <v>2220</v>
      </c>
      <c r="BI120" s="49" t="s">
        <v>2220</v>
      </c>
      <c r="BJ120" s="49" t="s">
        <v>2220</v>
      </c>
      <c r="BK120" s="49" t="s">
        <v>2220</v>
      </c>
      <c r="BL120" s="49" t="s">
        <v>2220</v>
      </c>
      <c r="BM120" s="49" t="s">
        <v>2220</v>
      </c>
      <c r="BN120" s="49" t="s">
        <v>2220</v>
      </c>
      <c r="BO120" s="49" t="s">
        <v>2220</v>
      </c>
      <c r="BP120" s="49" t="s">
        <v>2220</v>
      </c>
      <c r="BQ120" s="49" t="s">
        <v>2220</v>
      </c>
    </row>
    <row r="121" spans="6:69" x14ac:dyDescent="0.2">
      <c r="F121" s="48" t="s">
        <v>544</v>
      </c>
      <c r="G121" s="48" t="s">
        <v>545</v>
      </c>
      <c r="H121" s="48"/>
      <c r="I121" s="48">
        <v>61.471280000000007</v>
      </c>
      <c r="J121" s="48"/>
      <c r="K121" s="48">
        <v>90</v>
      </c>
      <c r="L121" s="48" t="s">
        <v>3887</v>
      </c>
      <c r="M121" s="48">
        <v>3.25</v>
      </c>
      <c r="N121" s="48" t="s">
        <v>3888</v>
      </c>
      <c r="O121" s="48">
        <v>120</v>
      </c>
      <c r="P121" s="48" t="s">
        <v>3889</v>
      </c>
      <c r="Q121" s="48">
        <v>5.5</v>
      </c>
      <c r="R121" s="48" t="s">
        <v>3757</v>
      </c>
      <c r="S121" s="48">
        <v>347.5</v>
      </c>
      <c r="T121" s="48" t="s">
        <v>3890</v>
      </c>
      <c r="U121" s="48">
        <v>62.5</v>
      </c>
      <c r="V121" s="48" t="s">
        <v>2543</v>
      </c>
      <c r="W121" s="48">
        <v>745</v>
      </c>
      <c r="X121" s="48" t="s">
        <v>3891</v>
      </c>
      <c r="Y121" s="48">
        <v>145</v>
      </c>
      <c r="Z121" s="48" t="s">
        <v>3892</v>
      </c>
      <c r="AA121" s="48" t="s">
        <v>2220</v>
      </c>
      <c r="AB121" s="48" t="s">
        <v>2220</v>
      </c>
      <c r="AC121" s="48" t="s">
        <v>2220</v>
      </c>
      <c r="AD121" s="48" t="s">
        <v>2220</v>
      </c>
      <c r="AE121" s="48" t="s">
        <v>2220</v>
      </c>
      <c r="AF121" s="48" t="s">
        <v>2220</v>
      </c>
      <c r="AG121" s="48" t="s">
        <v>2220</v>
      </c>
      <c r="AH121" s="48" t="s">
        <v>2220</v>
      </c>
      <c r="AI121" s="48" t="s">
        <v>2220</v>
      </c>
      <c r="AJ121" s="48" t="s">
        <v>2220</v>
      </c>
      <c r="AK121" s="48" t="s">
        <v>2220</v>
      </c>
      <c r="AL121" s="48" t="s">
        <v>2220</v>
      </c>
      <c r="AM121" s="49">
        <v>138</v>
      </c>
      <c r="AN121" s="49">
        <v>61.471280000000007</v>
      </c>
      <c r="AO121" s="49"/>
      <c r="AP121" s="49">
        <v>90</v>
      </c>
      <c r="AQ121" s="49" t="s">
        <v>3887</v>
      </c>
      <c r="AR121" s="49">
        <v>3.25</v>
      </c>
      <c r="AS121" s="49" t="s">
        <v>3888</v>
      </c>
      <c r="AT121" s="49">
        <v>120</v>
      </c>
      <c r="AU121" s="49" t="s">
        <v>3889</v>
      </c>
      <c r="AV121" s="49">
        <v>5.5</v>
      </c>
      <c r="AW121" s="49" t="s">
        <v>3757</v>
      </c>
      <c r="AX121" s="49">
        <v>347.5</v>
      </c>
      <c r="AY121" s="49" t="s">
        <v>3890</v>
      </c>
      <c r="AZ121" s="49">
        <v>62.5</v>
      </c>
      <c r="BA121" s="49" t="s">
        <v>2543</v>
      </c>
      <c r="BB121" s="49">
        <v>745</v>
      </c>
      <c r="BC121" s="49" t="s">
        <v>3891</v>
      </c>
      <c r="BD121" s="49">
        <v>145</v>
      </c>
      <c r="BE121" s="49" t="s">
        <v>3892</v>
      </c>
      <c r="BF121" s="49" t="s">
        <v>2220</v>
      </c>
      <c r="BG121" s="49" t="s">
        <v>2220</v>
      </c>
      <c r="BH121" s="49" t="s">
        <v>2220</v>
      </c>
      <c r="BI121" s="49" t="s">
        <v>2220</v>
      </c>
      <c r="BJ121" s="49" t="s">
        <v>2220</v>
      </c>
      <c r="BK121" s="49" t="s">
        <v>2220</v>
      </c>
      <c r="BL121" s="49" t="s">
        <v>2220</v>
      </c>
      <c r="BM121" s="49" t="s">
        <v>2220</v>
      </c>
      <c r="BN121" s="49" t="s">
        <v>2220</v>
      </c>
      <c r="BO121" s="49" t="s">
        <v>2220</v>
      </c>
      <c r="BP121" s="49" t="s">
        <v>2220</v>
      </c>
      <c r="BQ121" s="49" t="s">
        <v>2220</v>
      </c>
    </row>
    <row r="122" spans="6:69" x14ac:dyDescent="0.2">
      <c r="F122" s="48" t="s">
        <v>546</v>
      </c>
      <c r="G122" s="48" t="s">
        <v>547</v>
      </c>
      <c r="H122" s="48"/>
      <c r="I122" s="48">
        <v>80.351770000000002</v>
      </c>
      <c r="J122" s="48"/>
      <c r="K122" s="48">
        <v>43</v>
      </c>
      <c r="L122" s="48" t="s">
        <v>3893</v>
      </c>
      <c r="M122" s="48">
        <v>48</v>
      </c>
      <c r="N122" s="48" t="s">
        <v>3381</v>
      </c>
      <c r="O122" s="48">
        <v>30.285710000000002</v>
      </c>
      <c r="P122" s="48" t="s">
        <v>3894</v>
      </c>
      <c r="Q122" s="48">
        <v>57.77778</v>
      </c>
      <c r="R122" s="48" t="s">
        <v>3895</v>
      </c>
      <c r="S122" s="48">
        <v>110</v>
      </c>
      <c r="T122" s="48" t="s">
        <v>3716</v>
      </c>
      <c r="U122" s="48">
        <v>80</v>
      </c>
      <c r="V122" s="48" t="s">
        <v>3848</v>
      </c>
      <c r="W122" s="48">
        <v>202.8571</v>
      </c>
      <c r="X122" s="48" t="s">
        <v>3896</v>
      </c>
      <c r="Y122" s="48">
        <v>190</v>
      </c>
      <c r="Z122" s="48" t="s">
        <v>3897</v>
      </c>
      <c r="AA122" s="48" t="s">
        <v>2220</v>
      </c>
      <c r="AB122" s="48" t="s">
        <v>2220</v>
      </c>
      <c r="AC122" s="48" t="s">
        <v>2220</v>
      </c>
      <c r="AD122" s="48" t="s">
        <v>2220</v>
      </c>
      <c r="AE122" s="48" t="s">
        <v>2220</v>
      </c>
      <c r="AF122" s="48" t="s">
        <v>2220</v>
      </c>
      <c r="AG122" s="48" t="s">
        <v>2220</v>
      </c>
      <c r="AH122" s="48" t="s">
        <v>2220</v>
      </c>
      <c r="AI122" s="48" t="s">
        <v>2220</v>
      </c>
      <c r="AJ122" s="48" t="s">
        <v>2220</v>
      </c>
      <c r="AK122" s="48" t="s">
        <v>2220</v>
      </c>
      <c r="AL122" s="48" t="s">
        <v>2220</v>
      </c>
      <c r="AM122" s="49">
        <v>60</v>
      </c>
      <c r="AN122" s="49">
        <v>85.142960000000002</v>
      </c>
      <c r="AO122" s="49"/>
      <c r="AP122" s="49">
        <v>43</v>
      </c>
      <c r="AQ122" s="49" t="s">
        <v>3893</v>
      </c>
      <c r="AR122" s="49">
        <v>48</v>
      </c>
      <c r="AS122" s="49" t="s">
        <v>3381</v>
      </c>
      <c r="AT122" s="49">
        <v>11</v>
      </c>
      <c r="AU122" s="49" t="s">
        <v>3872</v>
      </c>
      <c r="AV122" s="49">
        <v>11</v>
      </c>
      <c r="AW122" s="49" t="s">
        <v>4167</v>
      </c>
      <c r="AX122" s="49">
        <v>110</v>
      </c>
      <c r="AY122" s="49" t="s">
        <v>3716</v>
      </c>
      <c r="AZ122" s="49">
        <v>80</v>
      </c>
      <c r="BA122" s="49" t="s">
        <v>3848</v>
      </c>
      <c r="BB122" s="49">
        <v>102.8571</v>
      </c>
      <c r="BC122" s="49" t="s">
        <v>4168</v>
      </c>
      <c r="BD122" s="49">
        <v>190</v>
      </c>
      <c r="BE122" s="49" t="s">
        <v>3897</v>
      </c>
      <c r="BF122" s="49" t="s">
        <v>2220</v>
      </c>
      <c r="BG122" s="49" t="s">
        <v>2220</v>
      </c>
      <c r="BH122" s="49" t="s">
        <v>2220</v>
      </c>
      <c r="BI122" s="49" t="s">
        <v>2220</v>
      </c>
      <c r="BJ122" s="49" t="s">
        <v>2220</v>
      </c>
      <c r="BK122" s="49" t="s">
        <v>2220</v>
      </c>
      <c r="BL122" s="49" t="s">
        <v>2220</v>
      </c>
      <c r="BM122" s="49" t="s">
        <v>2220</v>
      </c>
      <c r="BN122" s="49" t="s">
        <v>2220</v>
      </c>
      <c r="BO122" s="49" t="s">
        <v>2220</v>
      </c>
      <c r="BP122" s="49" t="s">
        <v>2220</v>
      </c>
      <c r="BQ122" s="49" t="s">
        <v>2220</v>
      </c>
    </row>
    <row r="123" spans="6:69" x14ac:dyDescent="0.2">
      <c r="F123" s="48" t="s">
        <v>548</v>
      </c>
      <c r="G123" s="48" t="s">
        <v>549</v>
      </c>
      <c r="H123" s="48"/>
      <c r="I123" s="48">
        <v>100.00000000000001</v>
      </c>
      <c r="J123" s="48"/>
      <c r="K123" s="48">
        <v>0.5</v>
      </c>
      <c r="L123" s="48" t="s">
        <v>291</v>
      </c>
      <c r="M123" s="48">
        <v>0.5</v>
      </c>
      <c r="N123" s="48" t="s">
        <v>291</v>
      </c>
      <c r="O123" s="48">
        <v>0</v>
      </c>
      <c r="P123" s="48" t="s">
        <v>291</v>
      </c>
      <c r="Q123" s="48">
        <v>0</v>
      </c>
      <c r="R123" s="48" t="s">
        <v>291</v>
      </c>
      <c r="S123" s="48">
        <v>0</v>
      </c>
      <c r="T123" s="48" t="s">
        <v>291</v>
      </c>
      <c r="U123" s="48">
        <v>0</v>
      </c>
      <c r="V123" s="48" t="s">
        <v>291</v>
      </c>
      <c r="W123" s="48">
        <v>0</v>
      </c>
      <c r="X123" s="48" t="s">
        <v>291</v>
      </c>
      <c r="Y123" s="48">
        <v>0</v>
      </c>
      <c r="Z123" s="48" t="s">
        <v>291</v>
      </c>
      <c r="AA123" s="48" t="s">
        <v>2220</v>
      </c>
      <c r="AB123" s="48" t="s">
        <v>2220</v>
      </c>
      <c r="AC123" s="48" t="s">
        <v>2220</v>
      </c>
      <c r="AD123" s="48" t="s">
        <v>2220</v>
      </c>
      <c r="AE123" s="48" t="s">
        <v>2220</v>
      </c>
      <c r="AF123" s="48" t="s">
        <v>2220</v>
      </c>
      <c r="AG123" s="48" t="s">
        <v>2220</v>
      </c>
      <c r="AH123" s="48" t="s">
        <v>2220</v>
      </c>
      <c r="AI123" s="48" t="s">
        <v>2220</v>
      </c>
      <c r="AJ123" s="48" t="s">
        <v>2220</v>
      </c>
      <c r="AK123" s="48" t="s">
        <v>2220</v>
      </c>
      <c r="AL123" s="48" t="s">
        <v>2220</v>
      </c>
      <c r="AM123" s="49">
        <v>1</v>
      </c>
      <c r="AN123" s="49">
        <v>100.00000000000001</v>
      </c>
      <c r="AO123" s="49"/>
      <c r="AP123" s="49">
        <v>0.5</v>
      </c>
      <c r="AQ123" s="49" t="s">
        <v>291</v>
      </c>
      <c r="AR123" s="49">
        <v>0.5</v>
      </c>
      <c r="AS123" s="49" t="s">
        <v>291</v>
      </c>
      <c r="AT123" s="49">
        <v>0</v>
      </c>
      <c r="AU123" s="49" t="s">
        <v>291</v>
      </c>
      <c r="AV123" s="49">
        <v>0</v>
      </c>
      <c r="AW123" s="49" t="s">
        <v>291</v>
      </c>
      <c r="AX123" s="49">
        <v>0</v>
      </c>
      <c r="AY123" s="49" t="s">
        <v>291</v>
      </c>
      <c r="AZ123" s="49">
        <v>0</v>
      </c>
      <c r="BA123" s="49" t="s">
        <v>291</v>
      </c>
      <c r="BB123" s="49">
        <v>0</v>
      </c>
      <c r="BC123" s="49" t="s">
        <v>291</v>
      </c>
      <c r="BD123" s="49">
        <v>0</v>
      </c>
      <c r="BE123" s="49" t="s">
        <v>291</v>
      </c>
      <c r="BF123" s="49" t="s">
        <v>2220</v>
      </c>
      <c r="BG123" s="49" t="s">
        <v>2220</v>
      </c>
      <c r="BH123" s="49" t="s">
        <v>2220</v>
      </c>
      <c r="BI123" s="49" t="s">
        <v>2220</v>
      </c>
      <c r="BJ123" s="49" t="s">
        <v>2220</v>
      </c>
      <c r="BK123" s="49" t="s">
        <v>2220</v>
      </c>
      <c r="BL123" s="49" t="s">
        <v>2220</v>
      </c>
      <c r="BM123" s="49" t="s">
        <v>2220</v>
      </c>
      <c r="BN123" s="49" t="s">
        <v>2220</v>
      </c>
      <c r="BO123" s="49" t="s">
        <v>2220</v>
      </c>
      <c r="BP123" s="49" t="s">
        <v>2220</v>
      </c>
      <c r="BQ123" s="49" t="s">
        <v>2220</v>
      </c>
    </row>
    <row r="124" spans="6:69" x14ac:dyDescent="0.2">
      <c r="F124" s="48" t="s">
        <v>550</v>
      </c>
      <c r="G124" s="48" t="s">
        <v>551</v>
      </c>
      <c r="H124" s="48"/>
      <c r="I124" s="48">
        <v>84.632530000000003</v>
      </c>
      <c r="J124" s="48"/>
      <c r="K124" s="48">
        <v>3</v>
      </c>
      <c r="L124" s="48" t="s">
        <v>3898</v>
      </c>
      <c r="M124" s="48">
        <v>1</v>
      </c>
      <c r="N124" s="48" t="s">
        <v>291</v>
      </c>
      <c r="O124" s="48">
        <v>37</v>
      </c>
      <c r="P124" s="48" t="s">
        <v>3899</v>
      </c>
      <c r="Q124" s="48">
        <v>25</v>
      </c>
      <c r="R124" s="48" t="s">
        <v>3900</v>
      </c>
      <c r="S124" s="48">
        <v>67</v>
      </c>
      <c r="T124" s="48" t="s">
        <v>3874</v>
      </c>
      <c r="U124" s="48">
        <v>80</v>
      </c>
      <c r="V124" s="48" t="s">
        <v>3848</v>
      </c>
      <c r="W124" s="48">
        <v>337</v>
      </c>
      <c r="X124" s="48" t="s">
        <v>3901</v>
      </c>
      <c r="Y124" s="48">
        <v>366.5</v>
      </c>
      <c r="Z124" s="48" t="s">
        <v>3902</v>
      </c>
      <c r="AA124" s="48" t="s">
        <v>2220</v>
      </c>
      <c r="AB124" s="48" t="s">
        <v>2220</v>
      </c>
      <c r="AC124" s="48" t="s">
        <v>2220</v>
      </c>
      <c r="AD124" s="48" t="s">
        <v>2220</v>
      </c>
      <c r="AE124" s="48" t="s">
        <v>2220</v>
      </c>
      <c r="AF124" s="48" t="s">
        <v>2220</v>
      </c>
      <c r="AG124" s="48" t="s">
        <v>2220</v>
      </c>
      <c r="AH124" s="48" t="s">
        <v>2220</v>
      </c>
      <c r="AI124" s="48" t="s">
        <v>2220</v>
      </c>
      <c r="AJ124" s="48" t="s">
        <v>2220</v>
      </c>
      <c r="AK124" s="48" t="s">
        <v>2220</v>
      </c>
      <c r="AL124" s="48" t="s">
        <v>2220</v>
      </c>
      <c r="AM124" s="49">
        <v>63</v>
      </c>
      <c r="AN124" s="49">
        <v>84.632530000000003</v>
      </c>
      <c r="AO124" s="49"/>
      <c r="AP124" s="49">
        <v>3</v>
      </c>
      <c r="AQ124" s="49" t="s">
        <v>3898</v>
      </c>
      <c r="AR124" s="49">
        <v>1</v>
      </c>
      <c r="AS124" s="49" t="s">
        <v>291</v>
      </c>
      <c r="AT124" s="49">
        <v>37</v>
      </c>
      <c r="AU124" s="49" t="s">
        <v>3899</v>
      </c>
      <c r="AV124" s="49">
        <v>25</v>
      </c>
      <c r="AW124" s="49" t="s">
        <v>3900</v>
      </c>
      <c r="AX124" s="49">
        <v>67</v>
      </c>
      <c r="AY124" s="49" t="s">
        <v>3874</v>
      </c>
      <c r="AZ124" s="49">
        <v>80</v>
      </c>
      <c r="BA124" s="49" t="s">
        <v>3848</v>
      </c>
      <c r="BB124" s="49">
        <v>337</v>
      </c>
      <c r="BC124" s="49" t="s">
        <v>3901</v>
      </c>
      <c r="BD124" s="49">
        <v>366.5</v>
      </c>
      <c r="BE124" s="49" t="s">
        <v>3902</v>
      </c>
      <c r="BF124" s="49" t="s">
        <v>2220</v>
      </c>
      <c r="BG124" s="49" t="s">
        <v>2220</v>
      </c>
      <c r="BH124" s="49" t="s">
        <v>2220</v>
      </c>
      <c r="BI124" s="49" t="s">
        <v>2220</v>
      </c>
      <c r="BJ124" s="49" t="s">
        <v>2220</v>
      </c>
      <c r="BK124" s="49" t="s">
        <v>2220</v>
      </c>
      <c r="BL124" s="49" t="s">
        <v>2220</v>
      </c>
      <c r="BM124" s="49" t="s">
        <v>2220</v>
      </c>
      <c r="BN124" s="49" t="s">
        <v>2220</v>
      </c>
      <c r="BO124" s="49" t="s">
        <v>2220</v>
      </c>
      <c r="BP124" s="49" t="s">
        <v>2220</v>
      </c>
      <c r="BQ124" s="49" t="s">
        <v>2220</v>
      </c>
    </row>
    <row r="125" spans="6:69" x14ac:dyDescent="0.2">
      <c r="F125" s="48" t="s">
        <v>552</v>
      </c>
      <c r="G125" s="48" t="s">
        <v>553</v>
      </c>
      <c r="H125" s="48"/>
      <c r="I125" s="48">
        <v>76.985810000000001</v>
      </c>
      <c r="J125" s="48"/>
      <c r="K125" s="48">
        <v>48</v>
      </c>
      <c r="L125" s="48" t="s">
        <v>3446</v>
      </c>
      <c r="M125" s="48">
        <v>16</v>
      </c>
      <c r="N125" s="48" t="s">
        <v>3879</v>
      </c>
      <c r="O125" s="48">
        <v>72</v>
      </c>
      <c r="P125" s="48" t="s">
        <v>3509</v>
      </c>
      <c r="Q125" s="48">
        <v>72</v>
      </c>
      <c r="R125" s="48" t="s">
        <v>3377</v>
      </c>
      <c r="S125" s="48">
        <v>46.666670000000003</v>
      </c>
      <c r="T125" s="48" t="s">
        <v>1782</v>
      </c>
      <c r="U125" s="48">
        <v>86.111109999999996</v>
      </c>
      <c r="V125" s="48" t="s">
        <v>3904</v>
      </c>
      <c r="W125" s="48">
        <v>240</v>
      </c>
      <c r="X125" s="48" t="s">
        <v>3899</v>
      </c>
      <c r="Y125" s="48">
        <v>399.77780000000001</v>
      </c>
      <c r="Z125" s="48" t="s">
        <v>3905</v>
      </c>
      <c r="AA125" s="48" t="s">
        <v>2220</v>
      </c>
      <c r="AB125" s="48" t="s">
        <v>2220</v>
      </c>
      <c r="AC125" s="48" t="s">
        <v>2220</v>
      </c>
      <c r="AD125" s="48" t="s">
        <v>2220</v>
      </c>
      <c r="AE125" s="48" t="s">
        <v>2220</v>
      </c>
      <c r="AF125" s="48" t="s">
        <v>2220</v>
      </c>
      <c r="AG125" s="48" t="s">
        <v>2220</v>
      </c>
      <c r="AH125" s="48" t="s">
        <v>2220</v>
      </c>
      <c r="AI125" s="48" t="s">
        <v>2220</v>
      </c>
      <c r="AJ125" s="48" t="s">
        <v>2220</v>
      </c>
      <c r="AK125" s="48" t="s">
        <v>2220</v>
      </c>
      <c r="AL125" s="48" t="s">
        <v>2220</v>
      </c>
      <c r="AM125" s="49">
        <v>84</v>
      </c>
      <c r="AN125" s="49">
        <v>76.985810000000001</v>
      </c>
      <c r="AO125" s="49"/>
      <c r="AP125" s="49">
        <v>48</v>
      </c>
      <c r="AQ125" s="49" t="s">
        <v>3446</v>
      </c>
      <c r="AR125" s="49">
        <v>16</v>
      </c>
      <c r="AS125" s="49" t="s">
        <v>3879</v>
      </c>
      <c r="AT125" s="49">
        <v>72</v>
      </c>
      <c r="AU125" s="49" t="s">
        <v>3509</v>
      </c>
      <c r="AV125" s="49">
        <v>72</v>
      </c>
      <c r="AW125" s="49" t="s">
        <v>3377</v>
      </c>
      <c r="AX125" s="49">
        <v>46.666670000000003</v>
      </c>
      <c r="AY125" s="49" t="s">
        <v>1782</v>
      </c>
      <c r="AZ125" s="49">
        <v>86.111109999999996</v>
      </c>
      <c r="BA125" s="49" t="s">
        <v>3904</v>
      </c>
      <c r="BB125" s="49">
        <v>240</v>
      </c>
      <c r="BC125" s="49" t="s">
        <v>3899</v>
      </c>
      <c r="BD125" s="49">
        <v>399.77780000000001</v>
      </c>
      <c r="BE125" s="49" t="s">
        <v>3905</v>
      </c>
      <c r="BF125" s="49" t="s">
        <v>2220</v>
      </c>
      <c r="BG125" s="49" t="s">
        <v>2220</v>
      </c>
      <c r="BH125" s="49" t="s">
        <v>2220</v>
      </c>
      <c r="BI125" s="49" t="s">
        <v>2220</v>
      </c>
      <c r="BJ125" s="49" t="s">
        <v>2220</v>
      </c>
      <c r="BK125" s="49" t="s">
        <v>2220</v>
      </c>
      <c r="BL125" s="49" t="s">
        <v>2220</v>
      </c>
      <c r="BM125" s="49" t="s">
        <v>2220</v>
      </c>
      <c r="BN125" s="49" t="s">
        <v>2220</v>
      </c>
      <c r="BO125" s="49" t="s">
        <v>2220</v>
      </c>
      <c r="BP125" s="49" t="s">
        <v>2220</v>
      </c>
      <c r="BQ125" s="49" t="s">
        <v>2220</v>
      </c>
    </row>
    <row r="126" spans="6:69" x14ac:dyDescent="0.2">
      <c r="F126" s="48" t="s">
        <v>554</v>
      </c>
      <c r="G126" s="48" t="s">
        <v>555</v>
      </c>
      <c r="H126" s="48"/>
      <c r="I126" s="48">
        <v>65.40149000000001</v>
      </c>
      <c r="J126" s="48"/>
      <c r="K126" s="48">
        <v>50.666670000000003</v>
      </c>
      <c r="L126" s="48" t="s">
        <v>3380</v>
      </c>
      <c r="M126" s="48">
        <v>156</v>
      </c>
      <c r="N126" s="48" t="s">
        <v>3659</v>
      </c>
      <c r="O126" s="48">
        <v>48</v>
      </c>
      <c r="P126" s="48" t="s">
        <v>3357</v>
      </c>
      <c r="Q126" s="48">
        <v>78</v>
      </c>
      <c r="R126" s="48" t="s">
        <v>3906</v>
      </c>
      <c r="S126" s="48">
        <v>39.111109999999996</v>
      </c>
      <c r="T126" s="48" t="s">
        <v>3907</v>
      </c>
      <c r="U126" s="48">
        <v>282</v>
      </c>
      <c r="V126" s="48" t="s">
        <v>3908</v>
      </c>
      <c r="W126" s="48">
        <v>390.77780000000001</v>
      </c>
      <c r="X126" s="48" t="s">
        <v>3909</v>
      </c>
      <c r="Y126" s="48">
        <v>461.5</v>
      </c>
      <c r="Z126" s="48" t="s">
        <v>3910</v>
      </c>
      <c r="AA126" s="48" t="s">
        <v>2220</v>
      </c>
      <c r="AB126" s="48" t="s">
        <v>2220</v>
      </c>
      <c r="AC126" s="48" t="s">
        <v>2220</v>
      </c>
      <c r="AD126" s="48" t="s">
        <v>2220</v>
      </c>
      <c r="AE126" s="48" t="s">
        <v>2220</v>
      </c>
      <c r="AF126" s="48" t="s">
        <v>2220</v>
      </c>
      <c r="AG126" s="48" t="s">
        <v>2220</v>
      </c>
      <c r="AH126" s="48" t="s">
        <v>2220</v>
      </c>
      <c r="AI126" s="48" t="s">
        <v>2220</v>
      </c>
      <c r="AJ126" s="48" t="s">
        <v>2220</v>
      </c>
      <c r="AK126" s="48" t="s">
        <v>2220</v>
      </c>
      <c r="AL126" s="48" t="s">
        <v>2220</v>
      </c>
      <c r="AM126" s="49">
        <v>126</v>
      </c>
      <c r="AN126" s="49">
        <v>65.40149000000001</v>
      </c>
      <c r="AO126" s="49"/>
      <c r="AP126" s="49">
        <v>50.666670000000003</v>
      </c>
      <c r="AQ126" s="49" t="s">
        <v>3380</v>
      </c>
      <c r="AR126" s="49">
        <v>156</v>
      </c>
      <c r="AS126" s="49" t="s">
        <v>3659</v>
      </c>
      <c r="AT126" s="49">
        <v>48</v>
      </c>
      <c r="AU126" s="49" t="s">
        <v>3357</v>
      </c>
      <c r="AV126" s="49">
        <v>78</v>
      </c>
      <c r="AW126" s="49" t="s">
        <v>3906</v>
      </c>
      <c r="AX126" s="49">
        <v>39.111109999999996</v>
      </c>
      <c r="AY126" s="49" t="s">
        <v>3907</v>
      </c>
      <c r="AZ126" s="49">
        <v>282</v>
      </c>
      <c r="BA126" s="49" t="s">
        <v>3908</v>
      </c>
      <c r="BB126" s="49">
        <v>390.77780000000001</v>
      </c>
      <c r="BC126" s="49" t="s">
        <v>3909</v>
      </c>
      <c r="BD126" s="49">
        <v>461.5</v>
      </c>
      <c r="BE126" s="49" t="s">
        <v>3910</v>
      </c>
      <c r="BF126" s="49" t="s">
        <v>2220</v>
      </c>
      <c r="BG126" s="49" t="s">
        <v>2220</v>
      </c>
      <c r="BH126" s="49" t="s">
        <v>2220</v>
      </c>
      <c r="BI126" s="49" t="s">
        <v>2220</v>
      </c>
      <c r="BJ126" s="49" t="s">
        <v>2220</v>
      </c>
      <c r="BK126" s="49" t="s">
        <v>2220</v>
      </c>
      <c r="BL126" s="49" t="s">
        <v>2220</v>
      </c>
      <c r="BM126" s="49" t="s">
        <v>2220</v>
      </c>
      <c r="BN126" s="49" t="s">
        <v>2220</v>
      </c>
      <c r="BO126" s="49" t="s">
        <v>2220</v>
      </c>
      <c r="BP126" s="49" t="s">
        <v>2220</v>
      </c>
      <c r="BQ126" s="49" t="s">
        <v>2220</v>
      </c>
    </row>
    <row r="127" spans="6:69" x14ac:dyDescent="0.2">
      <c r="F127" s="48" t="s">
        <v>556</v>
      </c>
      <c r="G127" s="48" t="s">
        <v>557</v>
      </c>
      <c r="H127" s="48"/>
      <c r="I127" s="48">
        <v>23.083430000000003</v>
      </c>
      <c r="J127" s="48"/>
      <c r="K127" s="48">
        <v>119</v>
      </c>
      <c r="L127" s="48" t="s">
        <v>3911</v>
      </c>
      <c r="M127" s="48">
        <v>144</v>
      </c>
      <c r="N127" s="48" t="s">
        <v>3423</v>
      </c>
      <c r="O127" s="48">
        <v>135.42859999999999</v>
      </c>
      <c r="P127" s="48" t="s">
        <v>3912</v>
      </c>
      <c r="Q127" s="48">
        <v>263.71429999999998</v>
      </c>
      <c r="R127" s="48" t="s">
        <v>3913</v>
      </c>
      <c r="S127" s="48">
        <v>250</v>
      </c>
      <c r="T127" s="48" t="s">
        <v>813</v>
      </c>
      <c r="U127" s="48">
        <v>564.28570000000002</v>
      </c>
      <c r="V127" s="48" t="s">
        <v>3914</v>
      </c>
      <c r="W127" s="48">
        <v>785.71429999999998</v>
      </c>
      <c r="X127" s="48" t="s">
        <v>3915</v>
      </c>
      <c r="Y127" s="48">
        <v>1076.7860000000001</v>
      </c>
      <c r="Z127" s="48" t="s">
        <v>3916</v>
      </c>
      <c r="AA127" s="48" t="s">
        <v>2220</v>
      </c>
      <c r="AB127" s="48" t="s">
        <v>2220</v>
      </c>
      <c r="AC127" s="48" t="s">
        <v>2220</v>
      </c>
      <c r="AD127" s="48" t="s">
        <v>2220</v>
      </c>
      <c r="AE127" s="48" t="s">
        <v>2220</v>
      </c>
      <c r="AF127" s="48" t="s">
        <v>2220</v>
      </c>
      <c r="AG127" s="48" t="s">
        <v>2220</v>
      </c>
      <c r="AH127" s="48" t="s">
        <v>2220</v>
      </c>
      <c r="AI127" s="48" t="s">
        <v>2220</v>
      </c>
      <c r="AJ127" s="48" t="s">
        <v>2220</v>
      </c>
      <c r="AK127" s="48" t="s">
        <v>2220</v>
      </c>
      <c r="AL127" s="48" t="s">
        <v>2220</v>
      </c>
      <c r="AM127" s="49">
        <v>179</v>
      </c>
      <c r="AN127" s="49">
        <v>29.203040000000001</v>
      </c>
      <c r="AO127" s="49"/>
      <c r="AP127" s="49">
        <v>74</v>
      </c>
      <c r="AQ127" s="49" t="s">
        <v>4169</v>
      </c>
      <c r="AR127" s="49">
        <v>120</v>
      </c>
      <c r="AS127" s="49" t="s">
        <v>3527</v>
      </c>
      <c r="AT127" s="49">
        <v>128.42859999999999</v>
      </c>
      <c r="AU127" s="49" t="s">
        <v>4170</v>
      </c>
      <c r="AV127" s="49">
        <v>241.71430000000001</v>
      </c>
      <c r="AW127" s="49" t="s">
        <v>4171</v>
      </c>
      <c r="AX127" s="49">
        <v>250</v>
      </c>
      <c r="AY127" s="49" t="s">
        <v>813</v>
      </c>
      <c r="AZ127" s="49">
        <v>564.28570000000002</v>
      </c>
      <c r="BA127" s="49" t="s">
        <v>3914</v>
      </c>
      <c r="BB127" s="49">
        <v>785.71429999999998</v>
      </c>
      <c r="BC127" s="49" t="s">
        <v>3915</v>
      </c>
      <c r="BD127" s="49">
        <v>1076.7860000000001</v>
      </c>
      <c r="BE127" s="49" t="s">
        <v>3916</v>
      </c>
      <c r="BF127" s="49" t="s">
        <v>2220</v>
      </c>
      <c r="BG127" s="49" t="s">
        <v>2220</v>
      </c>
      <c r="BH127" s="49" t="s">
        <v>2220</v>
      </c>
      <c r="BI127" s="49" t="s">
        <v>2220</v>
      </c>
      <c r="BJ127" s="49" t="s">
        <v>2220</v>
      </c>
      <c r="BK127" s="49" t="s">
        <v>2220</v>
      </c>
      <c r="BL127" s="49" t="s">
        <v>2220</v>
      </c>
      <c r="BM127" s="49" t="s">
        <v>2220</v>
      </c>
      <c r="BN127" s="49" t="s">
        <v>2220</v>
      </c>
      <c r="BO127" s="49" t="s">
        <v>2220</v>
      </c>
      <c r="BP127" s="49" t="s">
        <v>2220</v>
      </c>
      <c r="BQ127" s="49" t="s">
        <v>2220</v>
      </c>
    </row>
    <row r="128" spans="6:69" x14ac:dyDescent="0.2">
      <c r="F128" s="48" t="s">
        <v>558</v>
      </c>
      <c r="G128" s="48" t="s">
        <v>559</v>
      </c>
      <c r="H128" s="48"/>
      <c r="I128" s="48">
        <v>93.870260000000002</v>
      </c>
      <c r="J128" s="48"/>
      <c r="K128" s="48">
        <v>2</v>
      </c>
      <c r="L128" s="48" t="s">
        <v>3393</v>
      </c>
      <c r="M128" s="48">
        <v>3</v>
      </c>
      <c r="N128" s="48" t="s">
        <v>3917</v>
      </c>
      <c r="O128" s="48">
        <v>8.5</v>
      </c>
      <c r="P128" s="48" t="s">
        <v>3918</v>
      </c>
      <c r="Q128" s="48">
        <v>7.5</v>
      </c>
      <c r="R128" s="48" t="s">
        <v>3514</v>
      </c>
      <c r="S128" s="48">
        <v>45</v>
      </c>
      <c r="T128" s="48" t="s">
        <v>3643</v>
      </c>
      <c r="U128" s="48">
        <v>50</v>
      </c>
      <c r="V128" s="48" t="s">
        <v>3456</v>
      </c>
      <c r="W128" s="48">
        <v>102.5</v>
      </c>
      <c r="X128" s="48" t="s">
        <v>3919</v>
      </c>
      <c r="Y128" s="48">
        <v>150</v>
      </c>
      <c r="Z128" s="48" t="s">
        <v>318</v>
      </c>
      <c r="AA128" s="48" t="s">
        <v>2220</v>
      </c>
      <c r="AB128" s="48" t="s">
        <v>2220</v>
      </c>
      <c r="AC128" s="48" t="s">
        <v>2220</v>
      </c>
      <c r="AD128" s="48" t="s">
        <v>2220</v>
      </c>
      <c r="AE128" s="48" t="s">
        <v>2220</v>
      </c>
      <c r="AF128" s="48" t="s">
        <v>2220</v>
      </c>
      <c r="AG128" s="48" t="s">
        <v>2220</v>
      </c>
      <c r="AH128" s="48" t="s">
        <v>2220</v>
      </c>
      <c r="AI128" s="48" t="s">
        <v>2220</v>
      </c>
      <c r="AJ128" s="48" t="s">
        <v>2220</v>
      </c>
      <c r="AK128" s="48" t="s">
        <v>2220</v>
      </c>
      <c r="AL128" s="48" t="s">
        <v>2220</v>
      </c>
      <c r="AM128" s="49">
        <v>32</v>
      </c>
      <c r="AN128" s="49">
        <v>93.870260000000002</v>
      </c>
      <c r="AO128" s="49"/>
      <c r="AP128" s="49">
        <v>2</v>
      </c>
      <c r="AQ128" s="49" t="s">
        <v>3393</v>
      </c>
      <c r="AR128" s="49">
        <v>3</v>
      </c>
      <c r="AS128" s="49" t="s">
        <v>3917</v>
      </c>
      <c r="AT128" s="49">
        <v>8.5</v>
      </c>
      <c r="AU128" s="49" t="s">
        <v>3918</v>
      </c>
      <c r="AV128" s="49">
        <v>7.5</v>
      </c>
      <c r="AW128" s="49" t="s">
        <v>3514</v>
      </c>
      <c r="AX128" s="49">
        <v>45</v>
      </c>
      <c r="AY128" s="49" t="s">
        <v>3643</v>
      </c>
      <c r="AZ128" s="49">
        <v>50</v>
      </c>
      <c r="BA128" s="49" t="s">
        <v>3456</v>
      </c>
      <c r="BB128" s="49">
        <v>102.5</v>
      </c>
      <c r="BC128" s="49" t="s">
        <v>3919</v>
      </c>
      <c r="BD128" s="49">
        <v>150</v>
      </c>
      <c r="BE128" s="49" t="s">
        <v>318</v>
      </c>
      <c r="BF128" s="49" t="s">
        <v>2220</v>
      </c>
      <c r="BG128" s="49" t="s">
        <v>2220</v>
      </c>
      <c r="BH128" s="49" t="s">
        <v>2220</v>
      </c>
      <c r="BI128" s="49" t="s">
        <v>2220</v>
      </c>
      <c r="BJ128" s="49" t="s">
        <v>2220</v>
      </c>
      <c r="BK128" s="49" t="s">
        <v>2220</v>
      </c>
      <c r="BL128" s="49" t="s">
        <v>2220</v>
      </c>
      <c r="BM128" s="49" t="s">
        <v>2220</v>
      </c>
      <c r="BN128" s="49" t="s">
        <v>2220</v>
      </c>
      <c r="BO128" s="49" t="s">
        <v>2220</v>
      </c>
      <c r="BP128" s="49" t="s">
        <v>2220</v>
      </c>
      <c r="BQ128" s="49" t="s">
        <v>2220</v>
      </c>
    </row>
    <row r="129" spans="6:69" x14ac:dyDescent="0.2">
      <c r="F129" s="48" t="s">
        <v>560</v>
      </c>
      <c r="G129" s="48" t="s">
        <v>561</v>
      </c>
      <c r="H129" s="48"/>
      <c r="I129" s="48">
        <v>96.974180000000004</v>
      </c>
      <c r="J129" s="48"/>
      <c r="K129" s="48">
        <v>2</v>
      </c>
      <c r="L129" s="48" t="s">
        <v>3393</v>
      </c>
      <c r="M129" s="48">
        <v>2</v>
      </c>
      <c r="N129" s="48" t="s">
        <v>3574</v>
      </c>
      <c r="O129" s="48">
        <v>2</v>
      </c>
      <c r="P129" s="48" t="s">
        <v>3521</v>
      </c>
      <c r="Q129" s="48">
        <v>2</v>
      </c>
      <c r="R129" s="48" t="s">
        <v>3522</v>
      </c>
      <c r="S129" s="48">
        <v>0</v>
      </c>
      <c r="T129" s="48" t="s">
        <v>291</v>
      </c>
      <c r="U129" s="48">
        <v>0</v>
      </c>
      <c r="V129" s="48" t="s">
        <v>291</v>
      </c>
      <c r="W129" s="48">
        <v>125</v>
      </c>
      <c r="X129" s="48" t="s">
        <v>3920</v>
      </c>
      <c r="Y129" s="48">
        <v>125</v>
      </c>
      <c r="Z129" s="48" t="s">
        <v>3921</v>
      </c>
      <c r="AA129" s="48" t="s">
        <v>2220</v>
      </c>
      <c r="AB129" s="48" t="s">
        <v>2220</v>
      </c>
      <c r="AC129" s="48" t="s">
        <v>2220</v>
      </c>
      <c r="AD129" s="48" t="s">
        <v>2220</v>
      </c>
      <c r="AE129" s="48" t="s">
        <v>2220</v>
      </c>
      <c r="AF129" s="48" t="s">
        <v>2220</v>
      </c>
      <c r="AG129" s="48" t="s">
        <v>2220</v>
      </c>
      <c r="AH129" s="48" t="s">
        <v>2220</v>
      </c>
      <c r="AI129" s="48" t="s">
        <v>2220</v>
      </c>
      <c r="AJ129" s="48" t="s">
        <v>2220</v>
      </c>
      <c r="AK129" s="48" t="s">
        <v>2220</v>
      </c>
      <c r="AL129" s="48" t="s">
        <v>2220</v>
      </c>
      <c r="AM129" s="49">
        <v>22</v>
      </c>
      <c r="AN129" s="49">
        <v>96.974180000000004</v>
      </c>
      <c r="AO129" s="49"/>
      <c r="AP129" s="49">
        <v>2</v>
      </c>
      <c r="AQ129" s="49" t="s">
        <v>3393</v>
      </c>
      <c r="AR129" s="49">
        <v>2</v>
      </c>
      <c r="AS129" s="49" t="s">
        <v>3574</v>
      </c>
      <c r="AT129" s="49">
        <v>2</v>
      </c>
      <c r="AU129" s="49" t="s">
        <v>3521</v>
      </c>
      <c r="AV129" s="49">
        <v>2</v>
      </c>
      <c r="AW129" s="49" t="s">
        <v>3522</v>
      </c>
      <c r="AX129" s="49">
        <v>0</v>
      </c>
      <c r="AY129" s="49" t="s">
        <v>291</v>
      </c>
      <c r="AZ129" s="49">
        <v>0</v>
      </c>
      <c r="BA129" s="49" t="s">
        <v>291</v>
      </c>
      <c r="BB129" s="49">
        <v>125</v>
      </c>
      <c r="BC129" s="49" t="s">
        <v>3920</v>
      </c>
      <c r="BD129" s="49">
        <v>125</v>
      </c>
      <c r="BE129" s="49" t="s">
        <v>3921</v>
      </c>
      <c r="BF129" s="49" t="s">
        <v>2220</v>
      </c>
      <c r="BG129" s="49" t="s">
        <v>2220</v>
      </c>
      <c r="BH129" s="49" t="s">
        <v>2220</v>
      </c>
      <c r="BI129" s="49" t="s">
        <v>2220</v>
      </c>
      <c r="BJ129" s="49" t="s">
        <v>2220</v>
      </c>
      <c r="BK129" s="49" t="s">
        <v>2220</v>
      </c>
      <c r="BL129" s="49" t="s">
        <v>2220</v>
      </c>
      <c r="BM129" s="49" t="s">
        <v>2220</v>
      </c>
      <c r="BN129" s="49" t="s">
        <v>2220</v>
      </c>
      <c r="BO129" s="49" t="s">
        <v>2220</v>
      </c>
      <c r="BP129" s="49" t="s">
        <v>2220</v>
      </c>
      <c r="BQ129" s="49" t="s">
        <v>2220</v>
      </c>
    </row>
    <row r="130" spans="6:69" x14ac:dyDescent="0.2">
      <c r="F130" s="48" t="s">
        <v>151</v>
      </c>
      <c r="G130" s="48" t="s">
        <v>16</v>
      </c>
      <c r="H130" s="48"/>
      <c r="I130" s="48">
        <v>79.176480000000012</v>
      </c>
      <c r="J130" s="48"/>
      <c r="K130" s="48">
        <v>7</v>
      </c>
      <c r="L130" s="48" t="s">
        <v>3398</v>
      </c>
      <c r="M130" s="48">
        <v>7</v>
      </c>
      <c r="N130" s="48" t="s">
        <v>3922</v>
      </c>
      <c r="O130" s="48">
        <v>52</v>
      </c>
      <c r="P130" s="48" t="s">
        <v>3490</v>
      </c>
      <c r="Q130" s="48">
        <v>70.285709999999995</v>
      </c>
      <c r="R130" s="48" t="s">
        <v>3923</v>
      </c>
      <c r="S130" s="48">
        <v>107.1429</v>
      </c>
      <c r="T130" s="48" t="s">
        <v>3924</v>
      </c>
      <c r="U130" s="48">
        <v>124</v>
      </c>
      <c r="V130" s="48" t="s">
        <v>3925</v>
      </c>
      <c r="W130" s="48">
        <v>279</v>
      </c>
      <c r="X130" s="48" t="s">
        <v>3926</v>
      </c>
      <c r="Y130" s="48">
        <v>393.57139999999998</v>
      </c>
      <c r="Z130" s="48" t="s">
        <v>3927</v>
      </c>
      <c r="AA130" s="48" t="s">
        <v>2220</v>
      </c>
      <c r="AB130" s="48" t="s">
        <v>2220</v>
      </c>
      <c r="AC130" s="48" t="s">
        <v>2220</v>
      </c>
      <c r="AD130" s="48" t="s">
        <v>2220</v>
      </c>
      <c r="AE130" s="48" t="s">
        <v>2220</v>
      </c>
      <c r="AF130" s="48" t="s">
        <v>2220</v>
      </c>
      <c r="AG130" s="48" t="s">
        <v>2220</v>
      </c>
      <c r="AH130" s="48" t="s">
        <v>2220</v>
      </c>
      <c r="AI130" s="48" t="s">
        <v>2220</v>
      </c>
      <c r="AJ130" s="48" t="s">
        <v>2220</v>
      </c>
      <c r="AK130" s="48" t="s">
        <v>2220</v>
      </c>
      <c r="AL130" s="48" t="s">
        <v>2220</v>
      </c>
      <c r="AM130" s="49">
        <v>64</v>
      </c>
      <c r="AN130" s="49">
        <v>84.066770000000005</v>
      </c>
      <c r="AO130" s="49"/>
      <c r="AP130" s="49">
        <v>7</v>
      </c>
      <c r="AQ130" s="49" t="s">
        <v>3398</v>
      </c>
      <c r="AR130" s="49">
        <v>7</v>
      </c>
      <c r="AS130" s="49" t="s">
        <v>3922</v>
      </c>
      <c r="AT130" s="49">
        <v>27.5</v>
      </c>
      <c r="AU130" s="49" t="s">
        <v>721</v>
      </c>
      <c r="AV130" s="49">
        <v>39</v>
      </c>
      <c r="AW130" s="49" t="s">
        <v>3401</v>
      </c>
      <c r="AX130" s="49">
        <v>107.1429</v>
      </c>
      <c r="AY130" s="49" t="s">
        <v>3924</v>
      </c>
      <c r="AZ130" s="49">
        <v>124</v>
      </c>
      <c r="BA130" s="49" t="s">
        <v>3925</v>
      </c>
      <c r="BB130" s="49">
        <v>279</v>
      </c>
      <c r="BC130" s="49" t="s">
        <v>3926</v>
      </c>
      <c r="BD130" s="49">
        <v>243.57140000000001</v>
      </c>
      <c r="BE130" s="49" t="s">
        <v>4172</v>
      </c>
      <c r="BF130" s="49" t="s">
        <v>2220</v>
      </c>
      <c r="BG130" s="49" t="s">
        <v>2220</v>
      </c>
      <c r="BH130" s="49" t="s">
        <v>2220</v>
      </c>
      <c r="BI130" s="49" t="s">
        <v>2220</v>
      </c>
      <c r="BJ130" s="49" t="s">
        <v>2220</v>
      </c>
      <c r="BK130" s="49" t="s">
        <v>2220</v>
      </c>
      <c r="BL130" s="49" t="s">
        <v>2220</v>
      </c>
      <c r="BM130" s="49" t="s">
        <v>2220</v>
      </c>
      <c r="BN130" s="49" t="s">
        <v>2220</v>
      </c>
      <c r="BO130" s="49" t="s">
        <v>2220</v>
      </c>
      <c r="BP130" s="49" t="s">
        <v>2220</v>
      </c>
      <c r="BQ130" s="49" t="s">
        <v>2220</v>
      </c>
    </row>
    <row r="131" spans="6:69" x14ac:dyDescent="0.2">
      <c r="F131" s="48" t="s">
        <v>562</v>
      </c>
      <c r="G131" s="48" t="s">
        <v>563</v>
      </c>
      <c r="H131" s="48"/>
      <c r="I131" s="48">
        <v>67.493410000000011</v>
      </c>
      <c r="J131" s="48"/>
      <c r="K131" s="48">
        <v>55</v>
      </c>
      <c r="L131" s="48" t="s">
        <v>3928</v>
      </c>
      <c r="M131" s="48">
        <v>96</v>
      </c>
      <c r="N131" s="48" t="s">
        <v>3369</v>
      </c>
      <c r="O131" s="48">
        <v>75</v>
      </c>
      <c r="P131" s="48" t="s">
        <v>3929</v>
      </c>
      <c r="Q131" s="48">
        <v>120</v>
      </c>
      <c r="R131" s="48" t="s">
        <v>3930</v>
      </c>
      <c r="S131" s="48">
        <v>118</v>
      </c>
      <c r="T131" s="48" t="s">
        <v>3174</v>
      </c>
      <c r="U131" s="48">
        <v>130</v>
      </c>
      <c r="V131" s="48" t="s">
        <v>3418</v>
      </c>
      <c r="W131" s="48">
        <v>288</v>
      </c>
      <c r="X131" s="48" t="s">
        <v>3931</v>
      </c>
      <c r="Y131" s="48">
        <v>287</v>
      </c>
      <c r="Z131" s="48" t="s">
        <v>3932</v>
      </c>
      <c r="AA131" s="48" t="s">
        <v>2220</v>
      </c>
      <c r="AB131" s="48" t="s">
        <v>2220</v>
      </c>
      <c r="AC131" s="48" t="s">
        <v>2220</v>
      </c>
      <c r="AD131" s="48" t="s">
        <v>2220</v>
      </c>
      <c r="AE131" s="48" t="s">
        <v>2220</v>
      </c>
      <c r="AF131" s="48" t="s">
        <v>2220</v>
      </c>
      <c r="AG131" s="48" t="s">
        <v>2220</v>
      </c>
      <c r="AH131" s="48" t="s">
        <v>2220</v>
      </c>
      <c r="AI131" s="48" t="s">
        <v>2220</v>
      </c>
      <c r="AJ131" s="48" t="s">
        <v>2220</v>
      </c>
      <c r="AK131" s="48" t="s">
        <v>2220</v>
      </c>
      <c r="AL131" s="48" t="s">
        <v>2220</v>
      </c>
      <c r="AM131" s="49">
        <v>111</v>
      </c>
      <c r="AN131" s="49">
        <v>68.829890000000006</v>
      </c>
      <c r="AO131" s="49"/>
      <c r="AP131" s="49">
        <v>55</v>
      </c>
      <c r="AQ131" s="49" t="s">
        <v>3928</v>
      </c>
      <c r="AR131" s="49">
        <v>96</v>
      </c>
      <c r="AS131" s="49" t="s">
        <v>3369</v>
      </c>
      <c r="AT131" s="49">
        <v>58</v>
      </c>
      <c r="AU131" s="49" t="s">
        <v>4173</v>
      </c>
      <c r="AV131" s="49">
        <v>120</v>
      </c>
      <c r="AW131" s="49" t="s">
        <v>3930</v>
      </c>
      <c r="AX131" s="49">
        <v>118</v>
      </c>
      <c r="AY131" s="49" t="s">
        <v>3174</v>
      </c>
      <c r="AZ131" s="49">
        <v>130</v>
      </c>
      <c r="BA131" s="49" t="s">
        <v>3418</v>
      </c>
      <c r="BB131" s="49">
        <v>288</v>
      </c>
      <c r="BC131" s="49" t="s">
        <v>3931</v>
      </c>
      <c r="BD131" s="49">
        <v>287</v>
      </c>
      <c r="BE131" s="49" t="s">
        <v>3932</v>
      </c>
      <c r="BF131" s="49" t="s">
        <v>2220</v>
      </c>
      <c r="BG131" s="49" t="s">
        <v>2220</v>
      </c>
      <c r="BH131" s="49" t="s">
        <v>2220</v>
      </c>
      <c r="BI131" s="49" t="s">
        <v>2220</v>
      </c>
      <c r="BJ131" s="49" t="s">
        <v>2220</v>
      </c>
      <c r="BK131" s="49" t="s">
        <v>2220</v>
      </c>
      <c r="BL131" s="49" t="s">
        <v>2220</v>
      </c>
      <c r="BM131" s="49" t="s">
        <v>2220</v>
      </c>
      <c r="BN131" s="49" t="s">
        <v>2220</v>
      </c>
      <c r="BO131" s="49" t="s">
        <v>2220</v>
      </c>
      <c r="BP131" s="49" t="s">
        <v>2220</v>
      </c>
      <c r="BQ131" s="49" t="s">
        <v>2220</v>
      </c>
    </row>
    <row r="132" spans="6:69" x14ac:dyDescent="0.2">
      <c r="F132" s="48" t="s">
        <v>564</v>
      </c>
      <c r="G132" s="48" t="s">
        <v>565</v>
      </c>
      <c r="H132" s="48"/>
      <c r="I132" s="48">
        <v>60.975490000000008</v>
      </c>
      <c r="J132" s="48"/>
      <c r="K132" s="48">
        <v>72</v>
      </c>
      <c r="L132" s="48" t="s">
        <v>3760</v>
      </c>
      <c r="M132" s="48">
        <v>96</v>
      </c>
      <c r="N132" s="48" t="s">
        <v>3369</v>
      </c>
      <c r="O132" s="48">
        <v>101.71429999999999</v>
      </c>
      <c r="P132" s="48" t="s">
        <v>3933</v>
      </c>
      <c r="Q132" s="48">
        <v>84</v>
      </c>
      <c r="R132" s="48" t="s">
        <v>3630</v>
      </c>
      <c r="S132" s="48">
        <v>100</v>
      </c>
      <c r="T132" s="48" t="s">
        <v>734</v>
      </c>
      <c r="U132" s="48">
        <v>100</v>
      </c>
      <c r="V132" s="48" t="s">
        <v>2280</v>
      </c>
      <c r="W132" s="48">
        <v>505</v>
      </c>
      <c r="X132" s="48" t="s">
        <v>3934</v>
      </c>
      <c r="Y132" s="48">
        <v>605</v>
      </c>
      <c r="Z132" s="48" t="s">
        <v>3935</v>
      </c>
      <c r="AA132" s="48" t="s">
        <v>2220</v>
      </c>
      <c r="AB132" s="48" t="s">
        <v>2220</v>
      </c>
      <c r="AC132" s="48" t="s">
        <v>2220</v>
      </c>
      <c r="AD132" s="48" t="s">
        <v>2220</v>
      </c>
      <c r="AE132" s="48" t="s">
        <v>2220</v>
      </c>
      <c r="AF132" s="48" t="s">
        <v>2220</v>
      </c>
      <c r="AG132" s="48" t="s">
        <v>2220</v>
      </c>
      <c r="AH132" s="48" t="s">
        <v>2220</v>
      </c>
      <c r="AI132" s="48" t="s">
        <v>2220</v>
      </c>
      <c r="AJ132" s="48" t="s">
        <v>2220</v>
      </c>
      <c r="AK132" s="48" t="s">
        <v>2220</v>
      </c>
      <c r="AL132" s="48" t="s">
        <v>2220</v>
      </c>
      <c r="AM132" s="49">
        <v>139</v>
      </c>
      <c r="AN132" s="49">
        <v>60.975490000000008</v>
      </c>
      <c r="AO132" s="49"/>
      <c r="AP132" s="49">
        <v>72</v>
      </c>
      <c r="AQ132" s="49" t="s">
        <v>3760</v>
      </c>
      <c r="AR132" s="49">
        <v>96</v>
      </c>
      <c r="AS132" s="49" t="s">
        <v>3369</v>
      </c>
      <c r="AT132" s="49">
        <v>101.71429999999999</v>
      </c>
      <c r="AU132" s="49" t="s">
        <v>3933</v>
      </c>
      <c r="AV132" s="49">
        <v>84</v>
      </c>
      <c r="AW132" s="49" t="s">
        <v>3630</v>
      </c>
      <c r="AX132" s="49">
        <v>100</v>
      </c>
      <c r="AY132" s="49" t="s">
        <v>734</v>
      </c>
      <c r="AZ132" s="49">
        <v>100</v>
      </c>
      <c r="BA132" s="49" t="s">
        <v>2280</v>
      </c>
      <c r="BB132" s="49">
        <v>505</v>
      </c>
      <c r="BC132" s="49" t="s">
        <v>3934</v>
      </c>
      <c r="BD132" s="49">
        <v>605</v>
      </c>
      <c r="BE132" s="49" t="s">
        <v>3935</v>
      </c>
      <c r="BF132" s="49" t="s">
        <v>2220</v>
      </c>
      <c r="BG132" s="49" t="s">
        <v>2220</v>
      </c>
      <c r="BH132" s="49" t="s">
        <v>2220</v>
      </c>
      <c r="BI132" s="49" t="s">
        <v>2220</v>
      </c>
      <c r="BJ132" s="49" t="s">
        <v>2220</v>
      </c>
      <c r="BK132" s="49" t="s">
        <v>2220</v>
      </c>
      <c r="BL132" s="49" t="s">
        <v>2220</v>
      </c>
      <c r="BM132" s="49" t="s">
        <v>2220</v>
      </c>
      <c r="BN132" s="49" t="s">
        <v>2220</v>
      </c>
      <c r="BO132" s="49" t="s">
        <v>2220</v>
      </c>
      <c r="BP132" s="49" t="s">
        <v>2220</v>
      </c>
      <c r="BQ132" s="49" t="s">
        <v>2220</v>
      </c>
    </row>
    <row r="133" spans="6:69" x14ac:dyDescent="0.2">
      <c r="F133" s="48" t="s">
        <v>566</v>
      </c>
      <c r="G133" s="48" t="s">
        <v>567</v>
      </c>
      <c r="H133" s="48"/>
      <c r="I133" s="48">
        <v>85.474040000000002</v>
      </c>
      <c r="J133" s="48"/>
      <c r="K133" s="48">
        <v>6</v>
      </c>
      <c r="L133" s="48" t="s">
        <v>3361</v>
      </c>
      <c r="M133" s="48">
        <v>6</v>
      </c>
      <c r="N133" s="48" t="s">
        <v>3410</v>
      </c>
      <c r="O133" s="48">
        <v>24</v>
      </c>
      <c r="P133" s="48" t="s">
        <v>3601</v>
      </c>
      <c r="Q133" s="48">
        <v>24</v>
      </c>
      <c r="R133" s="48" t="s">
        <v>3589</v>
      </c>
      <c r="S133" s="48">
        <v>60</v>
      </c>
      <c r="T133" s="48" t="s">
        <v>1832</v>
      </c>
      <c r="U133" s="48">
        <v>50</v>
      </c>
      <c r="V133" s="48" t="s">
        <v>3456</v>
      </c>
      <c r="W133" s="48">
        <v>270</v>
      </c>
      <c r="X133" s="48" t="s">
        <v>3936</v>
      </c>
      <c r="Y133" s="48">
        <v>490</v>
      </c>
      <c r="Z133" s="48" t="s">
        <v>3457</v>
      </c>
      <c r="AA133" s="48" t="s">
        <v>2220</v>
      </c>
      <c r="AB133" s="48" t="s">
        <v>2220</v>
      </c>
      <c r="AC133" s="48" t="s">
        <v>2220</v>
      </c>
      <c r="AD133" s="48" t="s">
        <v>2220</v>
      </c>
      <c r="AE133" s="48" t="s">
        <v>2220</v>
      </c>
      <c r="AF133" s="48" t="s">
        <v>2220</v>
      </c>
      <c r="AG133" s="48" t="s">
        <v>2220</v>
      </c>
      <c r="AH133" s="48" t="s">
        <v>2220</v>
      </c>
      <c r="AI133" s="48" t="s">
        <v>2220</v>
      </c>
      <c r="AJ133" s="48" t="s">
        <v>2220</v>
      </c>
      <c r="AK133" s="48" t="s">
        <v>2220</v>
      </c>
      <c r="AL133" s="48" t="s">
        <v>2220</v>
      </c>
      <c r="AM133" s="49">
        <v>59</v>
      </c>
      <c r="AN133" s="49">
        <v>85.474040000000002</v>
      </c>
      <c r="AO133" s="49"/>
      <c r="AP133" s="49">
        <v>6</v>
      </c>
      <c r="AQ133" s="49" t="s">
        <v>3361</v>
      </c>
      <c r="AR133" s="49">
        <v>6</v>
      </c>
      <c r="AS133" s="49" t="s">
        <v>3410</v>
      </c>
      <c r="AT133" s="49">
        <v>24</v>
      </c>
      <c r="AU133" s="49" t="s">
        <v>3601</v>
      </c>
      <c r="AV133" s="49">
        <v>24</v>
      </c>
      <c r="AW133" s="49" t="s">
        <v>3589</v>
      </c>
      <c r="AX133" s="49">
        <v>60</v>
      </c>
      <c r="AY133" s="49" t="s">
        <v>1832</v>
      </c>
      <c r="AZ133" s="49">
        <v>50</v>
      </c>
      <c r="BA133" s="49" t="s">
        <v>3456</v>
      </c>
      <c r="BB133" s="49">
        <v>270</v>
      </c>
      <c r="BC133" s="49" t="s">
        <v>3936</v>
      </c>
      <c r="BD133" s="49">
        <v>490</v>
      </c>
      <c r="BE133" s="49" t="s">
        <v>3457</v>
      </c>
      <c r="BF133" s="49" t="s">
        <v>2220</v>
      </c>
      <c r="BG133" s="49" t="s">
        <v>2220</v>
      </c>
      <c r="BH133" s="49" t="s">
        <v>2220</v>
      </c>
      <c r="BI133" s="49" t="s">
        <v>2220</v>
      </c>
      <c r="BJ133" s="49" t="s">
        <v>2220</v>
      </c>
      <c r="BK133" s="49" t="s">
        <v>2220</v>
      </c>
      <c r="BL133" s="49" t="s">
        <v>2220</v>
      </c>
      <c r="BM133" s="49" t="s">
        <v>2220</v>
      </c>
      <c r="BN133" s="49" t="s">
        <v>2220</v>
      </c>
      <c r="BO133" s="49" t="s">
        <v>2220</v>
      </c>
      <c r="BP133" s="49" t="s">
        <v>2220</v>
      </c>
      <c r="BQ133" s="49" t="s">
        <v>2220</v>
      </c>
    </row>
    <row r="134" spans="6:69" x14ac:dyDescent="0.2">
      <c r="F134" s="48" t="s">
        <v>568</v>
      </c>
      <c r="G134" s="48" t="s">
        <v>569</v>
      </c>
      <c r="H134" s="48"/>
      <c r="I134" s="48">
        <v>60.471460000000008</v>
      </c>
      <c r="J134" s="48"/>
      <c r="K134" s="48">
        <v>96</v>
      </c>
      <c r="L134" s="48" t="s">
        <v>3376</v>
      </c>
      <c r="M134" s="48">
        <v>120</v>
      </c>
      <c r="N134" s="48" t="s">
        <v>3527</v>
      </c>
      <c r="O134" s="48">
        <v>42</v>
      </c>
      <c r="P134" s="48" t="s">
        <v>3816</v>
      </c>
      <c r="Q134" s="48">
        <v>72</v>
      </c>
      <c r="R134" s="48" t="s">
        <v>3377</v>
      </c>
      <c r="S134" s="48">
        <v>75</v>
      </c>
      <c r="T134" s="48" t="s">
        <v>3710</v>
      </c>
      <c r="U134" s="48">
        <v>85</v>
      </c>
      <c r="V134" s="48" t="s">
        <v>3937</v>
      </c>
      <c r="W134" s="48">
        <v>660</v>
      </c>
      <c r="X134" s="48" t="s">
        <v>3938</v>
      </c>
      <c r="Y134" s="48">
        <v>790</v>
      </c>
      <c r="Z134" s="48" t="s">
        <v>3777</v>
      </c>
      <c r="AA134" s="48" t="s">
        <v>2220</v>
      </c>
      <c r="AB134" s="48" t="s">
        <v>2220</v>
      </c>
      <c r="AC134" s="48" t="s">
        <v>2220</v>
      </c>
      <c r="AD134" s="48" t="s">
        <v>2220</v>
      </c>
      <c r="AE134" s="48" t="s">
        <v>2220</v>
      </c>
      <c r="AF134" s="48" t="s">
        <v>2220</v>
      </c>
      <c r="AG134" s="48" t="s">
        <v>2220</v>
      </c>
      <c r="AH134" s="48" t="s">
        <v>2220</v>
      </c>
      <c r="AI134" s="48" t="s">
        <v>2220</v>
      </c>
      <c r="AJ134" s="48" t="s">
        <v>2220</v>
      </c>
      <c r="AK134" s="48" t="s">
        <v>2220</v>
      </c>
      <c r="AL134" s="48" t="s">
        <v>2220</v>
      </c>
      <c r="AM134" s="49">
        <v>125</v>
      </c>
      <c r="AN134" s="49">
        <v>65.753240000000005</v>
      </c>
      <c r="AO134" s="49"/>
      <c r="AP134" s="49">
        <v>48</v>
      </c>
      <c r="AQ134" s="49" t="s">
        <v>3446</v>
      </c>
      <c r="AR134" s="49">
        <v>48</v>
      </c>
      <c r="AS134" s="49" t="s">
        <v>3381</v>
      </c>
      <c r="AT134" s="49">
        <v>42</v>
      </c>
      <c r="AU134" s="49" t="s">
        <v>3816</v>
      </c>
      <c r="AV134" s="49">
        <v>72</v>
      </c>
      <c r="AW134" s="49" t="s">
        <v>3377</v>
      </c>
      <c r="AX134" s="49">
        <v>75</v>
      </c>
      <c r="AY134" s="49" t="s">
        <v>3710</v>
      </c>
      <c r="AZ134" s="49">
        <v>85</v>
      </c>
      <c r="BA134" s="49" t="s">
        <v>3937</v>
      </c>
      <c r="BB134" s="49">
        <v>700</v>
      </c>
      <c r="BC134" s="49" t="s">
        <v>3534</v>
      </c>
      <c r="BD134" s="49">
        <v>940</v>
      </c>
      <c r="BE134" s="49" t="s">
        <v>1669</v>
      </c>
      <c r="BF134" s="49" t="s">
        <v>2220</v>
      </c>
      <c r="BG134" s="49" t="s">
        <v>2220</v>
      </c>
      <c r="BH134" s="49" t="s">
        <v>2220</v>
      </c>
      <c r="BI134" s="49" t="s">
        <v>2220</v>
      </c>
      <c r="BJ134" s="49" t="s">
        <v>2220</v>
      </c>
      <c r="BK134" s="49" t="s">
        <v>2220</v>
      </c>
      <c r="BL134" s="49" t="s">
        <v>2220</v>
      </c>
      <c r="BM134" s="49" t="s">
        <v>2220</v>
      </c>
      <c r="BN134" s="49" t="s">
        <v>2220</v>
      </c>
      <c r="BO134" s="49" t="s">
        <v>2220</v>
      </c>
      <c r="BP134" s="49" t="s">
        <v>2220</v>
      </c>
      <c r="BQ134" s="49" t="s">
        <v>2220</v>
      </c>
    </row>
    <row r="135" spans="6:69" x14ac:dyDescent="0.2">
      <c r="F135" s="48" t="s">
        <v>570</v>
      </c>
      <c r="G135" s="48" t="s">
        <v>571</v>
      </c>
      <c r="H135" s="48"/>
      <c r="I135" s="48">
        <v>65.102560000000011</v>
      </c>
      <c r="J135" s="48"/>
      <c r="K135" s="48">
        <v>24</v>
      </c>
      <c r="L135" s="48" t="s">
        <v>3414</v>
      </c>
      <c r="M135" s="48">
        <v>36</v>
      </c>
      <c r="N135" s="48" t="s">
        <v>3440</v>
      </c>
      <c r="O135" s="48">
        <v>120</v>
      </c>
      <c r="P135" s="48" t="s">
        <v>3889</v>
      </c>
      <c r="Q135" s="48">
        <v>24</v>
      </c>
      <c r="R135" s="48" t="s">
        <v>3589</v>
      </c>
      <c r="S135" s="48">
        <v>120</v>
      </c>
      <c r="T135" s="48" t="s">
        <v>164</v>
      </c>
      <c r="U135" s="48">
        <v>135</v>
      </c>
      <c r="V135" s="48" t="s">
        <v>3775</v>
      </c>
      <c r="W135" s="48">
        <v>815</v>
      </c>
      <c r="X135" s="48" t="s">
        <v>3939</v>
      </c>
      <c r="Y135" s="48">
        <v>500</v>
      </c>
      <c r="Z135" s="48" t="s">
        <v>1643</v>
      </c>
      <c r="AA135" s="48" t="s">
        <v>2220</v>
      </c>
      <c r="AB135" s="48" t="s">
        <v>2220</v>
      </c>
      <c r="AC135" s="48" t="s">
        <v>2220</v>
      </c>
      <c r="AD135" s="48" t="s">
        <v>2220</v>
      </c>
      <c r="AE135" s="48" t="s">
        <v>2220</v>
      </c>
      <c r="AF135" s="48" t="s">
        <v>2220</v>
      </c>
      <c r="AG135" s="48" t="s">
        <v>2220</v>
      </c>
      <c r="AH135" s="48" t="s">
        <v>2220</v>
      </c>
      <c r="AI135" s="48" t="s">
        <v>2220</v>
      </c>
      <c r="AJ135" s="48" t="s">
        <v>2220</v>
      </c>
      <c r="AK135" s="48" t="s">
        <v>2220</v>
      </c>
      <c r="AL135" s="48" t="s">
        <v>2220</v>
      </c>
      <c r="AM135" s="49">
        <v>128</v>
      </c>
      <c r="AN135" s="49">
        <v>65.102560000000011</v>
      </c>
      <c r="AO135" s="49"/>
      <c r="AP135" s="49">
        <v>24</v>
      </c>
      <c r="AQ135" s="49" t="s">
        <v>3414</v>
      </c>
      <c r="AR135" s="49">
        <v>36</v>
      </c>
      <c r="AS135" s="49" t="s">
        <v>3440</v>
      </c>
      <c r="AT135" s="49">
        <v>120</v>
      </c>
      <c r="AU135" s="49" t="s">
        <v>3889</v>
      </c>
      <c r="AV135" s="49">
        <v>24</v>
      </c>
      <c r="AW135" s="49" t="s">
        <v>3589</v>
      </c>
      <c r="AX135" s="49">
        <v>120</v>
      </c>
      <c r="AY135" s="49" t="s">
        <v>164</v>
      </c>
      <c r="AZ135" s="49">
        <v>135</v>
      </c>
      <c r="BA135" s="49" t="s">
        <v>3775</v>
      </c>
      <c r="BB135" s="49">
        <v>815</v>
      </c>
      <c r="BC135" s="49" t="s">
        <v>3939</v>
      </c>
      <c r="BD135" s="49">
        <v>500</v>
      </c>
      <c r="BE135" s="49" t="s">
        <v>1643</v>
      </c>
      <c r="BF135" s="49" t="s">
        <v>2220</v>
      </c>
      <c r="BG135" s="49" t="s">
        <v>2220</v>
      </c>
      <c r="BH135" s="49" t="s">
        <v>2220</v>
      </c>
      <c r="BI135" s="49" t="s">
        <v>2220</v>
      </c>
      <c r="BJ135" s="49" t="s">
        <v>2220</v>
      </c>
      <c r="BK135" s="49" t="s">
        <v>2220</v>
      </c>
      <c r="BL135" s="49" t="s">
        <v>2220</v>
      </c>
      <c r="BM135" s="49" t="s">
        <v>2220</v>
      </c>
      <c r="BN135" s="49" t="s">
        <v>2220</v>
      </c>
      <c r="BO135" s="49" t="s">
        <v>2220</v>
      </c>
      <c r="BP135" s="49" t="s">
        <v>2220</v>
      </c>
      <c r="BQ135" s="49" t="s">
        <v>2220</v>
      </c>
    </row>
    <row r="136" spans="6:69" x14ac:dyDescent="0.2">
      <c r="F136" s="48" t="s">
        <v>572</v>
      </c>
      <c r="G136" s="48" t="s">
        <v>573</v>
      </c>
      <c r="H136" s="48"/>
      <c r="I136" s="48">
        <v>68.222320000000011</v>
      </c>
      <c r="J136" s="48"/>
      <c r="K136" s="48">
        <v>48</v>
      </c>
      <c r="L136" s="48" t="s">
        <v>3446</v>
      </c>
      <c r="M136" s="48">
        <v>72</v>
      </c>
      <c r="N136" s="48" t="s">
        <v>3461</v>
      </c>
      <c r="O136" s="48">
        <v>48</v>
      </c>
      <c r="P136" s="48" t="s">
        <v>3357</v>
      </c>
      <c r="Q136" s="48">
        <v>72</v>
      </c>
      <c r="R136" s="48" t="s">
        <v>3377</v>
      </c>
      <c r="S136" s="48">
        <v>50</v>
      </c>
      <c r="T136" s="48" t="s">
        <v>318</v>
      </c>
      <c r="U136" s="48">
        <v>80</v>
      </c>
      <c r="V136" s="48" t="s">
        <v>3848</v>
      </c>
      <c r="W136" s="48">
        <v>630</v>
      </c>
      <c r="X136" s="48" t="s">
        <v>3553</v>
      </c>
      <c r="Y136" s="48">
        <v>700</v>
      </c>
      <c r="Z136" s="48" t="s">
        <v>1667</v>
      </c>
      <c r="AA136" s="48" t="s">
        <v>2220</v>
      </c>
      <c r="AB136" s="48" t="s">
        <v>2220</v>
      </c>
      <c r="AC136" s="48" t="s">
        <v>2220</v>
      </c>
      <c r="AD136" s="48" t="s">
        <v>2220</v>
      </c>
      <c r="AE136" s="48" t="s">
        <v>2220</v>
      </c>
      <c r="AF136" s="48" t="s">
        <v>2220</v>
      </c>
      <c r="AG136" s="48" t="s">
        <v>2220</v>
      </c>
      <c r="AH136" s="48" t="s">
        <v>2220</v>
      </c>
      <c r="AI136" s="48" t="s">
        <v>2220</v>
      </c>
      <c r="AJ136" s="48" t="s">
        <v>2220</v>
      </c>
      <c r="AK136" s="48" t="s">
        <v>2220</v>
      </c>
      <c r="AL136" s="48" t="s">
        <v>2220</v>
      </c>
      <c r="AM136" s="49">
        <v>102</v>
      </c>
      <c r="AN136" s="49">
        <v>71.252700000000004</v>
      </c>
      <c r="AO136" s="49"/>
      <c r="AP136" s="49">
        <v>24</v>
      </c>
      <c r="AQ136" s="49" t="s">
        <v>3414</v>
      </c>
      <c r="AR136" s="49">
        <v>48</v>
      </c>
      <c r="AS136" s="49" t="s">
        <v>3381</v>
      </c>
      <c r="AT136" s="49">
        <v>48</v>
      </c>
      <c r="AU136" s="49" t="s">
        <v>3357</v>
      </c>
      <c r="AV136" s="49">
        <v>72</v>
      </c>
      <c r="AW136" s="49" t="s">
        <v>3377</v>
      </c>
      <c r="AX136" s="49">
        <v>50</v>
      </c>
      <c r="AY136" s="49" t="s">
        <v>318</v>
      </c>
      <c r="AZ136" s="49">
        <v>80</v>
      </c>
      <c r="BA136" s="49" t="s">
        <v>3848</v>
      </c>
      <c r="BB136" s="49">
        <v>630</v>
      </c>
      <c r="BC136" s="49" t="s">
        <v>3553</v>
      </c>
      <c r="BD136" s="49">
        <v>700</v>
      </c>
      <c r="BE136" s="49" t="s">
        <v>1667</v>
      </c>
      <c r="BF136" s="49" t="s">
        <v>2220</v>
      </c>
      <c r="BG136" s="49" t="s">
        <v>2220</v>
      </c>
      <c r="BH136" s="49" t="s">
        <v>2220</v>
      </c>
      <c r="BI136" s="49" t="s">
        <v>2220</v>
      </c>
      <c r="BJ136" s="49" t="s">
        <v>2220</v>
      </c>
      <c r="BK136" s="49" t="s">
        <v>2220</v>
      </c>
      <c r="BL136" s="49" t="s">
        <v>2220</v>
      </c>
      <c r="BM136" s="49" t="s">
        <v>2220</v>
      </c>
      <c r="BN136" s="49" t="s">
        <v>2220</v>
      </c>
      <c r="BO136" s="49" t="s">
        <v>2220</v>
      </c>
      <c r="BP136" s="49" t="s">
        <v>2220</v>
      </c>
      <c r="BQ136" s="49" t="s">
        <v>2220</v>
      </c>
    </row>
    <row r="137" spans="6:69" x14ac:dyDescent="0.2">
      <c r="F137" s="48" t="s">
        <v>574</v>
      </c>
      <c r="G137" s="48" t="s">
        <v>575</v>
      </c>
      <c r="H137" s="48"/>
      <c r="I137" s="48">
        <v>68.445840000000004</v>
      </c>
      <c r="J137" s="48"/>
      <c r="K137" s="48">
        <v>36</v>
      </c>
      <c r="L137" s="48" t="s">
        <v>3878</v>
      </c>
      <c r="M137" s="48">
        <v>96</v>
      </c>
      <c r="N137" s="48" t="s">
        <v>3369</v>
      </c>
      <c r="O137" s="48">
        <v>42.461539999999999</v>
      </c>
      <c r="P137" s="48" t="s">
        <v>3940</v>
      </c>
      <c r="Q137" s="48">
        <v>120</v>
      </c>
      <c r="R137" s="48" t="s">
        <v>3930</v>
      </c>
      <c r="S137" s="48">
        <v>52.5</v>
      </c>
      <c r="T137" s="48" t="s">
        <v>3941</v>
      </c>
      <c r="U137" s="48">
        <v>67.5</v>
      </c>
      <c r="V137" s="48" t="s">
        <v>3942</v>
      </c>
      <c r="W137" s="48">
        <v>456.00479999999999</v>
      </c>
      <c r="X137" s="48" t="s">
        <v>3943</v>
      </c>
      <c r="Y137" s="48">
        <v>689.5</v>
      </c>
      <c r="Z137" s="48" t="s">
        <v>3944</v>
      </c>
      <c r="AA137" s="48" t="s">
        <v>2220</v>
      </c>
      <c r="AB137" s="48" t="s">
        <v>2220</v>
      </c>
      <c r="AC137" s="48" t="s">
        <v>2220</v>
      </c>
      <c r="AD137" s="48" t="s">
        <v>2220</v>
      </c>
      <c r="AE137" s="48" t="s">
        <v>2220</v>
      </c>
      <c r="AF137" s="48" t="s">
        <v>2220</v>
      </c>
      <c r="AG137" s="48" t="s">
        <v>2220</v>
      </c>
      <c r="AH137" s="48" t="s">
        <v>2220</v>
      </c>
      <c r="AI137" s="48" t="s">
        <v>2220</v>
      </c>
      <c r="AJ137" s="48" t="s">
        <v>2220</v>
      </c>
      <c r="AK137" s="48" t="s">
        <v>2220</v>
      </c>
      <c r="AL137" s="48" t="s">
        <v>2220</v>
      </c>
      <c r="AM137" s="49">
        <v>113</v>
      </c>
      <c r="AN137" s="49">
        <v>68.445840000000004</v>
      </c>
      <c r="AO137" s="49"/>
      <c r="AP137" s="49">
        <v>36</v>
      </c>
      <c r="AQ137" s="49" t="s">
        <v>3878</v>
      </c>
      <c r="AR137" s="49">
        <v>96</v>
      </c>
      <c r="AS137" s="49" t="s">
        <v>3369</v>
      </c>
      <c r="AT137" s="49">
        <v>42.461539999999999</v>
      </c>
      <c r="AU137" s="49" t="s">
        <v>3940</v>
      </c>
      <c r="AV137" s="49">
        <v>120</v>
      </c>
      <c r="AW137" s="49" t="s">
        <v>3930</v>
      </c>
      <c r="AX137" s="49">
        <v>52.5</v>
      </c>
      <c r="AY137" s="49" t="s">
        <v>3941</v>
      </c>
      <c r="AZ137" s="49">
        <v>67.5</v>
      </c>
      <c r="BA137" s="49" t="s">
        <v>3942</v>
      </c>
      <c r="BB137" s="49">
        <v>456.00479999999999</v>
      </c>
      <c r="BC137" s="49" t="s">
        <v>3943</v>
      </c>
      <c r="BD137" s="49">
        <v>689.5</v>
      </c>
      <c r="BE137" s="49" t="s">
        <v>3944</v>
      </c>
      <c r="BF137" s="49" t="s">
        <v>2220</v>
      </c>
      <c r="BG137" s="49" t="s">
        <v>2220</v>
      </c>
      <c r="BH137" s="49" t="s">
        <v>2220</v>
      </c>
      <c r="BI137" s="49" t="s">
        <v>2220</v>
      </c>
      <c r="BJ137" s="49" t="s">
        <v>2220</v>
      </c>
      <c r="BK137" s="49" t="s">
        <v>2220</v>
      </c>
      <c r="BL137" s="49" t="s">
        <v>2220</v>
      </c>
      <c r="BM137" s="49" t="s">
        <v>2220</v>
      </c>
      <c r="BN137" s="49" t="s">
        <v>2220</v>
      </c>
      <c r="BO137" s="49" t="s">
        <v>2220</v>
      </c>
      <c r="BP137" s="49" t="s">
        <v>2220</v>
      </c>
      <c r="BQ137" s="49" t="s">
        <v>2220</v>
      </c>
    </row>
    <row r="138" spans="6:69" x14ac:dyDescent="0.2">
      <c r="F138" s="48" t="s">
        <v>576</v>
      </c>
      <c r="G138" s="48" t="s">
        <v>577</v>
      </c>
      <c r="H138" s="48"/>
      <c r="I138" s="48">
        <v>100.00000000000001</v>
      </c>
      <c r="J138" s="48"/>
      <c r="K138" s="48">
        <v>0.5</v>
      </c>
      <c r="L138" s="48" t="s">
        <v>291</v>
      </c>
      <c r="M138" s="48">
        <v>0.5</v>
      </c>
      <c r="N138" s="48" t="s">
        <v>291</v>
      </c>
      <c r="O138" s="48">
        <v>0</v>
      </c>
      <c r="P138" s="48" t="s">
        <v>291</v>
      </c>
      <c r="Q138" s="48">
        <v>0</v>
      </c>
      <c r="R138" s="48" t="s">
        <v>291</v>
      </c>
      <c r="S138" s="48">
        <v>0</v>
      </c>
      <c r="T138" s="48" t="s">
        <v>291</v>
      </c>
      <c r="U138" s="48">
        <v>0</v>
      </c>
      <c r="V138" s="48" t="s">
        <v>291</v>
      </c>
      <c r="W138" s="48">
        <v>0</v>
      </c>
      <c r="X138" s="48" t="s">
        <v>291</v>
      </c>
      <c r="Y138" s="48">
        <v>0</v>
      </c>
      <c r="Z138" s="48" t="s">
        <v>291</v>
      </c>
      <c r="AA138" s="48" t="s">
        <v>2220</v>
      </c>
      <c r="AB138" s="48" t="s">
        <v>2220</v>
      </c>
      <c r="AC138" s="48" t="s">
        <v>2220</v>
      </c>
      <c r="AD138" s="48" t="s">
        <v>2220</v>
      </c>
      <c r="AE138" s="48" t="s">
        <v>2220</v>
      </c>
      <c r="AF138" s="48" t="s">
        <v>2220</v>
      </c>
      <c r="AG138" s="48" t="s">
        <v>2220</v>
      </c>
      <c r="AH138" s="48" t="s">
        <v>2220</v>
      </c>
      <c r="AI138" s="48" t="s">
        <v>2220</v>
      </c>
      <c r="AJ138" s="48" t="s">
        <v>2220</v>
      </c>
      <c r="AK138" s="48" t="s">
        <v>2220</v>
      </c>
      <c r="AL138" s="48" t="s">
        <v>2220</v>
      </c>
      <c r="AM138" s="49">
        <v>1</v>
      </c>
      <c r="AN138" s="49">
        <v>100.00000000000001</v>
      </c>
      <c r="AO138" s="49"/>
      <c r="AP138" s="49">
        <v>0.5</v>
      </c>
      <c r="AQ138" s="49" t="s">
        <v>291</v>
      </c>
      <c r="AR138" s="49">
        <v>0.5</v>
      </c>
      <c r="AS138" s="49" t="s">
        <v>291</v>
      </c>
      <c r="AT138" s="49">
        <v>0</v>
      </c>
      <c r="AU138" s="49" t="s">
        <v>291</v>
      </c>
      <c r="AV138" s="49">
        <v>0</v>
      </c>
      <c r="AW138" s="49" t="s">
        <v>291</v>
      </c>
      <c r="AX138" s="49">
        <v>0</v>
      </c>
      <c r="AY138" s="49" t="s">
        <v>291</v>
      </c>
      <c r="AZ138" s="49">
        <v>0</v>
      </c>
      <c r="BA138" s="49" t="s">
        <v>291</v>
      </c>
      <c r="BB138" s="49">
        <v>0</v>
      </c>
      <c r="BC138" s="49" t="s">
        <v>291</v>
      </c>
      <c r="BD138" s="49">
        <v>0</v>
      </c>
      <c r="BE138" s="49" t="s">
        <v>291</v>
      </c>
      <c r="BF138" s="49" t="s">
        <v>2220</v>
      </c>
      <c r="BG138" s="49" t="s">
        <v>2220</v>
      </c>
      <c r="BH138" s="49" t="s">
        <v>2220</v>
      </c>
      <c r="BI138" s="49" t="s">
        <v>2220</v>
      </c>
      <c r="BJ138" s="49" t="s">
        <v>2220</v>
      </c>
      <c r="BK138" s="49" t="s">
        <v>2220</v>
      </c>
      <c r="BL138" s="49" t="s">
        <v>2220</v>
      </c>
      <c r="BM138" s="49" t="s">
        <v>2220</v>
      </c>
      <c r="BN138" s="49" t="s">
        <v>2220</v>
      </c>
      <c r="BO138" s="49" t="s">
        <v>2220</v>
      </c>
      <c r="BP138" s="49" t="s">
        <v>2220</v>
      </c>
      <c r="BQ138" s="49" t="s">
        <v>2220</v>
      </c>
    </row>
    <row r="139" spans="6:69" x14ac:dyDescent="0.2">
      <c r="F139" s="48" t="s">
        <v>578</v>
      </c>
      <c r="G139" s="48" t="s">
        <v>579</v>
      </c>
      <c r="H139" s="48"/>
      <c r="I139" s="48">
        <v>100.00000000000001</v>
      </c>
      <c r="J139" s="48"/>
      <c r="K139" s="48">
        <v>0.5</v>
      </c>
      <c r="L139" s="48" t="s">
        <v>291</v>
      </c>
      <c r="M139" s="48">
        <v>0.5</v>
      </c>
      <c r="N139" s="48" t="s">
        <v>291</v>
      </c>
      <c r="O139" s="48">
        <v>0</v>
      </c>
      <c r="P139" s="48" t="s">
        <v>291</v>
      </c>
      <c r="Q139" s="48">
        <v>0</v>
      </c>
      <c r="R139" s="48" t="s">
        <v>291</v>
      </c>
      <c r="S139" s="48">
        <v>0</v>
      </c>
      <c r="T139" s="48" t="s">
        <v>291</v>
      </c>
      <c r="U139" s="48">
        <v>0</v>
      </c>
      <c r="V139" s="48" t="s">
        <v>291</v>
      </c>
      <c r="W139" s="48">
        <v>0</v>
      </c>
      <c r="X139" s="48" t="s">
        <v>291</v>
      </c>
      <c r="Y139" s="48">
        <v>0</v>
      </c>
      <c r="Z139" s="48" t="s">
        <v>291</v>
      </c>
      <c r="AA139" s="48" t="s">
        <v>2220</v>
      </c>
      <c r="AB139" s="48" t="s">
        <v>2220</v>
      </c>
      <c r="AC139" s="48" t="s">
        <v>2220</v>
      </c>
      <c r="AD139" s="48" t="s">
        <v>2220</v>
      </c>
      <c r="AE139" s="48" t="s">
        <v>2220</v>
      </c>
      <c r="AF139" s="48" t="s">
        <v>2220</v>
      </c>
      <c r="AG139" s="48" t="s">
        <v>2220</v>
      </c>
      <c r="AH139" s="48" t="s">
        <v>2220</v>
      </c>
      <c r="AI139" s="48" t="s">
        <v>2220</v>
      </c>
      <c r="AJ139" s="48" t="s">
        <v>2220</v>
      </c>
      <c r="AK139" s="48" t="s">
        <v>2220</v>
      </c>
      <c r="AL139" s="48" t="s">
        <v>2220</v>
      </c>
      <c r="AM139" s="49">
        <v>1</v>
      </c>
      <c r="AN139" s="49">
        <v>100.00000000000001</v>
      </c>
      <c r="AO139" s="49"/>
      <c r="AP139" s="49">
        <v>0.5</v>
      </c>
      <c r="AQ139" s="49" t="s">
        <v>291</v>
      </c>
      <c r="AR139" s="49">
        <v>0.5</v>
      </c>
      <c r="AS139" s="49" t="s">
        <v>291</v>
      </c>
      <c r="AT139" s="49">
        <v>0</v>
      </c>
      <c r="AU139" s="49" t="s">
        <v>291</v>
      </c>
      <c r="AV139" s="49">
        <v>0</v>
      </c>
      <c r="AW139" s="49" t="s">
        <v>291</v>
      </c>
      <c r="AX139" s="49">
        <v>0</v>
      </c>
      <c r="AY139" s="49" t="s">
        <v>291</v>
      </c>
      <c r="AZ139" s="49">
        <v>0</v>
      </c>
      <c r="BA139" s="49" t="s">
        <v>291</v>
      </c>
      <c r="BB139" s="49">
        <v>0</v>
      </c>
      <c r="BC139" s="49" t="s">
        <v>291</v>
      </c>
      <c r="BD139" s="49">
        <v>0</v>
      </c>
      <c r="BE139" s="49" t="s">
        <v>291</v>
      </c>
      <c r="BF139" s="49" t="s">
        <v>2220</v>
      </c>
      <c r="BG139" s="49" t="s">
        <v>2220</v>
      </c>
      <c r="BH139" s="49" t="s">
        <v>2220</v>
      </c>
      <c r="BI139" s="49" t="s">
        <v>2220</v>
      </c>
      <c r="BJ139" s="49" t="s">
        <v>2220</v>
      </c>
      <c r="BK139" s="49" t="s">
        <v>2220</v>
      </c>
      <c r="BL139" s="49" t="s">
        <v>2220</v>
      </c>
      <c r="BM139" s="49" t="s">
        <v>2220</v>
      </c>
      <c r="BN139" s="49" t="s">
        <v>2220</v>
      </c>
      <c r="BO139" s="49" t="s">
        <v>2220</v>
      </c>
      <c r="BP139" s="49" t="s">
        <v>2220</v>
      </c>
      <c r="BQ139" s="49" t="s">
        <v>2220</v>
      </c>
    </row>
    <row r="140" spans="6:69" x14ac:dyDescent="0.2">
      <c r="F140" s="48" t="s">
        <v>580</v>
      </c>
      <c r="G140" s="48" t="s">
        <v>581</v>
      </c>
      <c r="H140" s="48"/>
      <c r="I140" s="48">
        <v>81.859700000000004</v>
      </c>
      <c r="J140" s="48"/>
      <c r="K140" s="48">
        <v>1.714286</v>
      </c>
      <c r="L140" s="48" t="s">
        <v>3945</v>
      </c>
      <c r="M140" s="48">
        <v>1.714286</v>
      </c>
      <c r="N140" s="48" t="s">
        <v>3946</v>
      </c>
      <c r="O140" s="48">
        <v>48</v>
      </c>
      <c r="P140" s="48" t="s">
        <v>3357</v>
      </c>
      <c r="Q140" s="48">
        <v>48</v>
      </c>
      <c r="R140" s="48" t="s">
        <v>3442</v>
      </c>
      <c r="S140" s="48">
        <v>75</v>
      </c>
      <c r="T140" s="48" t="s">
        <v>3710</v>
      </c>
      <c r="U140" s="48">
        <v>75</v>
      </c>
      <c r="V140" s="48" t="s">
        <v>3443</v>
      </c>
      <c r="W140" s="48">
        <v>385.71429999999998</v>
      </c>
      <c r="X140" s="48" t="s">
        <v>3947</v>
      </c>
      <c r="Y140" s="48">
        <v>385.71429999999998</v>
      </c>
      <c r="Z140" s="48" t="s">
        <v>3948</v>
      </c>
      <c r="AA140" s="48" t="s">
        <v>2220</v>
      </c>
      <c r="AB140" s="48" t="s">
        <v>2220</v>
      </c>
      <c r="AC140" s="48" t="s">
        <v>2220</v>
      </c>
      <c r="AD140" s="48" t="s">
        <v>2220</v>
      </c>
      <c r="AE140" s="48" t="s">
        <v>2220</v>
      </c>
      <c r="AF140" s="48" t="s">
        <v>2220</v>
      </c>
      <c r="AG140" s="48" t="s">
        <v>2220</v>
      </c>
      <c r="AH140" s="48" t="s">
        <v>2220</v>
      </c>
      <c r="AI140" s="48" t="s">
        <v>2220</v>
      </c>
      <c r="AJ140" s="48" t="s">
        <v>2220</v>
      </c>
      <c r="AK140" s="48" t="s">
        <v>2220</v>
      </c>
      <c r="AL140" s="48" t="s">
        <v>2220</v>
      </c>
      <c r="AM140" s="49">
        <v>70</v>
      </c>
      <c r="AN140" s="49">
        <v>81.859700000000004</v>
      </c>
      <c r="AO140" s="49"/>
      <c r="AP140" s="49">
        <v>1.714286</v>
      </c>
      <c r="AQ140" s="49" t="s">
        <v>3945</v>
      </c>
      <c r="AR140" s="49">
        <v>1.714286</v>
      </c>
      <c r="AS140" s="49" t="s">
        <v>3946</v>
      </c>
      <c r="AT140" s="49">
        <v>48</v>
      </c>
      <c r="AU140" s="49" t="s">
        <v>3357</v>
      </c>
      <c r="AV140" s="49">
        <v>48</v>
      </c>
      <c r="AW140" s="49" t="s">
        <v>3442</v>
      </c>
      <c r="AX140" s="49">
        <v>75</v>
      </c>
      <c r="AY140" s="49" t="s">
        <v>3710</v>
      </c>
      <c r="AZ140" s="49">
        <v>75</v>
      </c>
      <c r="BA140" s="49" t="s">
        <v>3443</v>
      </c>
      <c r="BB140" s="49">
        <v>385.71429999999998</v>
      </c>
      <c r="BC140" s="49" t="s">
        <v>3947</v>
      </c>
      <c r="BD140" s="49">
        <v>385.71429999999998</v>
      </c>
      <c r="BE140" s="49" t="s">
        <v>3948</v>
      </c>
      <c r="BF140" s="49" t="s">
        <v>2220</v>
      </c>
      <c r="BG140" s="49" t="s">
        <v>2220</v>
      </c>
      <c r="BH140" s="49" t="s">
        <v>2220</v>
      </c>
      <c r="BI140" s="49" t="s">
        <v>2220</v>
      </c>
      <c r="BJ140" s="49" t="s">
        <v>2220</v>
      </c>
      <c r="BK140" s="49" t="s">
        <v>2220</v>
      </c>
      <c r="BL140" s="49" t="s">
        <v>2220</v>
      </c>
      <c r="BM140" s="49" t="s">
        <v>2220</v>
      </c>
      <c r="BN140" s="49" t="s">
        <v>2220</v>
      </c>
      <c r="BO140" s="49" t="s">
        <v>2220</v>
      </c>
      <c r="BP140" s="49" t="s">
        <v>2220</v>
      </c>
      <c r="BQ140" s="49" t="s">
        <v>2220</v>
      </c>
    </row>
    <row r="141" spans="6:69" x14ac:dyDescent="0.2">
      <c r="F141" s="48" t="s">
        <v>153</v>
      </c>
      <c r="G141" s="48" t="s">
        <v>20</v>
      </c>
      <c r="H141" s="48"/>
      <c r="I141" s="48">
        <v>71.507110000000011</v>
      </c>
      <c r="J141" s="48"/>
      <c r="K141" s="48">
        <v>9.7777779999999996</v>
      </c>
      <c r="L141" s="48" t="s">
        <v>3949</v>
      </c>
      <c r="M141" s="48">
        <v>72</v>
      </c>
      <c r="N141" s="48" t="s">
        <v>3461</v>
      </c>
      <c r="O141" s="48">
        <v>24.5</v>
      </c>
      <c r="P141" s="48" t="s">
        <v>3950</v>
      </c>
      <c r="Q141" s="48">
        <v>48</v>
      </c>
      <c r="R141" s="48" t="s">
        <v>3442</v>
      </c>
      <c r="S141" s="48">
        <v>150</v>
      </c>
      <c r="T141" s="48" t="s">
        <v>712</v>
      </c>
      <c r="U141" s="48">
        <v>290</v>
      </c>
      <c r="V141" s="48" t="s">
        <v>3951</v>
      </c>
      <c r="W141" s="48">
        <v>381.66669999999999</v>
      </c>
      <c r="X141" s="48" t="s">
        <v>3952</v>
      </c>
      <c r="Y141" s="48">
        <v>557.77779999999996</v>
      </c>
      <c r="Z141" s="48" t="s">
        <v>3953</v>
      </c>
      <c r="AA141" s="48" t="s">
        <v>2220</v>
      </c>
      <c r="AB141" s="48" t="s">
        <v>2220</v>
      </c>
      <c r="AC141" s="48" t="s">
        <v>2220</v>
      </c>
      <c r="AD141" s="48" t="s">
        <v>2220</v>
      </c>
      <c r="AE141" s="48" t="s">
        <v>2220</v>
      </c>
      <c r="AF141" s="48" t="s">
        <v>2220</v>
      </c>
      <c r="AG141" s="48" t="s">
        <v>2220</v>
      </c>
      <c r="AH141" s="48" t="s">
        <v>2220</v>
      </c>
      <c r="AI141" s="48" t="s">
        <v>2220</v>
      </c>
      <c r="AJ141" s="48" t="s">
        <v>2220</v>
      </c>
      <c r="AK141" s="48" t="s">
        <v>2220</v>
      </c>
      <c r="AL141" s="48" t="s">
        <v>2220</v>
      </c>
      <c r="AM141" s="49">
        <v>101</v>
      </c>
      <c r="AN141" s="49">
        <v>71.507110000000011</v>
      </c>
      <c r="AO141" s="49"/>
      <c r="AP141" s="49">
        <v>9.7777779999999996</v>
      </c>
      <c r="AQ141" s="49" t="s">
        <v>3949</v>
      </c>
      <c r="AR141" s="49">
        <v>72</v>
      </c>
      <c r="AS141" s="49" t="s">
        <v>3461</v>
      </c>
      <c r="AT141" s="49">
        <v>24.5</v>
      </c>
      <c r="AU141" s="49" t="s">
        <v>3950</v>
      </c>
      <c r="AV141" s="49">
        <v>48</v>
      </c>
      <c r="AW141" s="49" t="s">
        <v>3442</v>
      </c>
      <c r="AX141" s="49">
        <v>150</v>
      </c>
      <c r="AY141" s="49" t="s">
        <v>712</v>
      </c>
      <c r="AZ141" s="49">
        <v>290</v>
      </c>
      <c r="BA141" s="49" t="s">
        <v>3951</v>
      </c>
      <c r="BB141" s="49">
        <v>381.66669999999999</v>
      </c>
      <c r="BC141" s="49" t="s">
        <v>3952</v>
      </c>
      <c r="BD141" s="49">
        <v>557.77779999999996</v>
      </c>
      <c r="BE141" s="49" t="s">
        <v>3953</v>
      </c>
      <c r="BF141" s="49" t="s">
        <v>2220</v>
      </c>
      <c r="BG141" s="49" t="s">
        <v>2220</v>
      </c>
      <c r="BH141" s="49" t="s">
        <v>2220</v>
      </c>
      <c r="BI141" s="49" t="s">
        <v>2220</v>
      </c>
      <c r="BJ141" s="49" t="s">
        <v>2220</v>
      </c>
      <c r="BK141" s="49" t="s">
        <v>2220</v>
      </c>
      <c r="BL141" s="49" t="s">
        <v>2220</v>
      </c>
      <c r="BM141" s="49" t="s">
        <v>2220</v>
      </c>
      <c r="BN141" s="49" t="s">
        <v>2220</v>
      </c>
      <c r="BO141" s="49" t="s">
        <v>2220</v>
      </c>
      <c r="BP141" s="49" t="s">
        <v>2220</v>
      </c>
      <c r="BQ141" s="49" t="s">
        <v>2220</v>
      </c>
    </row>
    <row r="142" spans="6:69" x14ac:dyDescent="0.2">
      <c r="F142" s="48" t="s">
        <v>582</v>
      </c>
      <c r="G142" s="48" t="s">
        <v>583</v>
      </c>
      <c r="H142" s="48"/>
      <c r="I142" s="48">
        <v>100.00000000000001</v>
      </c>
      <c r="J142" s="48"/>
      <c r="K142" s="48">
        <v>0.5</v>
      </c>
      <c r="L142" s="48" t="s">
        <v>291</v>
      </c>
      <c r="M142" s="48">
        <v>0.5</v>
      </c>
      <c r="N142" s="48" t="s">
        <v>291</v>
      </c>
      <c r="O142" s="48">
        <v>0.375</v>
      </c>
      <c r="P142" s="48" t="s">
        <v>291</v>
      </c>
      <c r="Q142" s="48">
        <v>0.375</v>
      </c>
      <c r="R142" s="48" t="s">
        <v>291</v>
      </c>
      <c r="S142" s="48">
        <v>0</v>
      </c>
      <c r="T142" s="48" t="s">
        <v>291</v>
      </c>
      <c r="U142" s="48">
        <v>0</v>
      </c>
      <c r="V142" s="48" t="s">
        <v>291</v>
      </c>
      <c r="W142" s="48">
        <v>0</v>
      </c>
      <c r="X142" s="48" t="s">
        <v>291</v>
      </c>
      <c r="Y142" s="48">
        <v>0</v>
      </c>
      <c r="Z142" s="48" t="s">
        <v>291</v>
      </c>
      <c r="AA142" s="48" t="s">
        <v>2220</v>
      </c>
      <c r="AB142" s="48" t="s">
        <v>2220</v>
      </c>
      <c r="AC142" s="48" t="s">
        <v>2220</v>
      </c>
      <c r="AD142" s="48" t="s">
        <v>2220</v>
      </c>
      <c r="AE142" s="48" t="s">
        <v>2220</v>
      </c>
      <c r="AF142" s="48" t="s">
        <v>2220</v>
      </c>
      <c r="AG142" s="48" t="s">
        <v>2220</v>
      </c>
      <c r="AH142" s="48" t="s">
        <v>2220</v>
      </c>
      <c r="AI142" s="48" t="s">
        <v>2220</v>
      </c>
      <c r="AJ142" s="48" t="s">
        <v>2220</v>
      </c>
      <c r="AK142" s="48" t="s">
        <v>2220</v>
      </c>
      <c r="AL142" s="48" t="s">
        <v>2220</v>
      </c>
      <c r="AM142" s="49">
        <v>1</v>
      </c>
      <c r="AN142" s="49">
        <v>100.00000000000001</v>
      </c>
      <c r="AO142" s="49"/>
      <c r="AP142" s="49">
        <v>0.5</v>
      </c>
      <c r="AQ142" s="49" t="s">
        <v>291</v>
      </c>
      <c r="AR142" s="49">
        <v>0.5</v>
      </c>
      <c r="AS142" s="49" t="s">
        <v>291</v>
      </c>
      <c r="AT142" s="49">
        <v>0.375</v>
      </c>
      <c r="AU142" s="49" t="s">
        <v>291</v>
      </c>
      <c r="AV142" s="49">
        <v>0.375</v>
      </c>
      <c r="AW142" s="49" t="s">
        <v>291</v>
      </c>
      <c r="AX142" s="49">
        <v>0</v>
      </c>
      <c r="AY142" s="49" t="s">
        <v>291</v>
      </c>
      <c r="AZ142" s="49">
        <v>0</v>
      </c>
      <c r="BA142" s="49" t="s">
        <v>291</v>
      </c>
      <c r="BB142" s="49">
        <v>0</v>
      </c>
      <c r="BC142" s="49" t="s">
        <v>291</v>
      </c>
      <c r="BD142" s="49">
        <v>0</v>
      </c>
      <c r="BE142" s="49" t="s">
        <v>291</v>
      </c>
      <c r="BF142" s="49" t="s">
        <v>2220</v>
      </c>
      <c r="BG142" s="49" t="s">
        <v>2220</v>
      </c>
      <c r="BH142" s="49" t="s">
        <v>2220</v>
      </c>
      <c r="BI142" s="49" t="s">
        <v>2220</v>
      </c>
      <c r="BJ142" s="49" t="s">
        <v>2220</v>
      </c>
      <c r="BK142" s="49" t="s">
        <v>2220</v>
      </c>
      <c r="BL142" s="49" t="s">
        <v>2220</v>
      </c>
      <c r="BM142" s="49" t="s">
        <v>2220</v>
      </c>
      <c r="BN142" s="49" t="s">
        <v>2220</v>
      </c>
      <c r="BO142" s="49" t="s">
        <v>2220</v>
      </c>
      <c r="BP142" s="49" t="s">
        <v>2220</v>
      </c>
      <c r="BQ142" s="49" t="s">
        <v>2220</v>
      </c>
    </row>
    <row r="143" spans="6:69" x14ac:dyDescent="0.2">
      <c r="F143" s="48" t="s">
        <v>584</v>
      </c>
      <c r="G143" s="48" t="s">
        <v>585</v>
      </c>
      <c r="H143" s="48"/>
      <c r="I143" s="48">
        <v>71.76091000000001</v>
      </c>
      <c r="J143" s="48"/>
      <c r="K143" s="48">
        <v>25.4</v>
      </c>
      <c r="L143" s="48" t="s">
        <v>3954</v>
      </c>
      <c r="M143" s="48">
        <v>42.5</v>
      </c>
      <c r="N143" s="48" t="s">
        <v>3955</v>
      </c>
      <c r="O143" s="48">
        <v>66</v>
      </c>
      <c r="P143" s="48" t="s">
        <v>3880</v>
      </c>
      <c r="Q143" s="48">
        <v>30</v>
      </c>
      <c r="R143" s="48" t="s">
        <v>3481</v>
      </c>
      <c r="S143" s="48">
        <v>92</v>
      </c>
      <c r="T143" s="48" t="s">
        <v>2780</v>
      </c>
      <c r="U143" s="48">
        <v>152.5</v>
      </c>
      <c r="V143" s="48" t="s">
        <v>3956</v>
      </c>
      <c r="W143" s="48">
        <v>580</v>
      </c>
      <c r="X143" s="48" t="s">
        <v>3957</v>
      </c>
      <c r="Y143" s="48">
        <v>520</v>
      </c>
      <c r="Z143" s="48" t="s">
        <v>1700</v>
      </c>
      <c r="AA143" s="48" t="s">
        <v>2220</v>
      </c>
      <c r="AB143" s="48" t="s">
        <v>2220</v>
      </c>
      <c r="AC143" s="48" t="s">
        <v>2220</v>
      </c>
      <c r="AD143" s="48" t="s">
        <v>2220</v>
      </c>
      <c r="AE143" s="48" t="s">
        <v>2220</v>
      </c>
      <c r="AF143" s="48" t="s">
        <v>2220</v>
      </c>
      <c r="AG143" s="48" t="s">
        <v>2220</v>
      </c>
      <c r="AH143" s="48" t="s">
        <v>2220</v>
      </c>
      <c r="AI143" s="48" t="s">
        <v>2220</v>
      </c>
      <c r="AJ143" s="48" t="s">
        <v>2220</v>
      </c>
      <c r="AK143" s="48" t="s">
        <v>2220</v>
      </c>
      <c r="AL143" s="48" t="s">
        <v>2220</v>
      </c>
      <c r="AM143" s="49">
        <v>99</v>
      </c>
      <c r="AN143" s="49">
        <v>71.76091000000001</v>
      </c>
      <c r="AO143" s="49"/>
      <c r="AP143" s="49">
        <v>25.4</v>
      </c>
      <c r="AQ143" s="49" t="s">
        <v>3954</v>
      </c>
      <c r="AR143" s="49">
        <v>42.5</v>
      </c>
      <c r="AS143" s="49" t="s">
        <v>3955</v>
      </c>
      <c r="AT143" s="49">
        <v>66</v>
      </c>
      <c r="AU143" s="49" t="s">
        <v>3880</v>
      </c>
      <c r="AV143" s="49">
        <v>30</v>
      </c>
      <c r="AW143" s="49" t="s">
        <v>3481</v>
      </c>
      <c r="AX143" s="49">
        <v>92</v>
      </c>
      <c r="AY143" s="49" t="s">
        <v>2780</v>
      </c>
      <c r="AZ143" s="49">
        <v>152.5</v>
      </c>
      <c r="BA143" s="49" t="s">
        <v>3956</v>
      </c>
      <c r="BB143" s="49">
        <v>580</v>
      </c>
      <c r="BC143" s="49" t="s">
        <v>3957</v>
      </c>
      <c r="BD143" s="49">
        <v>520</v>
      </c>
      <c r="BE143" s="49" t="s">
        <v>1700</v>
      </c>
      <c r="BF143" s="49" t="s">
        <v>2220</v>
      </c>
      <c r="BG143" s="49" t="s">
        <v>2220</v>
      </c>
      <c r="BH143" s="49" t="s">
        <v>2220</v>
      </c>
      <c r="BI143" s="49" t="s">
        <v>2220</v>
      </c>
      <c r="BJ143" s="49" t="s">
        <v>2220</v>
      </c>
      <c r="BK143" s="49" t="s">
        <v>2220</v>
      </c>
      <c r="BL143" s="49" t="s">
        <v>2220</v>
      </c>
      <c r="BM143" s="49" t="s">
        <v>2220</v>
      </c>
      <c r="BN143" s="49" t="s">
        <v>2220</v>
      </c>
      <c r="BO143" s="49" t="s">
        <v>2220</v>
      </c>
      <c r="BP143" s="49" t="s">
        <v>2220</v>
      </c>
      <c r="BQ143" s="49" t="s">
        <v>2220</v>
      </c>
    </row>
    <row r="144" spans="6:69" x14ac:dyDescent="0.2">
      <c r="F144" s="48" t="s">
        <v>586</v>
      </c>
      <c r="G144" s="48" t="s">
        <v>587</v>
      </c>
      <c r="H144" s="48"/>
      <c r="I144" s="48">
        <v>74.975490000000008</v>
      </c>
      <c r="J144" s="48"/>
      <c r="K144" s="48">
        <v>30</v>
      </c>
      <c r="L144" s="48" t="s">
        <v>3958</v>
      </c>
      <c r="M144" s="48">
        <v>48</v>
      </c>
      <c r="N144" s="48" t="s">
        <v>3381</v>
      </c>
      <c r="O144" s="48">
        <v>83.333330000000004</v>
      </c>
      <c r="P144" s="48" t="s">
        <v>3959</v>
      </c>
      <c r="Q144" s="48">
        <v>73.5</v>
      </c>
      <c r="R144" s="48" t="s">
        <v>3960</v>
      </c>
      <c r="S144" s="48">
        <v>110</v>
      </c>
      <c r="T144" s="48" t="s">
        <v>3716</v>
      </c>
      <c r="U144" s="48">
        <v>121.0714</v>
      </c>
      <c r="V144" s="48" t="s">
        <v>3961</v>
      </c>
      <c r="W144" s="48">
        <v>183.33330000000001</v>
      </c>
      <c r="X144" s="48" t="s">
        <v>3962</v>
      </c>
      <c r="Y144" s="48">
        <v>282.1429</v>
      </c>
      <c r="Z144" s="48" t="s">
        <v>3963</v>
      </c>
      <c r="AA144" s="48" t="s">
        <v>2220</v>
      </c>
      <c r="AB144" s="48" t="s">
        <v>2220</v>
      </c>
      <c r="AC144" s="48" t="s">
        <v>2220</v>
      </c>
      <c r="AD144" s="48" t="s">
        <v>2220</v>
      </c>
      <c r="AE144" s="48" t="s">
        <v>2220</v>
      </c>
      <c r="AF144" s="48" t="s">
        <v>2220</v>
      </c>
      <c r="AG144" s="48" t="s">
        <v>2220</v>
      </c>
      <c r="AH144" s="48" t="s">
        <v>2220</v>
      </c>
      <c r="AI144" s="48" t="s">
        <v>2220</v>
      </c>
      <c r="AJ144" s="48" t="s">
        <v>2220</v>
      </c>
      <c r="AK144" s="48" t="s">
        <v>2220</v>
      </c>
      <c r="AL144" s="48" t="s">
        <v>2220</v>
      </c>
      <c r="AM144" s="49">
        <v>88</v>
      </c>
      <c r="AN144" s="49">
        <v>74.975490000000008</v>
      </c>
      <c r="AO144" s="49"/>
      <c r="AP144" s="49">
        <v>30</v>
      </c>
      <c r="AQ144" s="49" t="s">
        <v>3958</v>
      </c>
      <c r="AR144" s="49">
        <v>48</v>
      </c>
      <c r="AS144" s="49" t="s">
        <v>3381</v>
      </c>
      <c r="AT144" s="49">
        <v>83.333330000000004</v>
      </c>
      <c r="AU144" s="49" t="s">
        <v>3959</v>
      </c>
      <c r="AV144" s="49">
        <v>73.5</v>
      </c>
      <c r="AW144" s="49" t="s">
        <v>3960</v>
      </c>
      <c r="AX144" s="49">
        <v>110</v>
      </c>
      <c r="AY144" s="49" t="s">
        <v>3716</v>
      </c>
      <c r="AZ144" s="49">
        <v>121.0714</v>
      </c>
      <c r="BA144" s="49" t="s">
        <v>3961</v>
      </c>
      <c r="BB144" s="49">
        <v>183.33330000000001</v>
      </c>
      <c r="BC144" s="49" t="s">
        <v>3962</v>
      </c>
      <c r="BD144" s="49">
        <v>282.1429</v>
      </c>
      <c r="BE144" s="49" t="s">
        <v>3963</v>
      </c>
      <c r="BF144" s="49" t="s">
        <v>2220</v>
      </c>
      <c r="BG144" s="49" t="s">
        <v>2220</v>
      </c>
      <c r="BH144" s="49" t="s">
        <v>2220</v>
      </c>
      <c r="BI144" s="49" t="s">
        <v>2220</v>
      </c>
      <c r="BJ144" s="49" t="s">
        <v>2220</v>
      </c>
      <c r="BK144" s="49" t="s">
        <v>2220</v>
      </c>
      <c r="BL144" s="49" t="s">
        <v>2220</v>
      </c>
      <c r="BM144" s="49" t="s">
        <v>2220</v>
      </c>
      <c r="BN144" s="49" t="s">
        <v>2220</v>
      </c>
      <c r="BO144" s="49" t="s">
        <v>2220</v>
      </c>
      <c r="BP144" s="49" t="s">
        <v>2220</v>
      </c>
      <c r="BQ144" s="49" t="s">
        <v>2220</v>
      </c>
    </row>
    <row r="145" spans="6:69" x14ac:dyDescent="0.2">
      <c r="F145" s="48" t="s">
        <v>588</v>
      </c>
      <c r="G145" s="48" t="s">
        <v>589</v>
      </c>
      <c r="H145" s="48"/>
      <c r="I145" s="48">
        <v>57.813140000000004</v>
      </c>
      <c r="J145" s="48"/>
      <c r="K145" s="48">
        <v>24</v>
      </c>
      <c r="L145" s="48" t="s">
        <v>3414</v>
      </c>
      <c r="M145" s="48">
        <v>24.5</v>
      </c>
      <c r="N145" s="48" t="s">
        <v>3964</v>
      </c>
      <c r="O145" s="48">
        <v>51</v>
      </c>
      <c r="P145" s="48" t="s">
        <v>3965</v>
      </c>
      <c r="Q145" s="48">
        <v>84</v>
      </c>
      <c r="R145" s="48" t="s">
        <v>3630</v>
      </c>
      <c r="S145" s="48">
        <v>180</v>
      </c>
      <c r="T145" s="48" t="s">
        <v>1639</v>
      </c>
      <c r="U145" s="48">
        <v>230</v>
      </c>
      <c r="V145" s="48" t="s">
        <v>3781</v>
      </c>
      <c r="W145" s="48">
        <v>1400</v>
      </c>
      <c r="X145" s="48" t="s">
        <v>88</v>
      </c>
      <c r="Y145" s="48">
        <v>900</v>
      </c>
      <c r="Z145" s="48" t="s">
        <v>307</v>
      </c>
      <c r="AA145" s="48" t="s">
        <v>2220</v>
      </c>
      <c r="AB145" s="48" t="s">
        <v>2220</v>
      </c>
      <c r="AC145" s="48" t="s">
        <v>2220</v>
      </c>
      <c r="AD145" s="48" t="s">
        <v>2220</v>
      </c>
      <c r="AE145" s="48" t="s">
        <v>2220</v>
      </c>
      <c r="AF145" s="48" t="s">
        <v>2220</v>
      </c>
      <c r="AG145" s="48" t="s">
        <v>2220</v>
      </c>
      <c r="AH145" s="48" t="s">
        <v>2220</v>
      </c>
      <c r="AI145" s="48" t="s">
        <v>2220</v>
      </c>
      <c r="AJ145" s="48" t="s">
        <v>2220</v>
      </c>
      <c r="AK145" s="48" t="s">
        <v>2220</v>
      </c>
      <c r="AL145" s="48" t="s">
        <v>2220</v>
      </c>
      <c r="AM145" s="49">
        <v>154</v>
      </c>
      <c r="AN145" s="49">
        <v>57.813140000000004</v>
      </c>
      <c r="AO145" s="49"/>
      <c r="AP145" s="49">
        <v>24</v>
      </c>
      <c r="AQ145" s="49" t="s">
        <v>3414</v>
      </c>
      <c r="AR145" s="49">
        <v>24.5</v>
      </c>
      <c r="AS145" s="49" t="s">
        <v>3964</v>
      </c>
      <c r="AT145" s="49">
        <v>51</v>
      </c>
      <c r="AU145" s="49" t="s">
        <v>3965</v>
      </c>
      <c r="AV145" s="49">
        <v>84</v>
      </c>
      <c r="AW145" s="49" t="s">
        <v>3630</v>
      </c>
      <c r="AX145" s="49">
        <v>180</v>
      </c>
      <c r="AY145" s="49" t="s">
        <v>1639</v>
      </c>
      <c r="AZ145" s="49">
        <v>230</v>
      </c>
      <c r="BA145" s="49" t="s">
        <v>3781</v>
      </c>
      <c r="BB145" s="49">
        <v>1400</v>
      </c>
      <c r="BC145" s="49" t="s">
        <v>88</v>
      </c>
      <c r="BD145" s="49">
        <v>900</v>
      </c>
      <c r="BE145" s="49" t="s">
        <v>307</v>
      </c>
      <c r="BF145" s="49" t="s">
        <v>2220</v>
      </c>
      <c r="BG145" s="49" t="s">
        <v>2220</v>
      </c>
      <c r="BH145" s="49" t="s">
        <v>2220</v>
      </c>
      <c r="BI145" s="49" t="s">
        <v>2220</v>
      </c>
      <c r="BJ145" s="49" t="s">
        <v>2220</v>
      </c>
      <c r="BK145" s="49" t="s">
        <v>2220</v>
      </c>
      <c r="BL145" s="49" t="s">
        <v>2220</v>
      </c>
      <c r="BM145" s="49" t="s">
        <v>2220</v>
      </c>
      <c r="BN145" s="49" t="s">
        <v>2220</v>
      </c>
      <c r="BO145" s="49" t="s">
        <v>2220</v>
      </c>
      <c r="BP145" s="49" t="s">
        <v>2220</v>
      </c>
      <c r="BQ145" s="49" t="s">
        <v>2220</v>
      </c>
    </row>
    <row r="146" spans="6:69" x14ac:dyDescent="0.2">
      <c r="F146" s="48" t="s">
        <v>590</v>
      </c>
      <c r="G146" s="48" t="s">
        <v>591</v>
      </c>
      <c r="H146" s="48"/>
      <c r="I146" s="48">
        <v>97.480590000000007</v>
      </c>
      <c r="J146" s="48"/>
      <c r="K146" s="48">
        <v>0.5</v>
      </c>
      <c r="L146" s="48" t="s">
        <v>291</v>
      </c>
      <c r="M146" s="48">
        <v>2.5</v>
      </c>
      <c r="N146" s="48" t="s">
        <v>3684</v>
      </c>
      <c r="O146" s="48">
        <v>0</v>
      </c>
      <c r="P146" s="48" t="s">
        <v>291</v>
      </c>
      <c r="Q146" s="48">
        <v>4</v>
      </c>
      <c r="R146" s="48" t="s">
        <v>3966</v>
      </c>
      <c r="S146" s="48">
        <v>0</v>
      </c>
      <c r="T146" s="48" t="s">
        <v>291</v>
      </c>
      <c r="U146" s="48">
        <v>100</v>
      </c>
      <c r="V146" s="48" t="s">
        <v>2280</v>
      </c>
      <c r="W146" s="48">
        <v>0</v>
      </c>
      <c r="X146" s="48" t="s">
        <v>291</v>
      </c>
      <c r="Y146" s="48">
        <v>50</v>
      </c>
      <c r="Z146" s="48" t="s">
        <v>3967</v>
      </c>
      <c r="AA146" s="48" t="s">
        <v>2220</v>
      </c>
      <c r="AB146" s="48" t="s">
        <v>2220</v>
      </c>
      <c r="AC146" s="48" t="s">
        <v>2220</v>
      </c>
      <c r="AD146" s="48" t="s">
        <v>2220</v>
      </c>
      <c r="AE146" s="48" t="s">
        <v>2220</v>
      </c>
      <c r="AF146" s="48" t="s">
        <v>2220</v>
      </c>
      <c r="AG146" s="48" t="s">
        <v>2220</v>
      </c>
      <c r="AH146" s="48" t="s">
        <v>2220</v>
      </c>
      <c r="AI146" s="48" t="s">
        <v>2220</v>
      </c>
      <c r="AJ146" s="48" t="s">
        <v>2220</v>
      </c>
      <c r="AK146" s="48" t="s">
        <v>2220</v>
      </c>
      <c r="AL146" s="48" t="s">
        <v>2220</v>
      </c>
      <c r="AM146" s="49">
        <v>20</v>
      </c>
      <c r="AN146" s="49">
        <v>97.480590000000007</v>
      </c>
      <c r="AO146" s="49"/>
      <c r="AP146" s="49">
        <v>0.5</v>
      </c>
      <c r="AQ146" s="49" t="s">
        <v>291</v>
      </c>
      <c r="AR146" s="49">
        <v>2.5</v>
      </c>
      <c r="AS146" s="49" t="s">
        <v>3684</v>
      </c>
      <c r="AT146" s="49">
        <v>0</v>
      </c>
      <c r="AU146" s="49" t="s">
        <v>291</v>
      </c>
      <c r="AV146" s="49">
        <v>4</v>
      </c>
      <c r="AW146" s="49" t="s">
        <v>3966</v>
      </c>
      <c r="AX146" s="49">
        <v>0</v>
      </c>
      <c r="AY146" s="49" t="s">
        <v>291</v>
      </c>
      <c r="AZ146" s="49">
        <v>100</v>
      </c>
      <c r="BA146" s="49" t="s">
        <v>2280</v>
      </c>
      <c r="BB146" s="49">
        <v>0</v>
      </c>
      <c r="BC146" s="49" t="s">
        <v>291</v>
      </c>
      <c r="BD146" s="49">
        <v>50</v>
      </c>
      <c r="BE146" s="49" t="s">
        <v>3967</v>
      </c>
      <c r="BF146" s="49" t="s">
        <v>2220</v>
      </c>
      <c r="BG146" s="49" t="s">
        <v>2220</v>
      </c>
      <c r="BH146" s="49" t="s">
        <v>2220</v>
      </c>
      <c r="BI146" s="49" t="s">
        <v>2220</v>
      </c>
      <c r="BJ146" s="49" t="s">
        <v>2220</v>
      </c>
      <c r="BK146" s="49" t="s">
        <v>2220</v>
      </c>
      <c r="BL146" s="49" t="s">
        <v>2220</v>
      </c>
      <c r="BM146" s="49" t="s">
        <v>2220</v>
      </c>
      <c r="BN146" s="49" t="s">
        <v>2220</v>
      </c>
      <c r="BO146" s="49" t="s">
        <v>2220</v>
      </c>
      <c r="BP146" s="49" t="s">
        <v>2220</v>
      </c>
      <c r="BQ146" s="49" t="s">
        <v>2220</v>
      </c>
    </row>
    <row r="147" spans="6:69" x14ac:dyDescent="0.2">
      <c r="F147" s="48" t="s">
        <v>592</v>
      </c>
      <c r="G147" s="48" t="s">
        <v>593</v>
      </c>
      <c r="H147" s="48"/>
      <c r="I147" s="48">
        <v>66.034620000000004</v>
      </c>
      <c r="J147" s="48"/>
      <c r="K147" s="48">
        <v>46.25</v>
      </c>
      <c r="L147" s="48" t="s">
        <v>3968</v>
      </c>
      <c r="M147" s="48">
        <v>17</v>
      </c>
      <c r="N147" s="48" t="s">
        <v>3969</v>
      </c>
      <c r="O147" s="48">
        <v>83.125</v>
      </c>
      <c r="P147" s="48" t="s">
        <v>3970</v>
      </c>
      <c r="Q147" s="48">
        <v>150</v>
      </c>
      <c r="R147" s="48" t="s">
        <v>3971</v>
      </c>
      <c r="S147" s="48">
        <v>193.75</v>
      </c>
      <c r="T147" s="48" t="s">
        <v>3972</v>
      </c>
      <c r="U147" s="48">
        <v>75</v>
      </c>
      <c r="V147" s="48" t="s">
        <v>3443</v>
      </c>
      <c r="W147" s="48">
        <v>426.25</v>
      </c>
      <c r="X147" s="48" t="s">
        <v>3973</v>
      </c>
      <c r="Y147" s="48">
        <v>406</v>
      </c>
      <c r="Z147" s="48" t="s">
        <v>3974</v>
      </c>
      <c r="AA147" s="48" t="s">
        <v>2220</v>
      </c>
      <c r="AB147" s="48" t="s">
        <v>2220</v>
      </c>
      <c r="AC147" s="48" t="s">
        <v>2220</v>
      </c>
      <c r="AD147" s="48" t="s">
        <v>2220</v>
      </c>
      <c r="AE147" s="48" t="s">
        <v>2220</v>
      </c>
      <c r="AF147" s="48" t="s">
        <v>2220</v>
      </c>
      <c r="AG147" s="48" t="s">
        <v>2220</v>
      </c>
      <c r="AH147" s="48" t="s">
        <v>2220</v>
      </c>
      <c r="AI147" s="48" t="s">
        <v>2220</v>
      </c>
      <c r="AJ147" s="48" t="s">
        <v>2220</v>
      </c>
      <c r="AK147" s="48" t="s">
        <v>2220</v>
      </c>
      <c r="AL147" s="48" t="s">
        <v>2220</v>
      </c>
      <c r="AM147" s="49">
        <v>124</v>
      </c>
      <c r="AN147" s="49">
        <v>66.034620000000004</v>
      </c>
      <c r="AO147" s="49"/>
      <c r="AP147" s="49">
        <v>46.25</v>
      </c>
      <c r="AQ147" s="49" t="s">
        <v>3968</v>
      </c>
      <c r="AR147" s="49">
        <v>17</v>
      </c>
      <c r="AS147" s="49" t="s">
        <v>3969</v>
      </c>
      <c r="AT147" s="49">
        <v>83.125</v>
      </c>
      <c r="AU147" s="49" t="s">
        <v>3970</v>
      </c>
      <c r="AV147" s="49">
        <v>150</v>
      </c>
      <c r="AW147" s="49" t="s">
        <v>3971</v>
      </c>
      <c r="AX147" s="49">
        <v>193.75</v>
      </c>
      <c r="AY147" s="49" t="s">
        <v>3972</v>
      </c>
      <c r="AZ147" s="49">
        <v>75</v>
      </c>
      <c r="BA147" s="49" t="s">
        <v>3443</v>
      </c>
      <c r="BB147" s="49">
        <v>426.25</v>
      </c>
      <c r="BC147" s="49" t="s">
        <v>3973</v>
      </c>
      <c r="BD147" s="49">
        <v>406</v>
      </c>
      <c r="BE147" s="49" t="s">
        <v>3974</v>
      </c>
      <c r="BF147" s="49" t="s">
        <v>2220</v>
      </c>
      <c r="BG147" s="49" t="s">
        <v>2220</v>
      </c>
      <c r="BH147" s="49" t="s">
        <v>2220</v>
      </c>
      <c r="BI147" s="49" t="s">
        <v>2220</v>
      </c>
      <c r="BJ147" s="49" t="s">
        <v>2220</v>
      </c>
      <c r="BK147" s="49" t="s">
        <v>2220</v>
      </c>
      <c r="BL147" s="49" t="s">
        <v>2220</v>
      </c>
      <c r="BM147" s="49" t="s">
        <v>2220</v>
      </c>
      <c r="BN147" s="49" t="s">
        <v>2220</v>
      </c>
      <c r="BO147" s="49" t="s">
        <v>2220</v>
      </c>
      <c r="BP147" s="49" t="s">
        <v>2220</v>
      </c>
      <c r="BQ147" s="49" t="s">
        <v>2220</v>
      </c>
    </row>
    <row r="148" spans="6:69" x14ac:dyDescent="0.2">
      <c r="F148" s="48" t="s">
        <v>158</v>
      </c>
      <c r="G148" s="48" t="s">
        <v>14</v>
      </c>
      <c r="H148" s="48"/>
      <c r="I148" s="48">
        <v>54.312790000000007</v>
      </c>
      <c r="J148" s="48"/>
      <c r="K148" s="48">
        <v>60</v>
      </c>
      <c r="L148" s="48" t="s">
        <v>3549</v>
      </c>
      <c r="M148" s="48">
        <v>90</v>
      </c>
      <c r="N148" s="48" t="s">
        <v>3975</v>
      </c>
      <c r="O148" s="48">
        <v>50</v>
      </c>
      <c r="P148" s="48" t="s">
        <v>3976</v>
      </c>
      <c r="Q148" s="48">
        <v>228</v>
      </c>
      <c r="R148" s="48" t="s">
        <v>3977</v>
      </c>
      <c r="S148" s="48">
        <v>105</v>
      </c>
      <c r="T148" s="48" t="s">
        <v>3464</v>
      </c>
      <c r="U148" s="48">
        <v>390.38459999999998</v>
      </c>
      <c r="V148" s="48" t="s">
        <v>3978</v>
      </c>
      <c r="W148" s="48">
        <v>363</v>
      </c>
      <c r="X148" s="48" t="s">
        <v>3979</v>
      </c>
      <c r="Y148" s="48">
        <v>778.84619999999995</v>
      </c>
      <c r="Z148" s="48" t="s">
        <v>3980</v>
      </c>
      <c r="AA148" s="48" t="s">
        <v>2220</v>
      </c>
      <c r="AB148" s="48" t="s">
        <v>2220</v>
      </c>
      <c r="AC148" s="48" t="s">
        <v>2220</v>
      </c>
      <c r="AD148" s="48" t="s">
        <v>2220</v>
      </c>
      <c r="AE148" s="48" t="s">
        <v>2220</v>
      </c>
      <c r="AF148" s="48" t="s">
        <v>2220</v>
      </c>
      <c r="AG148" s="48" t="s">
        <v>2220</v>
      </c>
      <c r="AH148" s="48" t="s">
        <v>2220</v>
      </c>
      <c r="AI148" s="48" t="s">
        <v>2220</v>
      </c>
      <c r="AJ148" s="48" t="s">
        <v>2220</v>
      </c>
      <c r="AK148" s="48" t="s">
        <v>2220</v>
      </c>
      <c r="AL148" s="48" t="s">
        <v>2220</v>
      </c>
      <c r="AM148" s="49">
        <v>86</v>
      </c>
      <c r="AN148" s="49">
        <v>75.97878</v>
      </c>
      <c r="AO148" s="49"/>
      <c r="AP148" s="49">
        <v>11</v>
      </c>
      <c r="AQ148" s="49" t="s">
        <v>4069</v>
      </c>
      <c r="AR148" s="49">
        <v>32</v>
      </c>
      <c r="AS148" s="49" t="s">
        <v>3654</v>
      </c>
      <c r="AT148" s="49">
        <v>37</v>
      </c>
      <c r="AU148" s="49" t="s">
        <v>3899</v>
      </c>
      <c r="AV148" s="49">
        <v>72</v>
      </c>
      <c r="AW148" s="49" t="s">
        <v>3377</v>
      </c>
      <c r="AX148" s="49">
        <v>73</v>
      </c>
      <c r="AY148" s="49" t="s">
        <v>4174</v>
      </c>
      <c r="AZ148" s="49">
        <v>267</v>
      </c>
      <c r="BA148" s="49" t="s">
        <v>4175</v>
      </c>
      <c r="BB148" s="49">
        <v>319</v>
      </c>
      <c r="BC148" s="49" t="s">
        <v>3537</v>
      </c>
      <c r="BD148" s="49">
        <v>464.4615</v>
      </c>
      <c r="BE148" s="49" t="s">
        <v>4176</v>
      </c>
      <c r="BF148" s="49" t="s">
        <v>2220</v>
      </c>
      <c r="BG148" s="49" t="s">
        <v>2220</v>
      </c>
      <c r="BH148" s="49" t="s">
        <v>2220</v>
      </c>
      <c r="BI148" s="49" t="s">
        <v>2220</v>
      </c>
      <c r="BJ148" s="49" t="s">
        <v>2220</v>
      </c>
      <c r="BK148" s="49" t="s">
        <v>2220</v>
      </c>
      <c r="BL148" s="49" t="s">
        <v>2220</v>
      </c>
      <c r="BM148" s="49" t="s">
        <v>2220</v>
      </c>
      <c r="BN148" s="49" t="s">
        <v>2220</v>
      </c>
      <c r="BO148" s="49" t="s">
        <v>2220</v>
      </c>
      <c r="BP148" s="49" t="s">
        <v>2220</v>
      </c>
      <c r="BQ148" s="49" t="s">
        <v>2220</v>
      </c>
    </row>
    <row r="149" spans="6:69" x14ac:dyDescent="0.2">
      <c r="F149" s="48" t="s">
        <v>594</v>
      </c>
      <c r="G149" s="48" t="s">
        <v>595</v>
      </c>
      <c r="H149" s="48"/>
      <c r="I149" s="48">
        <v>60.851670000000006</v>
      </c>
      <c r="J149" s="48"/>
      <c r="K149" s="48">
        <v>26</v>
      </c>
      <c r="L149" s="48" t="s">
        <v>3845</v>
      </c>
      <c r="M149" s="48">
        <v>72</v>
      </c>
      <c r="N149" s="48" t="s">
        <v>3461</v>
      </c>
      <c r="O149" s="48">
        <v>61.454549999999998</v>
      </c>
      <c r="P149" s="48" t="s">
        <v>3981</v>
      </c>
      <c r="Q149" s="48">
        <v>53.333329999999997</v>
      </c>
      <c r="R149" s="48" t="s">
        <v>3982</v>
      </c>
      <c r="S149" s="48">
        <v>96</v>
      </c>
      <c r="T149" s="48" t="s">
        <v>2347</v>
      </c>
      <c r="U149" s="48">
        <v>545</v>
      </c>
      <c r="V149" s="48" t="s">
        <v>3983</v>
      </c>
      <c r="W149" s="48">
        <v>546.72730000000001</v>
      </c>
      <c r="X149" s="48" t="s">
        <v>3984</v>
      </c>
      <c r="Y149" s="48">
        <v>701.66669999999999</v>
      </c>
      <c r="Z149" s="48" t="s">
        <v>3985</v>
      </c>
      <c r="AA149" s="48" t="s">
        <v>2220</v>
      </c>
      <c r="AB149" s="48" t="s">
        <v>2220</v>
      </c>
      <c r="AC149" s="48" t="s">
        <v>2220</v>
      </c>
      <c r="AD149" s="48" t="s">
        <v>2220</v>
      </c>
      <c r="AE149" s="48" t="s">
        <v>2220</v>
      </c>
      <c r="AF149" s="48" t="s">
        <v>2220</v>
      </c>
      <c r="AG149" s="48" t="s">
        <v>2220</v>
      </c>
      <c r="AH149" s="48" t="s">
        <v>2220</v>
      </c>
      <c r="AI149" s="48" t="s">
        <v>2220</v>
      </c>
      <c r="AJ149" s="48" t="s">
        <v>2220</v>
      </c>
      <c r="AK149" s="48" t="s">
        <v>2220</v>
      </c>
      <c r="AL149" s="48" t="s">
        <v>2220</v>
      </c>
      <c r="AM149" s="49">
        <v>142</v>
      </c>
      <c r="AN149" s="49">
        <v>60.851670000000006</v>
      </c>
      <c r="AO149" s="49"/>
      <c r="AP149" s="49">
        <v>26</v>
      </c>
      <c r="AQ149" s="49" t="s">
        <v>3845</v>
      </c>
      <c r="AR149" s="49">
        <v>72</v>
      </c>
      <c r="AS149" s="49" t="s">
        <v>3461</v>
      </c>
      <c r="AT149" s="49">
        <v>61.454549999999998</v>
      </c>
      <c r="AU149" s="49" t="s">
        <v>3981</v>
      </c>
      <c r="AV149" s="49">
        <v>53.333329999999997</v>
      </c>
      <c r="AW149" s="49" t="s">
        <v>3982</v>
      </c>
      <c r="AX149" s="49">
        <v>96</v>
      </c>
      <c r="AY149" s="49" t="s">
        <v>2347</v>
      </c>
      <c r="AZ149" s="49">
        <v>545</v>
      </c>
      <c r="BA149" s="49" t="s">
        <v>3983</v>
      </c>
      <c r="BB149" s="49">
        <v>546.72730000000001</v>
      </c>
      <c r="BC149" s="49" t="s">
        <v>3984</v>
      </c>
      <c r="BD149" s="49">
        <v>701.66669999999999</v>
      </c>
      <c r="BE149" s="49" t="s">
        <v>3985</v>
      </c>
      <c r="BF149" s="49" t="s">
        <v>2220</v>
      </c>
      <c r="BG149" s="49" t="s">
        <v>2220</v>
      </c>
      <c r="BH149" s="49" t="s">
        <v>2220</v>
      </c>
      <c r="BI149" s="49" t="s">
        <v>2220</v>
      </c>
      <c r="BJ149" s="49" t="s">
        <v>2220</v>
      </c>
      <c r="BK149" s="49" t="s">
        <v>2220</v>
      </c>
      <c r="BL149" s="49" t="s">
        <v>2220</v>
      </c>
      <c r="BM149" s="49" t="s">
        <v>2220</v>
      </c>
      <c r="BN149" s="49" t="s">
        <v>2220</v>
      </c>
      <c r="BO149" s="49" t="s">
        <v>2220</v>
      </c>
      <c r="BP149" s="49" t="s">
        <v>2220</v>
      </c>
      <c r="BQ149" s="49" t="s">
        <v>2220</v>
      </c>
    </row>
    <row r="150" spans="6:69" x14ac:dyDescent="0.2">
      <c r="F150" s="48" t="s">
        <v>596</v>
      </c>
      <c r="G150" s="48" t="s">
        <v>597</v>
      </c>
      <c r="H150" s="48"/>
      <c r="I150" s="48">
        <v>96.635120000000015</v>
      </c>
      <c r="J150" s="48"/>
      <c r="K150" s="48">
        <v>2.3333330000000001</v>
      </c>
      <c r="L150" s="48" t="s">
        <v>3986</v>
      </c>
      <c r="M150" s="48">
        <v>3</v>
      </c>
      <c r="N150" s="48" t="s">
        <v>3917</v>
      </c>
      <c r="O150" s="48">
        <v>3.6666669999999999</v>
      </c>
      <c r="P150" s="48" t="s">
        <v>3987</v>
      </c>
      <c r="Q150" s="48">
        <v>4</v>
      </c>
      <c r="R150" s="48" t="s">
        <v>3966</v>
      </c>
      <c r="S150" s="48">
        <v>35</v>
      </c>
      <c r="T150" s="48" t="s">
        <v>3774</v>
      </c>
      <c r="U150" s="48">
        <v>35</v>
      </c>
      <c r="V150" s="48" t="s">
        <v>1857</v>
      </c>
      <c r="W150" s="48">
        <v>47.25</v>
      </c>
      <c r="X150" s="48" t="s">
        <v>3988</v>
      </c>
      <c r="Y150" s="48">
        <v>52</v>
      </c>
      <c r="Z150" s="48" t="s">
        <v>3989</v>
      </c>
      <c r="AA150" s="48" t="s">
        <v>2220</v>
      </c>
      <c r="AB150" s="48" t="s">
        <v>2220</v>
      </c>
      <c r="AC150" s="48" t="s">
        <v>2220</v>
      </c>
      <c r="AD150" s="48" t="s">
        <v>2220</v>
      </c>
      <c r="AE150" s="48" t="s">
        <v>2220</v>
      </c>
      <c r="AF150" s="48" t="s">
        <v>2220</v>
      </c>
      <c r="AG150" s="48" t="s">
        <v>2220</v>
      </c>
      <c r="AH150" s="48" t="s">
        <v>2220</v>
      </c>
      <c r="AI150" s="48" t="s">
        <v>2220</v>
      </c>
      <c r="AJ150" s="48" t="s">
        <v>2220</v>
      </c>
      <c r="AK150" s="48" t="s">
        <v>2220</v>
      </c>
      <c r="AL150" s="48" t="s">
        <v>2220</v>
      </c>
      <c r="AM150" s="49">
        <v>23</v>
      </c>
      <c r="AN150" s="49">
        <v>96.571810000000013</v>
      </c>
      <c r="AO150" s="49"/>
      <c r="AP150" s="49">
        <v>2.3333330000000001</v>
      </c>
      <c r="AQ150" s="49" t="s">
        <v>3986</v>
      </c>
      <c r="AR150" s="49">
        <v>3</v>
      </c>
      <c r="AS150" s="49" t="s">
        <v>3917</v>
      </c>
      <c r="AT150" s="49">
        <v>4.13</v>
      </c>
      <c r="AU150" s="49" t="s">
        <v>4177</v>
      </c>
      <c r="AV150" s="49">
        <v>4.5999999999999996</v>
      </c>
      <c r="AW150" s="49" t="s">
        <v>4178</v>
      </c>
      <c r="AX150" s="49">
        <v>35</v>
      </c>
      <c r="AY150" s="49" t="s">
        <v>3774</v>
      </c>
      <c r="AZ150" s="49">
        <v>35</v>
      </c>
      <c r="BA150" s="49" t="s">
        <v>1857</v>
      </c>
      <c r="BB150" s="49">
        <v>47.25</v>
      </c>
      <c r="BC150" s="49" t="s">
        <v>3988</v>
      </c>
      <c r="BD150" s="49">
        <v>52</v>
      </c>
      <c r="BE150" s="49" t="s">
        <v>3989</v>
      </c>
      <c r="BF150" s="49" t="s">
        <v>2220</v>
      </c>
      <c r="BG150" s="49" t="s">
        <v>2220</v>
      </c>
      <c r="BH150" s="49" t="s">
        <v>2220</v>
      </c>
      <c r="BI150" s="49" t="s">
        <v>2220</v>
      </c>
      <c r="BJ150" s="49" t="s">
        <v>2220</v>
      </c>
      <c r="BK150" s="49" t="s">
        <v>2220</v>
      </c>
      <c r="BL150" s="49" t="s">
        <v>2220</v>
      </c>
      <c r="BM150" s="49" t="s">
        <v>2220</v>
      </c>
      <c r="BN150" s="49" t="s">
        <v>2220</v>
      </c>
      <c r="BO150" s="49" t="s">
        <v>2220</v>
      </c>
      <c r="BP150" s="49" t="s">
        <v>2220</v>
      </c>
      <c r="BQ150" s="49" t="s">
        <v>2220</v>
      </c>
    </row>
    <row r="151" spans="6:69" x14ac:dyDescent="0.2">
      <c r="F151" s="48" t="s">
        <v>598</v>
      </c>
      <c r="G151" s="48" t="s">
        <v>599</v>
      </c>
      <c r="H151" s="48"/>
      <c r="I151" s="48">
        <v>71.791760000000011</v>
      </c>
      <c r="J151" s="48"/>
      <c r="K151" s="48">
        <v>43.636360000000003</v>
      </c>
      <c r="L151" s="48" t="s">
        <v>3990</v>
      </c>
      <c r="M151" s="48">
        <v>33</v>
      </c>
      <c r="N151" s="48" t="s">
        <v>3405</v>
      </c>
      <c r="O151" s="48">
        <v>82</v>
      </c>
      <c r="P151" s="48" t="s">
        <v>3991</v>
      </c>
      <c r="Q151" s="48">
        <v>97</v>
      </c>
      <c r="R151" s="48" t="s">
        <v>3992</v>
      </c>
      <c r="S151" s="48">
        <v>115</v>
      </c>
      <c r="T151" s="48" t="s">
        <v>3993</v>
      </c>
      <c r="U151" s="48">
        <v>92.5</v>
      </c>
      <c r="V151" s="48" t="s">
        <v>3994</v>
      </c>
      <c r="W151" s="48">
        <v>332.27269999999999</v>
      </c>
      <c r="X151" s="48" t="s">
        <v>3995</v>
      </c>
      <c r="Y151" s="48">
        <v>340.625</v>
      </c>
      <c r="Z151" s="48" t="s">
        <v>3996</v>
      </c>
      <c r="AA151" s="48" t="s">
        <v>2220</v>
      </c>
      <c r="AB151" s="48" t="s">
        <v>2220</v>
      </c>
      <c r="AC151" s="48" t="s">
        <v>2220</v>
      </c>
      <c r="AD151" s="48" t="s">
        <v>2220</v>
      </c>
      <c r="AE151" s="48" t="s">
        <v>2220</v>
      </c>
      <c r="AF151" s="48" t="s">
        <v>2220</v>
      </c>
      <c r="AG151" s="48" t="s">
        <v>2220</v>
      </c>
      <c r="AH151" s="48" t="s">
        <v>2220</v>
      </c>
      <c r="AI151" s="48" t="s">
        <v>2220</v>
      </c>
      <c r="AJ151" s="48" t="s">
        <v>2220</v>
      </c>
      <c r="AK151" s="48" t="s">
        <v>2220</v>
      </c>
      <c r="AL151" s="48" t="s">
        <v>2220</v>
      </c>
      <c r="AM151" s="49">
        <v>98</v>
      </c>
      <c r="AN151" s="49">
        <v>71.791760000000011</v>
      </c>
      <c r="AO151" s="49"/>
      <c r="AP151" s="49">
        <v>43.636360000000003</v>
      </c>
      <c r="AQ151" s="49" t="s">
        <v>3990</v>
      </c>
      <c r="AR151" s="49">
        <v>33</v>
      </c>
      <c r="AS151" s="49" t="s">
        <v>3405</v>
      </c>
      <c r="AT151" s="49">
        <v>82</v>
      </c>
      <c r="AU151" s="49" t="s">
        <v>3991</v>
      </c>
      <c r="AV151" s="49">
        <v>97</v>
      </c>
      <c r="AW151" s="49" t="s">
        <v>3992</v>
      </c>
      <c r="AX151" s="49">
        <v>115</v>
      </c>
      <c r="AY151" s="49" t="s">
        <v>3993</v>
      </c>
      <c r="AZ151" s="49">
        <v>92.5</v>
      </c>
      <c r="BA151" s="49" t="s">
        <v>3994</v>
      </c>
      <c r="BB151" s="49">
        <v>332.27269999999999</v>
      </c>
      <c r="BC151" s="49" t="s">
        <v>3995</v>
      </c>
      <c r="BD151" s="49">
        <v>340.625</v>
      </c>
      <c r="BE151" s="49" t="s">
        <v>3996</v>
      </c>
      <c r="BF151" s="49" t="s">
        <v>2220</v>
      </c>
      <c r="BG151" s="49" t="s">
        <v>2220</v>
      </c>
      <c r="BH151" s="49" t="s">
        <v>2220</v>
      </c>
      <c r="BI151" s="49" t="s">
        <v>2220</v>
      </c>
      <c r="BJ151" s="49" t="s">
        <v>2220</v>
      </c>
      <c r="BK151" s="49" t="s">
        <v>2220</v>
      </c>
      <c r="BL151" s="49" t="s">
        <v>2220</v>
      </c>
      <c r="BM151" s="49" t="s">
        <v>2220</v>
      </c>
      <c r="BN151" s="49" t="s">
        <v>2220</v>
      </c>
      <c r="BO151" s="49" t="s">
        <v>2220</v>
      </c>
      <c r="BP151" s="49" t="s">
        <v>2220</v>
      </c>
      <c r="BQ151" s="49" t="s">
        <v>2220</v>
      </c>
    </row>
    <row r="152" spans="6:69" x14ac:dyDescent="0.2">
      <c r="F152" s="48" t="s">
        <v>600</v>
      </c>
      <c r="G152" s="48" t="s">
        <v>601</v>
      </c>
      <c r="H152" s="48"/>
      <c r="I152" s="48">
        <v>48.991170000000004</v>
      </c>
      <c r="J152" s="48"/>
      <c r="K152" s="48">
        <v>72</v>
      </c>
      <c r="L152" s="48" t="s">
        <v>3760</v>
      </c>
      <c r="M152" s="48">
        <v>137.1429</v>
      </c>
      <c r="N152" s="48" t="s">
        <v>3997</v>
      </c>
      <c r="O152" s="48">
        <v>54.857140000000001</v>
      </c>
      <c r="P152" s="48" t="s">
        <v>3998</v>
      </c>
      <c r="Q152" s="48">
        <v>120</v>
      </c>
      <c r="R152" s="48" t="s">
        <v>3930</v>
      </c>
      <c r="S152" s="48">
        <v>227.1429</v>
      </c>
      <c r="T152" s="48" t="s">
        <v>3999</v>
      </c>
      <c r="U152" s="48">
        <v>387.1429</v>
      </c>
      <c r="V152" s="48" t="s">
        <v>4000</v>
      </c>
      <c r="W152" s="48">
        <v>551.85709999999995</v>
      </c>
      <c r="X152" s="48" t="s">
        <v>4001</v>
      </c>
      <c r="Y152" s="48">
        <v>821</v>
      </c>
      <c r="Z152" s="48" t="s">
        <v>4002</v>
      </c>
      <c r="AA152" s="48" t="s">
        <v>2220</v>
      </c>
      <c r="AB152" s="48" t="s">
        <v>2220</v>
      </c>
      <c r="AC152" s="48" t="s">
        <v>2220</v>
      </c>
      <c r="AD152" s="48" t="s">
        <v>2220</v>
      </c>
      <c r="AE152" s="48" t="s">
        <v>2220</v>
      </c>
      <c r="AF152" s="48" t="s">
        <v>2220</v>
      </c>
      <c r="AG152" s="48" t="s">
        <v>2220</v>
      </c>
      <c r="AH152" s="48" t="s">
        <v>2220</v>
      </c>
      <c r="AI152" s="48" t="s">
        <v>2220</v>
      </c>
      <c r="AJ152" s="48" t="s">
        <v>2220</v>
      </c>
      <c r="AK152" s="48" t="s">
        <v>2220</v>
      </c>
      <c r="AL152" s="48" t="s">
        <v>2220</v>
      </c>
      <c r="AM152" s="49">
        <v>165</v>
      </c>
      <c r="AN152" s="49">
        <v>51.875210000000003</v>
      </c>
      <c r="AO152" s="49"/>
      <c r="AP152" s="49">
        <v>72</v>
      </c>
      <c r="AQ152" s="49" t="s">
        <v>3760</v>
      </c>
      <c r="AR152" s="49">
        <v>82</v>
      </c>
      <c r="AS152" s="49" t="s">
        <v>4179</v>
      </c>
      <c r="AT152" s="49">
        <v>54.857140000000001</v>
      </c>
      <c r="AU152" s="49" t="s">
        <v>3998</v>
      </c>
      <c r="AV152" s="49">
        <v>120</v>
      </c>
      <c r="AW152" s="49" t="s">
        <v>3930</v>
      </c>
      <c r="AX152" s="49">
        <v>227.1429</v>
      </c>
      <c r="AY152" s="49" t="s">
        <v>3999</v>
      </c>
      <c r="AZ152" s="49">
        <v>387.1429</v>
      </c>
      <c r="BA152" s="49" t="s">
        <v>4000</v>
      </c>
      <c r="BB152" s="49">
        <v>551.85709999999995</v>
      </c>
      <c r="BC152" s="49" t="s">
        <v>4001</v>
      </c>
      <c r="BD152" s="49">
        <v>821</v>
      </c>
      <c r="BE152" s="49" t="s">
        <v>4002</v>
      </c>
      <c r="BF152" s="49" t="s">
        <v>2220</v>
      </c>
      <c r="BG152" s="49" t="s">
        <v>2220</v>
      </c>
      <c r="BH152" s="49" t="s">
        <v>2220</v>
      </c>
      <c r="BI152" s="49" t="s">
        <v>2220</v>
      </c>
      <c r="BJ152" s="49" t="s">
        <v>2220</v>
      </c>
      <c r="BK152" s="49" t="s">
        <v>2220</v>
      </c>
      <c r="BL152" s="49" t="s">
        <v>2220</v>
      </c>
      <c r="BM152" s="49" t="s">
        <v>2220</v>
      </c>
      <c r="BN152" s="49" t="s">
        <v>2220</v>
      </c>
      <c r="BO152" s="49" t="s">
        <v>2220</v>
      </c>
      <c r="BP152" s="49" t="s">
        <v>2220</v>
      </c>
      <c r="BQ152" s="49" t="s">
        <v>2220</v>
      </c>
    </row>
    <row r="153" spans="6:69" x14ac:dyDescent="0.2">
      <c r="F153" s="48" t="s">
        <v>602</v>
      </c>
      <c r="G153" s="48" t="s">
        <v>603</v>
      </c>
      <c r="H153" s="48"/>
      <c r="I153" s="48">
        <v>89.567520000000002</v>
      </c>
      <c r="J153" s="48"/>
      <c r="K153" s="48">
        <v>2</v>
      </c>
      <c r="L153" s="48" t="s">
        <v>3393</v>
      </c>
      <c r="M153" s="48">
        <v>3</v>
      </c>
      <c r="N153" s="48" t="s">
        <v>3917</v>
      </c>
      <c r="O153" s="48">
        <v>10</v>
      </c>
      <c r="P153" s="48" t="s">
        <v>4003</v>
      </c>
      <c r="Q153" s="48">
        <v>33</v>
      </c>
      <c r="R153" s="48" t="s">
        <v>4004</v>
      </c>
      <c r="S153" s="48">
        <v>37</v>
      </c>
      <c r="T153" s="48" t="s">
        <v>4005</v>
      </c>
      <c r="U153" s="48">
        <v>40</v>
      </c>
      <c r="V153" s="48" t="s">
        <v>3591</v>
      </c>
      <c r="W153" s="48">
        <v>335</v>
      </c>
      <c r="X153" s="48" t="s">
        <v>4006</v>
      </c>
      <c r="Y153" s="48">
        <v>220</v>
      </c>
      <c r="Z153" s="48" t="s">
        <v>1749</v>
      </c>
      <c r="AA153" s="48" t="s">
        <v>2220</v>
      </c>
      <c r="AB153" s="48" t="s">
        <v>2220</v>
      </c>
      <c r="AC153" s="48" t="s">
        <v>2220</v>
      </c>
      <c r="AD153" s="48" t="s">
        <v>2220</v>
      </c>
      <c r="AE153" s="48" t="s">
        <v>2220</v>
      </c>
      <c r="AF153" s="48" t="s">
        <v>2220</v>
      </c>
      <c r="AG153" s="48" t="s">
        <v>2220</v>
      </c>
      <c r="AH153" s="48" t="s">
        <v>2220</v>
      </c>
      <c r="AI153" s="48" t="s">
        <v>2220</v>
      </c>
      <c r="AJ153" s="48" t="s">
        <v>2220</v>
      </c>
      <c r="AK153" s="48" t="s">
        <v>2220</v>
      </c>
      <c r="AL153" s="48" t="s">
        <v>2220</v>
      </c>
      <c r="AM153" s="49">
        <v>47</v>
      </c>
      <c r="AN153" s="49">
        <v>89.567520000000002</v>
      </c>
      <c r="AO153" s="49"/>
      <c r="AP153" s="49">
        <v>2</v>
      </c>
      <c r="AQ153" s="49" t="s">
        <v>3393</v>
      </c>
      <c r="AR153" s="49">
        <v>3</v>
      </c>
      <c r="AS153" s="49" t="s">
        <v>3917</v>
      </c>
      <c r="AT153" s="49">
        <v>10</v>
      </c>
      <c r="AU153" s="49" t="s">
        <v>4003</v>
      </c>
      <c r="AV153" s="49">
        <v>33</v>
      </c>
      <c r="AW153" s="49" t="s">
        <v>4004</v>
      </c>
      <c r="AX153" s="49">
        <v>37</v>
      </c>
      <c r="AY153" s="49" t="s">
        <v>4005</v>
      </c>
      <c r="AZ153" s="49">
        <v>40</v>
      </c>
      <c r="BA153" s="49" t="s">
        <v>3591</v>
      </c>
      <c r="BB153" s="49">
        <v>335</v>
      </c>
      <c r="BC153" s="49" t="s">
        <v>4006</v>
      </c>
      <c r="BD153" s="49">
        <v>220</v>
      </c>
      <c r="BE153" s="49" t="s">
        <v>1749</v>
      </c>
      <c r="BF153" s="49" t="s">
        <v>2220</v>
      </c>
      <c r="BG153" s="49" t="s">
        <v>2220</v>
      </c>
      <c r="BH153" s="49" t="s">
        <v>2220</v>
      </c>
      <c r="BI153" s="49" t="s">
        <v>2220</v>
      </c>
      <c r="BJ153" s="49" t="s">
        <v>2220</v>
      </c>
      <c r="BK153" s="49" t="s">
        <v>2220</v>
      </c>
      <c r="BL153" s="49" t="s">
        <v>2220</v>
      </c>
      <c r="BM153" s="49" t="s">
        <v>2220</v>
      </c>
      <c r="BN153" s="49" t="s">
        <v>2220</v>
      </c>
      <c r="BO153" s="49" t="s">
        <v>2220</v>
      </c>
      <c r="BP153" s="49" t="s">
        <v>2220</v>
      </c>
      <c r="BQ153" s="49" t="s">
        <v>2220</v>
      </c>
    </row>
    <row r="154" spans="6:69" x14ac:dyDescent="0.2">
      <c r="F154" s="48" t="s">
        <v>604</v>
      </c>
      <c r="G154" s="48" t="s">
        <v>605</v>
      </c>
      <c r="H154" s="48"/>
      <c r="I154" s="48">
        <v>100.00000000000001</v>
      </c>
      <c r="J154" s="48"/>
      <c r="K154" s="48">
        <v>0.5</v>
      </c>
      <c r="L154" s="48" t="s">
        <v>291</v>
      </c>
      <c r="M154" s="48">
        <v>0.5</v>
      </c>
      <c r="N154" s="48" t="s">
        <v>291</v>
      </c>
      <c r="O154" s="48">
        <v>0</v>
      </c>
      <c r="P154" s="48" t="s">
        <v>291</v>
      </c>
      <c r="Q154" s="48">
        <v>0</v>
      </c>
      <c r="R154" s="48" t="s">
        <v>291</v>
      </c>
      <c r="S154" s="48">
        <v>0</v>
      </c>
      <c r="T154" s="48" t="s">
        <v>291</v>
      </c>
      <c r="U154" s="48">
        <v>0</v>
      </c>
      <c r="V154" s="48" t="s">
        <v>291</v>
      </c>
      <c r="W154" s="48">
        <v>0</v>
      </c>
      <c r="X154" s="48" t="s">
        <v>291</v>
      </c>
      <c r="Y154" s="48">
        <v>0</v>
      </c>
      <c r="Z154" s="48" t="s">
        <v>291</v>
      </c>
      <c r="AA154" s="48" t="s">
        <v>2220</v>
      </c>
      <c r="AB154" s="48" t="s">
        <v>2220</v>
      </c>
      <c r="AC154" s="48" t="s">
        <v>2220</v>
      </c>
      <c r="AD154" s="48" t="s">
        <v>2220</v>
      </c>
      <c r="AE154" s="48" t="s">
        <v>2220</v>
      </c>
      <c r="AF154" s="48" t="s">
        <v>2220</v>
      </c>
      <c r="AG154" s="48" t="s">
        <v>2220</v>
      </c>
      <c r="AH154" s="48" t="s">
        <v>2220</v>
      </c>
      <c r="AI154" s="48" t="s">
        <v>2220</v>
      </c>
      <c r="AJ154" s="48" t="s">
        <v>2220</v>
      </c>
      <c r="AK154" s="48" t="s">
        <v>2220</v>
      </c>
      <c r="AL154" s="48" t="s">
        <v>2220</v>
      </c>
      <c r="AM154" s="49">
        <v>1</v>
      </c>
      <c r="AN154" s="49">
        <v>100.00000000000001</v>
      </c>
      <c r="AO154" s="49"/>
      <c r="AP154" s="49">
        <v>0.5</v>
      </c>
      <c r="AQ154" s="49" t="s">
        <v>291</v>
      </c>
      <c r="AR154" s="49">
        <v>0.5</v>
      </c>
      <c r="AS154" s="49" t="s">
        <v>291</v>
      </c>
      <c r="AT154" s="49">
        <v>0</v>
      </c>
      <c r="AU154" s="49" t="s">
        <v>291</v>
      </c>
      <c r="AV154" s="49">
        <v>0</v>
      </c>
      <c r="AW154" s="49" t="s">
        <v>291</v>
      </c>
      <c r="AX154" s="49">
        <v>0</v>
      </c>
      <c r="AY154" s="49" t="s">
        <v>291</v>
      </c>
      <c r="AZ154" s="49">
        <v>0</v>
      </c>
      <c r="BA154" s="49" t="s">
        <v>291</v>
      </c>
      <c r="BB154" s="49">
        <v>0</v>
      </c>
      <c r="BC154" s="49" t="s">
        <v>291</v>
      </c>
      <c r="BD154" s="49">
        <v>0</v>
      </c>
      <c r="BE154" s="49" t="s">
        <v>291</v>
      </c>
      <c r="BF154" s="49" t="s">
        <v>2220</v>
      </c>
      <c r="BG154" s="49" t="s">
        <v>2220</v>
      </c>
      <c r="BH154" s="49" t="s">
        <v>2220</v>
      </c>
      <c r="BI154" s="49" t="s">
        <v>2220</v>
      </c>
      <c r="BJ154" s="49" t="s">
        <v>2220</v>
      </c>
      <c r="BK154" s="49" t="s">
        <v>2220</v>
      </c>
      <c r="BL154" s="49" t="s">
        <v>2220</v>
      </c>
      <c r="BM154" s="49" t="s">
        <v>2220</v>
      </c>
      <c r="BN154" s="49" t="s">
        <v>2220</v>
      </c>
      <c r="BO154" s="49" t="s">
        <v>2220</v>
      </c>
      <c r="BP154" s="49" t="s">
        <v>2220</v>
      </c>
      <c r="BQ154" s="49" t="s">
        <v>2220</v>
      </c>
    </row>
    <row r="155" spans="6:69" x14ac:dyDescent="0.2">
      <c r="F155" s="48" t="s">
        <v>606</v>
      </c>
      <c r="G155" s="48" t="s">
        <v>607</v>
      </c>
      <c r="H155" s="48"/>
      <c r="I155" s="48">
        <v>100.00000000000001</v>
      </c>
      <c r="J155" s="48"/>
      <c r="K155" s="48">
        <v>0.5</v>
      </c>
      <c r="L155" s="48" t="s">
        <v>291</v>
      </c>
      <c r="M155" s="48">
        <v>0.5</v>
      </c>
      <c r="N155" s="48" t="s">
        <v>291</v>
      </c>
      <c r="O155" s="48">
        <v>0</v>
      </c>
      <c r="P155" s="48" t="s">
        <v>291</v>
      </c>
      <c r="Q155" s="48">
        <v>0</v>
      </c>
      <c r="R155" s="48" t="s">
        <v>291</v>
      </c>
      <c r="S155" s="48">
        <v>0</v>
      </c>
      <c r="T155" s="48" t="s">
        <v>291</v>
      </c>
      <c r="U155" s="48">
        <v>0</v>
      </c>
      <c r="V155" s="48" t="s">
        <v>291</v>
      </c>
      <c r="W155" s="48">
        <v>0</v>
      </c>
      <c r="X155" s="48" t="s">
        <v>291</v>
      </c>
      <c r="Y155" s="48">
        <v>0</v>
      </c>
      <c r="Z155" s="48" t="s">
        <v>291</v>
      </c>
      <c r="AA155" s="48" t="s">
        <v>2220</v>
      </c>
      <c r="AB155" s="48" t="s">
        <v>2220</v>
      </c>
      <c r="AC155" s="48" t="s">
        <v>2220</v>
      </c>
      <c r="AD155" s="48" t="s">
        <v>2220</v>
      </c>
      <c r="AE155" s="48" t="s">
        <v>2220</v>
      </c>
      <c r="AF155" s="48" t="s">
        <v>2220</v>
      </c>
      <c r="AG155" s="48" t="s">
        <v>2220</v>
      </c>
      <c r="AH155" s="48" t="s">
        <v>2220</v>
      </c>
      <c r="AI155" s="48" t="s">
        <v>2220</v>
      </c>
      <c r="AJ155" s="48" t="s">
        <v>2220</v>
      </c>
      <c r="AK155" s="48" t="s">
        <v>2220</v>
      </c>
      <c r="AL155" s="48" t="s">
        <v>2220</v>
      </c>
      <c r="AM155" s="49">
        <v>1</v>
      </c>
      <c r="AN155" s="49">
        <v>100.00000000000001</v>
      </c>
      <c r="AO155" s="49"/>
      <c r="AP155" s="49">
        <v>0.5</v>
      </c>
      <c r="AQ155" s="49" t="s">
        <v>291</v>
      </c>
      <c r="AR155" s="49">
        <v>0.5</v>
      </c>
      <c r="AS155" s="49" t="s">
        <v>291</v>
      </c>
      <c r="AT155" s="49">
        <v>0</v>
      </c>
      <c r="AU155" s="49" t="s">
        <v>291</v>
      </c>
      <c r="AV155" s="49">
        <v>0</v>
      </c>
      <c r="AW155" s="49" t="s">
        <v>291</v>
      </c>
      <c r="AX155" s="49">
        <v>0</v>
      </c>
      <c r="AY155" s="49" t="s">
        <v>291</v>
      </c>
      <c r="AZ155" s="49">
        <v>0</v>
      </c>
      <c r="BA155" s="49" t="s">
        <v>291</v>
      </c>
      <c r="BB155" s="49">
        <v>0</v>
      </c>
      <c r="BC155" s="49" t="s">
        <v>291</v>
      </c>
      <c r="BD155" s="49">
        <v>0</v>
      </c>
      <c r="BE155" s="49" t="s">
        <v>291</v>
      </c>
      <c r="BF155" s="49" t="s">
        <v>2220</v>
      </c>
      <c r="BG155" s="49" t="s">
        <v>2220</v>
      </c>
      <c r="BH155" s="49" t="s">
        <v>2220</v>
      </c>
      <c r="BI155" s="49" t="s">
        <v>2220</v>
      </c>
      <c r="BJ155" s="49" t="s">
        <v>2220</v>
      </c>
      <c r="BK155" s="49" t="s">
        <v>2220</v>
      </c>
      <c r="BL155" s="49" t="s">
        <v>2220</v>
      </c>
      <c r="BM155" s="49" t="s">
        <v>2220</v>
      </c>
      <c r="BN155" s="49" t="s">
        <v>2220</v>
      </c>
      <c r="BO155" s="49" t="s">
        <v>2220</v>
      </c>
      <c r="BP155" s="49" t="s">
        <v>2220</v>
      </c>
      <c r="BQ155" s="49" t="s">
        <v>2220</v>
      </c>
    </row>
    <row r="156" spans="6:69" x14ac:dyDescent="0.2">
      <c r="F156" s="48" t="s">
        <v>608</v>
      </c>
      <c r="G156" s="48" t="s">
        <v>609</v>
      </c>
      <c r="H156" s="48"/>
      <c r="I156" s="48">
        <v>53.447500000000005</v>
      </c>
      <c r="J156" s="48"/>
      <c r="K156" s="48">
        <v>60</v>
      </c>
      <c r="L156" s="48" t="s">
        <v>3549</v>
      </c>
      <c r="M156" s="48">
        <v>36.5</v>
      </c>
      <c r="N156" s="48" t="s">
        <v>4007</v>
      </c>
      <c r="O156" s="48">
        <v>109.5</v>
      </c>
      <c r="P156" s="48" t="s">
        <v>4008</v>
      </c>
      <c r="Q156" s="48">
        <v>108</v>
      </c>
      <c r="R156" s="48" t="s">
        <v>4009</v>
      </c>
      <c r="S156" s="48">
        <v>257</v>
      </c>
      <c r="T156" s="48" t="s">
        <v>4010</v>
      </c>
      <c r="U156" s="48">
        <v>215</v>
      </c>
      <c r="V156" s="48" t="s">
        <v>4011</v>
      </c>
      <c r="W156" s="48">
        <v>630</v>
      </c>
      <c r="X156" s="48" t="s">
        <v>3553</v>
      </c>
      <c r="Y156" s="48">
        <v>740</v>
      </c>
      <c r="Z156" s="48" t="s">
        <v>2025</v>
      </c>
      <c r="AA156" s="48" t="s">
        <v>2220</v>
      </c>
      <c r="AB156" s="48" t="s">
        <v>2220</v>
      </c>
      <c r="AC156" s="48" t="s">
        <v>2220</v>
      </c>
      <c r="AD156" s="48" t="s">
        <v>2220</v>
      </c>
      <c r="AE156" s="48" t="s">
        <v>2220</v>
      </c>
      <c r="AF156" s="48" t="s">
        <v>2220</v>
      </c>
      <c r="AG156" s="48" t="s">
        <v>2220</v>
      </c>
      <c r="AH156" s="48" t="s">
        <v>2220</v>
      </c>
      <c r="AI156" s="48" t="s">
        <v>2220</v>
      </c>
      <c r="AJ156" s="48" t="s">
        <v>2220</v>
      </c>
      <c r="AK156" s="48" t="s">
        <v>2220</v>
      </c>
      <c r="AL156" s="48" t="s">
        <v>2220</v>
      </c>
      <c r="AM156" s="49">
        <v>160</v>
      </c>
      <c r="AN156" s="49">
        <v>53.447500000000005</v>
      </c>
      <c r="AO156" s="49"/>
      <c r="AP156" s="49">
        <v>60</v>
      </c>
      <c r="AQ156" s="49" t="s">
        <v>3549</v>
      </c>
      <c r="AR156" s="49">
        <v>36.5</v>
      </c>
      <c r="AS156" s="49" t="s">
        <v>4007</v>
      </c>
      <c r="AT156" s="49">
        <v>109.5</v>
      </c>
      <c r="AU156" s="49" t="s">
        <v>4008</v>
      </c>
      <c r="AV156" s="49">
        <v>108</v>
      </c>
      <c r="AW156" s="49" t="s">
        <v>4009</v>
      </c>
      <c r="AX156" s="49">
        <v>257</v>
      </c>
      <c r="AY156" s="49" t="s">
        <v>4010</v>
      </c>
      <c r="AZ156" s="49">
        <v>215</v>
      </c>
      <c r="BA156" s="49" t="s">
        <v>4011</v>
      </c>
      <c r="BB156" s="49">
        <v>630</v>
      </c>
      <c r="BC156" s="49" t="s">
        <v>3553</v>
      </c>
      <c r="BD156" s="49">
        <v>740</v>
      </c>
      <c r="BE156" s="49" t="s">
        <v>2025</v>
      </c>
      <c r="BF156" s="49" t="s">
        <v>2220</v>
      </c>
      <c r="BG156" s="49" t="s">
        <v>2220</v>
      </c>
      <c r="BH156" s="49" t="s">
        <v>2220</v>
      </c>
      <c r="BI156" s="49" t="s">
        <v>2220</v>
      </c>
      <c r="BJ156" s="49" t="s">
        <v>2220</v>
      </c>
      <c r="BK156" s="49" t="s">
        <v>2220</v>
      </c>
      <c r="BL156" s="49" t="s">
        <v>2220</v>
      </c>
      <c r="BM156" s="49" t="s">
        <v>2220</v>
      </c>
      <c r="BN156" s="49" t="s">
        <v>2220</v>
      </c>
      <c r="BO156" s="49" t="s">
        <v>2220</v>
      </c>
      <c r="BP156" s="49" t="s">
        <v>2220</v>
      </c>
      <c r="BQ156" s="49" t="s">
        <v>2220</v>
      </c>
    </row>
    <row r="157" spans="6:69" x14ac:dyDescent="0.2">
      <c r="F157" s="48" t="s">
        <v>163</v>
      </c>
      <c r="G157" s="48" t="s">
        <v>49</v>
      </c>
      <c r="H157" s="48"/>
      <c r="I157" s="48">
        <v>51.596430000000005</v>
      </c>
      <c r="J157" s="48"/>
      <c r="K157" s="48">
        <v>72.5</v>
      </c>
      <c r="L157" s="48" t="s">
        <v>4012</v>
      </c>
      <c r="M157" s="48">
        <v>76</v>
      </c>
      <c r="N157" s="48" t="s">
        <v>4013</v>
      </c>
      <c r="O157" s="48">
        <v>44</v>
      </c>
      <c r="P157" s="48" t="s">
        <v>4014</v>
      </c>
      <c r="Q157" s="48">
        <v>85</v>
      </c>
      <c r="R157" s="48" t="s">
        <v>4015</v>
      </c>
      <c r="S157" s="48">
        <v>350</v>
      </c>
      <c r="T157" s="48" t="s">
        <v>300</v>
      </c>
      <c r="U157" s="48">
        <v>300</v>
      </c>
      <c r="V157" s="48" t="s">
        <v>2274</v>
      </c>
      <c r="W157" s="48">
        <v>495</v>
      </c>
      <c r="X157" s="48" t="s">
        <v>4016</v>
      </c>
      <c r="Y157" s="48">
        <v>952</v>
      </c>
      <c r="Z157" s="48" t="s">
        <v>4017</v>
      </c>
      <c r="AA157" s="48" t="s">
        <v>2220</v>
      </c>
      <c r="AB157" s="48" t="s">
        <v>2220</v>
      </c>
      <c r="AC157" s="48" t="s">
        <v>2220</v>
      </c>
      <c r="AD157" s="48" t="s">
        <v>2220</v>
      </c>
      <c r="AE157" s="48" t="s">
        <v>2220</v>
      </c>
      <c r="AF157" s="48" t="s">
        <v>2220</v>
      </c>
      <c r="AG157" s="48" t="s">
        <v>2220</v>
      </c>
      <c r="AH157" s="48" t="s">
        <v>2220</v>
      </c>
      <c r="AI157" s="48" t="s">
        <v>2220</v>
      </c>
      <c r="AJ157" s="48" t="s">
        <v>2220</v>
      </c>
      <c r="AK157" s="48" t="s">
        <v>2220</v>
      </c>
      <c r="AL157" s="48" t="s">
        <v>2220</v>
      </c>
      <c r="AM157" s="49">
        <v>166</v>
      </c>
      <c r="AN157" s="49">
        <v>51.596430000000005</v>
      </c>
      <c r="AO157" s="49"/>
      <c r="AP157" s="49">
        <v>72.5</v>
      </c>
      <c r="AQ157" s="49" t="s">
        <v>4012</v>
      </c>
      <c r="AR157" s="49">
        <v>76</v>
      </c>
      <c r="AS157" s="49" t="s">
        <v>4013</v>
      </c>
      <c r="AT157" s="49">
        <v>44</v>
      </c>
      <c r="AU157" s="49" t="s">
        <v>4014</v>
      </c>
      <c r="AV157" s="49">
        <v>85</v>
      </c>
      <c r="AW157" s="49" t="s">
        <v>4015</v>
      </c>
      <c r="AX157" s="49">
        <v>350</v>
      </c>
      <c r="AY157" s="49" t="s">
        <v>300</v>
      </c>
      <c r="AZ157" s="49">
        <v>300</v>
      </c>
      <c r="BA157" s="49" t="s">
        <v>2274</v>
      </c>
      <c r="BB157" s="49">
        <v>495</v>
      </c>
      <c r="BC157" s="49" t="s">
        <v>4016</v>
      </c>
      <c r="BD157" s="49">
        <v>952</v>
      </c>
      <c r="BE157" s="49" t="s">
        <v>4017</v>
      </c>
      <c r="BF157" s="49" t="s">
        <v>2220</v>
      </c>
      <c r="BG157" s="49" t="s">
        <v>2220</v>
      </c>
      <c r="BH157" s="49" t="s">
        <v>2220</v>
      </c>
      <c r="BI157" s="49" t="s">
        <v>2220</v>
      </c>
      <c r="BJ157" s="49" t="s">
        <v>2220</v>
      </c>
      <c r="BK157" s="49" t="s">
        <v>2220</v>
      </c>
      <c r="BL157" s="49" t="s">
        <v>2220</v>
      </c>
      <c r="BM157" s="49" t="s">
        <v>2220</v>
      </c>
      <c r="BN157" s="49" t="s">
        <v>2220</v>
      </c>
      <c r="BO157" s="49" t="s">
        <v>2220</v>
      </c>
      <c r="BP157" s="49" t="s">
        <v>2220</v>
      </c>
      <c r="BQ157" s="49" t="s">
        <v>2220</v>
      </c>
    </row>
    <row r="158" spans="6:69" x14ac:dyDescent="0.2">
      <c r="F158" s="48" t="s">
        <v>610</v>
      </c>
      <c r="G158" s="48" t="s">
        <v>611</v>
      </c>
      <c r="H158" s="48"/>
      <c r="I158" s="48">
        <v>59.642710000000008</v>
      </c>
      <c r="J158" s="48"/>
      <c r="K158" s="48">
        <v>68</v>
      </c>
      <c r="L158" s="48" t="s">
        <v>4018</v>
      </c>
      <c r="M158" s="48">
        <v>36</v>
      </c>
      <c r="N158" s="48" t="s">
        <v>3440</v>
      </c>
      <c r="O158" s="48">
        <v>92</v>
      </c>
      <c r="P158" s="48" t="s">
        <v>4019</v>
      </c>
      <c r="Q158" s="48">
        <v>87</v>
      </c>
      <c r="R158" s="48" t="s">
        <v>3634</v>
      </c>
      <c r="S158" s="48">
        <v>55</v>
      </c>
      <c r="T158" s="48" t="s">
        <v>4020</v>
      </c>
      <c r="U158" s="48">
        <v>73</v>
      </c>
      <c r="V158" s="48" t="s">
        <v>4021</v>
      </c>
      <c r="W158" s="48">
        <v>1257</v>
      </c>
      <c r="X158" s="48" t="s">
        <v>88</v>
      </c>
      <c r="Y158" s="48">
        <v>676</v>
      </c>
      <c r="Z158" s="48" t="s">
        <v>4022</v>
      </c>
      <c r="AA158" s="48" t="s">
        <v>2220</v>
      </c>
      <c r="AB158" s="48" t="s">
        <v>2220</v>
      </c>
      <c r="AC158" s="48" t="s">
        <v>2220</v>
      </c>
      <c r="AD158" s="48" t="s">
        <v>2220</v>
      </c>
      <c r="AE158" s="48" t="s">
        <v>2220</v>
      </c>
      <c r="AF158" s="48" t="s">
        <v>2220</v>
      </c>
      <c r="AG158" s="48" t="s">
        <v>2220</v>
      </c>
      <c r="AH158" s="48" t="s">
        <v>2220</v>
      </c>
      <c r="AI158" s="48" t="s">
        <v>2220</v>
      </c>
      <c r="AJ158" s="48" t="s">
        <v>2220</v>
      </c>
      <c r="AK158" s="48" t="s">
        <v>2220</v>
      </c>
      <c r="AL158" s="48" t="s">
        <v>2220</v>
      </c>
      <c r="AM158" s="49">
        <v>145</v>
      </c>
      <c r="AN158" s="49">
        <v>59.642710000000008</v>
      </c>
      <c r="AO158" s="49"/>
      <c r="AP158" s="49">
        <v>68</v>
      </c>
      <c r="AQ158" s="49" t="s">
        <v>4018</v>
      </c>
      <c r="AR158" s="49">
        <v>36</v>
      </c>
      <c r="AS158" s="49" t="s">
        <v>3440</v>
      </c>
      <c r="AT158" s="49">
        <v>92</v>
      </c>
      <c r="AU158" s="49" t="s">
        <v>4019</v>
      </c>
      <c r="AV158" s="49">
        <v>87</v>
      </c>
      <c r="AW158" s="49" t="s">
        <v>3634</v>
      </c>
      <c r="AX158" s="49">
        <v>55</v>
      </c>
      <c r="AY158" s="49" t="s">
        <v>4020</v>
      </c>
      <c r="AZ158" s="49">
        <v>73</v>
      </c>
      <c r="BA158" s="49" t="s">
        <v>4021</v>
      </c>
      <c r="BB158" s="49">
        <v>1257</v>
      </c>
      <c r="BC158" s="49" t="s">
        <v>88</v>
      </c>
      <c r="BD158" s="49">
        <v>676</v>
      </c>
      <c r="BE158" s="49" t="s">
        <v>4022</v>
      </c>
      <c r="BF158" s="49" t="s">
        <v>2220</v>
      </c>
      <c r="BG158" s="49" t="s">
        <v>2220</v>
      </c>
      <c r="BH158" s="49" t="s">
        <v>2220</v>
      </c>
      <c r="BI158" s="49" t="s">
        <v>2220</v>
      </c>
      <c r="BJ158" s="49" t="s">
        <v>2220</v>
      </c>
      <c r="BK158" s="49" t="s">
        <v>2220</v>
      </c>
      <c r="BL158" s="49" t="s">
        <v>2220</v>
      </c>
      <c r="BM158" s="49" t="s">
        <v>2220</v>
      </c>
      <c r="BN158" s="49" t="s">
        <v>2220</v>
      </c>
      <c r="BO158" s="49" t="s">
        <v>2220</v>
      </c>
      <c r="BP158" s="49" t="s">
        <v>2220</v>
      </c>
      <c r="BQ158" s="49" t="s">
        <v>2220</v>
      </c>
    </row>
    <row r="159" spans="6:69" x14ac:dyDescent="0.2">
      <c r="F159" s="48" t="s">
        <v>612</v>
      </c>
      <c r="G159" s="48" t="s">
        <v>613</v>
      </c>
      <c r="H159" s="48"/>
      <c r="I159" s="48">
        <v>26.191260000000003</v>
      </c>
      <c r="J159" s="48"/>
      <c r="K159" s="48">
        <v>192</v>
      </c>
      <c r="L159" s="48" t="s">
        <v>88</v>
      </c>
      <c r="M159" s="48">
        <v>360</v>
      </c>
      <c r="N159" s="48" t="s">
        <v>88</v>
      </c>
      <c r="O159" s="48">
        <v>146</v>
      </c>
      <c r="P159" s="48" t="s">
        <v>4023</v>
      </c>
      <c r="Q159" s="48">
        <v>179</v>
      </c>
      <c r="R159" s="48" t="s">
        <v>4024</v>
      </c>
      <c r="S159" s="48">
        <v>193.75</v>
      </c>
      <c r="T159" s="48" t="s">
        <v>3972</v>
      </c>
      <c r="U159" s="48">
        <v>350</v>
      </c>
      <c r="V159" s="48" t="s">
        <v>286</v>
      </c>
      <c r="W159" s="48">
        <v>762.5</v>
      </c>
      <c r="X159" s="48" t="s">
        <v>4025</v>
      </c>
      <c r="Y159" s="48">
        <v>781.25</v>
      </c>
      <c r="Z159" s="48" t="s">
        <v>4026</v>
      </c>
      <c r="AA159" s="48" t="s">
        <v>2220</v>
      </c>
      <c r="AB159" s="48" t="s">
        <v>2220</v>
      </c>
      <c r="AC159" s="48" t="s">
        <v>2220</v>
      </c>
      <c r="AD159" s="48" t="s">
        <v>2220</v>
      </c>
      <c r="AE159" s="48" t="s">
        <v>2220</v>
      </c>
      <c r="AF159" s="48" t="s">
        <v>2220</v>
      </c>
      <c r="AG159" s="48" t="s">
        <v>2220</v>
      </c>
      <c r="AH159" s="48" t="s">
        <v>2220</v>
      </c>
      <c r="AI159" s="48" t="s">
        <v>2220</v>
      </c>
      <c r="AJ159" s="48" t="s">
        <v>2220</v>
      </c>
      <c r="AK159" s="48" t="s">
        <v>2220</v>
      </c>
      <c r="AL159" s="48" t="s">
        <v>2220</v>
      </c>
      <c r="AM159" s="49">
        <v>180</v>
      </c>
      <c r="AN159" s="49">
        <v>26.191260000000003</v>
      </c>
      <c r="AO159" s="49"/>
      <c r="AP159" s="49">
        <v>192</v>
      </c>
      <c r="AQ159" s="49" t="s">
        <v>88</v>
      </c>
      <c r="AR159" s="49">
        <v>360</v>
      </c>
      <c r="AS159" s="49" t="s">
        <v>88</v>
      </c>
      <c r="AT159" s="49">
        <v>146</v>
      </c>
      <c r="AU159" s="49" t="s">
        <v>4023</v>
      </c>
      <c r="AV159" s="49">
        <v>179</v>
      </c>
      <c r="AW159" s="49" t="s">
        <v>4024</v>
      </c>
      <c r="AX159" s="49">
        <v>193.75</v>
      </c>
      <c r="AY159" s="49" t="s">
        <v>3972</v>
      </c>
      <c r="AZ159" s="49">
        <v>350</v>
      </c>
      <c r="BA159" s="49" t="s">
        <v>286</v>
      </c>
      <c r="BB159" s="49">
        <v>762.5</v>
      </c>
      <c r="BC159" s="49" t="s">
        <v>4025</v>
      </c>
      <c r="BD159" s="49">
        <v>781.25</v>
      </c>
      <c r="BE159" s="49" t="s">
        <v>4026</v>
      </c>
      <c r="BF159" s="49" t="s">
        <v>2220</v>
      </c>
      <c r="BG159" s="49" t="s">
        <v>2220</v>
      </c>
      <c r="BH159" s="49" t="s">
        <v>2220</v>
      </c>
      <c r="BI159" s="49" t="s">
        <v>2220</v>
      </c>
      <c r="BJ159" s="49" t="s">
        <v>2220</v>
      </c>
      <c r="BK159" s="49" t="s">
        <v>2220</v>
      </c>
      <c r="BL159" s="49" t="s">
        <v>2220</v>
      </c>
      <c r="BM159" s="49" t="s">
        <v>2220</v>
      </c>
      <c r="BN159" s="49" t="s">
        <v>2220</v>
      </c>
      <c r="BO159" s="49" t="s">
        <v>2220</v>
      </c>
      <c r="BP159" s="49" t="s">
        <v>2220</v>
      </c>
      <c r="BQ159" s="49" t="s">
        <v>2220</v>
      </c>
    </row>
    <row r="160" spans="6:69" x14ac:dyDescent="0.2">
      <c r="F160" s="48" t="s">
        <v>614</v>
      </c>
      <c r="G160" s="48" t="s">
        <v>615</v>
      </c>
      <c r="H160" s="48"/>
      <c r="I160" s="48">
        <v>100.00000000000001</v>
      </c>
      <c r="J160" s="48"/>
      <c r="K160" s="48">
        <v>0.5</v>
      </c>
      <c r="L160" s="48" t="s">
        <v>291</v>
      </c>
      <c r="M160" s="48">
        <v>0.5</v>
      </c>
      <c r="N160" s="48" t="s">
        <v>291</v>
      </c>
      <c r="O160" s="48">
        <v>0</v>
      </c>
      <c r="P160" s="48" t="s">
        <v>291</v>
      </c>
      <c r="Q160" s="48">
        <v>0</v>
      </c>
      <c r="R160" s="48" t="s">
        <v>291</v>
      </c>
      <c r="S160" s="48">
        <v>0</v>
      </c>
      <c r="T160" s="48" t="s">
        <v>291</v>
      </c>
      <c r="U160" s="48">
        <v>0</v>
      </c>
      <c r="V160" s="48" t="s">
        <v>291</v>
      </c>
      <c r="W160" s="48">
        <v>0</v>
      </c>
      <c r="X160" s="48" t="s">
        <v>291</v>
      </c>
      <c r="Y160" s="48">
        <v>0</v>
      </c>
      <c r="Z160" s="48" t="s">
        <v>291</v>
      </c>
      <c r="AA160" s="48" t="s">
        <v>2220</v>
      </c>
      <c r="AB160" s="48" t="s">
        <v>2220</v>
      </c>
      <c r="AC160" s="48" t="s">
        <v>2220</v>
      </c>
      <c r="AD160" s="48" t="s">
        <v>2220</v>
      </c>
      <c r="AE160" s="48" t="s">
        <v>2220</v>
      </c>
      <c r="AF160" s="48" t="s">
        <v>2220</v>
      </c>
      <c r="AG160" s="48" t="s">
        <v>2220</v>
      </c>
      <c r="AH160" s="48" t="s">
        <v>2220</v>
      </c>
      <c r="AI160" s="48" t="s">
        <v>2220</v>
      </c>
      <c r="AJ160" s="48" t="s">
        <v>2220</v>
      </c>
      <c r="AK160" s="48" t="s">
        <v>2220</v>
      </c>
      <c r="AL160" s="48" t="s">
        <v>2220</v>
      </c>
      <c r="AM160" s="49">
        <v>1</v>
      </c>
      <c r="AN160" s="49">
        <v>100.00000000000001</v>
      </c>
      <c r="AO160" s="49"/>
      <c r="AP160" s="49">
        <v>0.5</v>
      </c>
      <c r="AQ160" s="49" t="s">
        <v>291</v>
      </c>
      <c r="AR160" s="49">
        <v>0.5</v>
      </c>
      <c r="AS160" s="49" t="s">
        <v>291</v>
      </c>
      <c r="AT160" s="49">
        <v>0</v>
      </c>
      <c r="AU160" s="49" t="s">
        <v>291</v>
      </c>
      <c r="AV160" s="49">
        <v>0</v>
      </c>
      <c r="AW160" s="49" t="s">
        <v>291</v>
      </c>
      <c r="AX160" s="49">
        <v>0</v>
      </c>
      <c r="AY160" s="49" t="s">
        <v>291</v>
      </c>
      <c r="AZ160" s="49">
        <v>0</v>
      </c>
      <c r="BA160" s="49" t="s">
        <v>291</v>
      </c>
      <c r="BB160" s="49">
        <v>0</v>
      </c>
      <c r="BC160" s="49" t="s">
        <v>291</v>
      </c>
      <c r="BD160" s="49">
        <v>0</v>
      </c>
      <c r="BE160" s="49" t="s">
        <v>291</v>
      </c>
      <c r="BF160" s="49" t="s">
        <v>2220</v>
      </c>
      <c r="BG160" s="49" t="s">
        <v>2220</v>
      </c>
      <c r="BH160" s="49" t="s">
        <v>2220</v>
      </c>
      <c r="BI160" s="49" t="s">
        <v>2220</v>
      </c>
      <c r="BJ160" s="49" t="s">
        <v>2220</v>
      </c>
      <c r="BK160" s="49" t="s">
        <v>2220</v>
      </c>
      <c r="BL160" s="49" t="s">
        <v>2220</v>
      </c>
      <c r="BM160" s="49" t="s">
        <v>2220</v>
      </c>
      <c r="BN160" s="49" t="s">
        <v>2220</v>
      </c>
      <c r="BO160" s="49" t="s">
        <v>2220</v>
      </c>
      <c r="BP160" s="49" t="s">
        <v>2220</v>
      </c>
      <c r="BQ160" s="49" t="s">
        <v>2220</v>
      </c>
    </row>
    <row r="161" spans="6:69" x14ac:dyDescent="0.2">
      <c r="F161" s="48" t="s">
        <v>616</v>
      </c>
      <c r="G161" s="48" t="s">
        <v>617</v>
      </c>
      <c r="H161" s="48"/>
      <c r="I161" s="48">
        <v>73.294660000000007</v>
      </c>
      <c r="J161" s="48"/>
      <c r="K161" s="48">
        <v>48</v>
      </c>
      <c r="L161" s="48" t="s">
        <v>3446</v>
      </c>
      <c r="M161" s="48">
        <v>48</v>
      </c>
      <c r="N161" s="48" t="s">
        <v>3381</v>
      </c>
      <c r="O161" s="48">
        <v>43</v>
      </c>
      <c r="P161" s="48" t="s">
        <v>3530</v>
      </c>
      <c r="Q161" s="48">
        <v>72</v>
      </c>
      <c r="R161" s="48" t="s">
        <v>3377</v>
      </c>
      <c r="S161" s="48">
        <v>57.583329999999997</v>
      </c>
      <c r="T161" s="48" t="s">
        <v>4027</v>
      </c>
      <c r="U161" s="48">
        <v>282.77780000000001</v>
      </c>
      <c r="V161" s="48" t="s">
        <v>4028</v>
      </c>
      <c r="W161" s="48">
        <v>366.11110000000002</v>
      </c>
      <c r="X161" s="48" t="s">
        <v>4029</v>
      </c>
      <c r="Y161" s="48">
        <v>299.66669999999999</v>
      </c>
      <c r="Z161" s="48" t="s">
        <v>4030</v>
      </c>
      <c r="AA161" s="48" t="s">
        <v>2220</v>
      </c>
      <c r="AB161" s="48" t="s">
        <v>2220</v>
      </c>
      <c r="AC161" s="48" t="s">
        <v>2220</v>
      </c>
      <c r="AD161" s="48" t="s">
        <v>2220</v>
      </c>
      <c r="AE161" s="48" t="s">
        <v>2220</v>
      </c>
      <c r="AF161" s="48" t="s">
        <v>2220</v>
      </c>
      <c r="AG161" s="48" t="s">
        <v>2220</v>
      </c>
      <c r="AH161" s="48" t="s">
        <v>2220</v>
      </c>
      <c r="AI161" s="48" t="s">
        <v>2220</v>
      </c>
      <c r="AJ161" s="48" t="s">
        <v>2220</v>
      </c>
      <c r="AK161" s="48" t="s">
        <v>2220</v>
      </c>
      <c r="AL161" s="48" t="s">
        <v>2220</v>
      </c>
      <c r="AM161" s="49">
        <v>96</v>
      </c>
      <c r="AN161" s="49">
        <v>73.294660000000007</v>
      </c>
      <c r="AO161" s="49"/>
      <c r="AP161" s="49">
        <v>48</v>
      </c>
      <c r="AQ161" s="49" t="s">
        <v>3446</v>
      </c>
      <c r="AR161" s="49">
        <v>48</v>
      </c>
      <c r="AS161" s="49" t="s">
        <v>3381</v>
      </c>
      <c r="AT161" s="49">
        <v>43</v>
      </c>
      <c r="AU161" s="49" t="s">
        <v>3530</v>
      </c>
      <c r="AV161" s="49">
        <v>72</v>
      </c>
      <c r="AW161" s="49" t="s">
        <v>3377</v>
      </c>
      <c r="AX161" s="49">
        <v>57.583329999999997</v>
      </c>
      <c r="AY161" s="49" t="s">
        <v>4027</v>
      </c>
      <c r="AZ161" s="49">
        <v>282.77780000000001</v>
      </c>
      <c r="BA161" s="49" t="s">
        <v>4028</v>
      </c>
      <c r="BB161" s="49">
        <v>366.11110000000002</v>
      </c>
      <c r="BC161" s="49" t="s">
        <v>4029</v>
      </c>
      <c r="BD161" s="49">
        <v>299.66669999999999</v>
      </c>
      <c r="BE161" s="49" t="s">
        <v>4030</v>
      </c>
      <c r="BF161" s="49" t="s">
        <v>2220</v>
      </c>
      <c r="BG161" s="49" t="s">
        <v>2220</v>
      </c>
      <c r="BH161" s="49" t="s">
        <v>2220</v>
      </c>
      <c r="BI161" s="49" t="s">
        <v>2220</v>
      </c>
      <c r="BJ161" s="49" t="s">
        <v>2220</v>
      </c>
      <c r="BK161" s="49" t="s">
        <v>2220</v>
      </c>
      <c r="BL161" s="49" t="s">
        <v>2220</v>
      </c>
      <c r="BM161" s="49" t="s">
        <v>2220</v>
      </c>
      <c r="BN161" s="49" t="s">
        <v>2220</v>
      </c>
      <c r="BO161" s="49" t="s">
        <v>2220</v>
      </c>
      <c r="BP161" s="49" t="s">
        <v>2220</v>
      </c>
      <c r="BQ161" s="49" t="s">
        <v>2220</v>
      </c>
    </row>
    <row r="162" spans="6:69" x14ac:dyDescent="0.2">
      <c r="F162" s="48" t="s">
        <v>618</v>
      </c>
      <c r="G162" s="48" t="s">
        <v>619</v>
      </c>
      <c r="H162" s="48"/>
      <c r="I162" s="48">
        <v>81.035150000000002</v>
      </c>
      <c r="J162" s="48"/>
      <c r="K162" s="48">
        <v>24</v>
      </c>
      <c r="L162" s="48" t="s">
        <v>3414</v>
      </c>
      <c r="M162" s="48">
        <v>33.142859999999999</v>
      </c>
      <c r="N162" s="48" t="s">
        <v>4031</v>
      </c>
      <c r="O162" s="48">
        <v>27</v>
      </c>
      <c r="P162" s="48" t="s">
        <v>4032</v>
      </c>
      <c r="Q162" s="48">
        <v>37.142859999999999</v>
      </c>
      <c r="R162" s="48" t="s">
        <v>4033</v>
      </c>
      <c r="S162" s="48">
        <v>100</v>
      </c>
      <c r="T162" s="48" t="s">
        <v>734</v>
      </c>
      <c r="U162" s="48">
        <v>90</v>
      </c>
      <c r="V162" s="48" t="s">
        <v>2849</v>
      </c>
      <c r="W162" s="48">
        <v>335</v>
      </c>
      <c r="X162" s="48" t="s">
        <v>4006</v>
      </c>
      <c r="Y162" s="48">
        <v>310.71429999999998</v>
      </c>
      <c r="Z162" s="48" t="s">
        <v>2445</v>
      </c>
      <c r="AA162" s="48" t="s">
        <v>2220</v>
      </c>
      <c r="AB162" s="48" t="s">
        <v>2220</v>
      </c>
      <c r="AC162" s="48" t="s">
        <v>2220</v>
      </c>
      <c r="AD162" s="48" t="s">
        <v>2220</v>
      </c>
      <c r="AE162" s="48" t="s">
        <v>2220</v>
      </c>
      <c r="AF162" s="48" t="s">
        <v>2220</v>
      </c>
      <c r="AG162" s="48" t="s">
        <v>2220</v>
      </c>
      <c r="AH162" s="48" t="s">
        <v>2220</v>
      </c>
      <c r="AI162" s="48" t="s">
        <v>2220</v>
      </c>
      <c r="AJ162" s="48" t="s">
        <v>2220</v>
      </c>
      <c r="AK162" s="48" t="s">
        <v>2220</v>
      </c>
      <c r="AL162" s="48" t="s">
        <v>2220</v>
      </c>
      <c r="AM162" s="49">
        <v>71</v>
      </c>
      <c r="AN162" s="49">
        <v>81.035150000000002</v>
      </c>
      <c r="AO162" s="49"/>
      <c r="AP162" s="49">
        <v>24</v>
      </c>
      <c r="AQ162" s="49" t="s">
        <v>3414</v>
      </c>
      <c r="AR162" s="49">
        <v>33.142859999999999</v>
      </c>
      <c r="AS162" s="49" t="s">
        <v>4031</v>
      </c>
      <c r="AT162" s="49">
        <v>27</v>
      </c>
      <c r="AU162" s="49" t="s">
        <v>4032</v>
      </c>
      <c r="AV162" s="49">
        <v>37.142859999999999</v>
      </c>
      <c r="AW162" s="49" t="s">
        <v>4033</v>
      </c>
      <c r="AX162" s="49">
        <v>100</v>
      </c>
      <c r="AY162" s="49" t="s">
        <v>734</v>
      </c>
      <c r="AZ162" s="49">
        <v>90</v>
      </c>
      <c r="BA162" s="49" t="s">
        <v>2849</v>
      </c>
      <c r="BB162" s="49">
        <v>335</v>
      </c>
      <c r="BC162" s="49" t="s">
        <v>4006</v>
      </c>
      <c r="BD162" s="49">
        <v>310.71429999999998</v>
      </c>
      <c r="BE162" s="49" t="s">
        <v>2445</v>
      </c>
      <c r="BF162" s="49" t="s">
        <v>2220</v>
      </c>
      <c r="BG162" s="49" t="s">
        <v>2220</v>
      </c>
      <c r="BH162" s="49" t="s">
        <v>2220</v>
      </c>
      <c r="BI162" s="49" t="s">
        <v>2220</v>
      </c>
      <c r="BJ162" s="49" t="s">
        <v>2220</v>
      </c>
      <c r="BK162" s="49" t="s">
        <v>2220</v>
      </c>
      <c r="BL162" s="49" t="s">
        <v>2220</v>
      </c>
      <c r="BM162" s="49" t="s">
        <v>2220</v>
      </c>
      <c r="BN162" s="49" t="s">
        <v>2220</v>
      </c>
      <c r="BO162" s="49" t="s">
        <v>2220</v>
      </c>
      <c r="BP162" s="49" t="s">
        <v>2220</v>
      </c>
      <c r="BQ162" s="49" t="s">
        <v>2220</v>
      </c>
    </row>
    <row r="163" spans="6:69" x14ac:dyDescent="0.2">
      <c r="F163" s="48" t="s">
        <v>620</v>
      </c>
      <c r="G163" s="48" t="s">
        <v>621</v>
      </c>
      <c r="H163" s="48"/>
      <c r="I163" s="48">
        <v>73.868610000000004</v>
      </c>
      <c r="J163" s="48"/>
      <c r="K163" s="48">
        <v>19</v>
      </c>
      <c r="L163" s="48" t="s">
        <v>3739</v>
      </c>
      <c r="M163" s="48">
        <v>14.071429999999999</v>
      </c>
      <c r="N163" s="48" t="s">
        <v>4034</v>
      </c>
      <c r="O163" s="48">
        <v>27</v>
      </c>
      <c r="P163" s="48" t="s">
        <v>4032</v>
      </c>
      <c r="Q163" s="48">
        <v>26.571429999999999</v>
      </c>
      <c r="R163" s="48" t="s">
        <v>4035</v>
      </c>
      <c r="S163" s="48">
        <v>62.5</v>
      </c>
      <c r="T163" s="48" t="s">
        <v>2407</v>
      </c>
      <c r="U163" s="48">
        <v>97.5</v>
      </c>
      <c r="V163" s="48" t="s">
        <v>4036</v>
      </c>
      <c r="W163" s="48">
        <v>717.5</v>
      </c>
      <c r="X163" s="48" t="s">
        <v>4037</v>
      </c>
      <c r="Y163" s="48">
        <v>842.05449999999996</v>
      </c>
      <c r="Z163" s="48" t="s">
        <v>4038</v>
      </c>
      <c r="AA163" s="48" t="s">
        <v>2220</v>
      </c>
      <c r="AB163" s="48" t="s">
        <v>2220</v>
      </c>
      <c r="AC163" s="48" t="s">
        <v>2220</v>
      </c>
      <c r="AD163" s="48" t="s">
        <v>2220</v>
      </c>
      <c r="AE163" s="48" t="s">
        <v>2220</v>
      </c>
      <c r="AF163" s="48" t="s">
        <v>2220</v>
      </c>
      <c r="AG163" s="48" t="s">
        <v>2220</v>
      </c>
      <c r="AH163" s="48" t="s">
        <v>2220</v>
      </c>
      <c r="AI163" s="48" t="s">
        <v>2220</v>
      </c>
      <c r="AJ163" s="48" t="s">
        <v>2220</v>
      </c>
      <c r="AK163" s="48" t="s">
        <v>2220</v>
      </c>
      <c r="AL163" s="48" t="s">
        <v>2220</v>
      </c>
      <c r="AM163" s="49">
        <v>93</v>
      </c>
      <c r="AN163" s="49">
        <v>73.868610000000004</v>
      </c>
      <c r="AO163" s="49"/>
      <c r="AP163" s="49">
        <v>19</v>
      </c>
      <c r="AQ163" s="49" t="s">
        <v>3739</v>
      </c>
      <c r="AR163" s="49">
        <v>14.071429999999999</v>
      </c>
      <c r="AS163" s="49" t="s">
        <v>4034</v>
      </c>
      <c r="AT163" s="49">
        <v>27</v>
      </c>
      <c r="AU163" s="49" t="s">
        <v>4032</v>
      </c>
      <c r="AV163" s="49">
        <v>26.571429999999999</v>
      </c>
      <c r="AW163" s="49" t="s">
        <v>4035</v>
      </c>
      <c r="AX163" s="49">
        <v>62.5</v>
      </c>
      <c r="AY163" s="49" t="s">
        <v>2407</v>
      </c>
      <c r="AZ163" s="49">
        <v>97.5</v>
      </c>
      <c r="BA163" s="49" t="s">
        <v>4036</v>
      </c>
      <c r="BB163" s="49">
        <v>717.5</v>
      </c>
      <c r="BC163" s="49" t="s">
        <v>4037</v>
      </c>
      <c r="BD163" s="49">
        <v>842.05449999999996</v>
      </c>
      <c r="BE163" s="49" t="s">
        <v>4038</v>
      </c>
      <c r="BF163" s="49" t="s">
        <v>2220</v>
      </c>
      <c r="BG163" s="49" t="s">
        <v>2220</v>
      </c>
      <c r="BH163" s="49" t="s">
        <v>2220</v>
      </c>
      <c r="BI163" s="49" t="s">
        <v>2220</v>
      </c>
      <c r="BJ163" s="49" t="s">
        <v>2220</v>
      </c>
      <c r="BK163" s="49" t="s">
        <v>2220</v>
      </c>
      <c r="BL163" s="49" t="s">
        <v>2220</v>
      </c>
      <c r="BM163" s="49" t="s">
        <v>2220</v>
      </c>
      <c r="BN163" s="49" t="s">
        <v>2220</v>
      </c>
      <c r="BO163" s="49" t="s">
        <v>2220</v>
      </c>
      <c r="BP163" s="49" t="s">
        <v>2220</v>
      </c>
      <c r="BQ163" s="49" t="s">
        <v>2220</v>
      </c>
    </row>
    <row r="164" spans="6:69" x14ac:dyDescent="0.2">
      <c r="F164" s="48" t="s">
        <v>622</v>
      </c>
      <c r="G164" s="48" t="s">
        <v>623</v>
      </c>
      <c r="H164" s="48"/>
      <c r="I164" s="48">
        <v>77.350790000000003</v>
      </c>
      <c r="J164" s="48"/>
      <c r="K164" s="48">
        <v>48</v>
      </c>
      <c r="L164" s="48" t="s">
        <v>3446</v>
      </c>
      <c r="M164" s="48">
        <v>24</v>
      </c>
      <c r="N164" s="48" t="s">
        <v>3479</v>
      </c>
      <c r="O164" s="48">
        <v>28</v>
      </c>
      <c r="P164" s="48" t="s">
        <v>3813</v>
      </c>
      <c r="Q164" s="48">
        <v>48</v>
      </c>
      <c r="R164" s="48" t="s">
        <v>3442</v>
      </c>
      <c r="S164" s="48">
        <v>80</v>
      </c>
      <c r="T164" s="48" t="s">
        <v>254</v>
      </c>
      <c r="U164" s="48">
        <v>90</v>
      </c>
      <c r="V164" s="48" t="s">
        <v>2849</v>
      </c>
      <c r="W164" s="48">
        <v>340</v>
      </c>
      <c r="X164" s="48" t="s">
        <v>3490</v>
      </c>
      <c r="Y164" s="48">
        <v>540</v>
      </c>
      <c r="Z164" s="48" t="s">
        <v>1639</v>
      </c>
      <c r="AA164" s="48" t="s">
        <v>2220</v>
      </c>
      <c r="AB164" s="48" t="s">
        <v>2220</v>
      </c>
      <c r="AC164" s="48" t="s">
        <v>2220</v>
      </c>
      <c r="AD164" s="48" t="s">
        <v>2220</v>
      </c>
      <c r="AE164" s="48" t="s">
        <v>2220</v>
      </c>
      <c r="AF164" s="48" t="s">
        <v>2220</v>
      </c>
      <c r="AG164" s="48" t="s">
        <v>2220</v>
      </c>
      <c r="AH164" s="48" t="s">
        <v>2220</v>
      </c>
      <c r="AI164" s="48" t="s">
        <v>2220</v>
      </c>
      <c r="AJ164" s="48" t="s">
        <v>2220</v>
      </c>
      <c r="AK164" s="48" t="s">
        <v>2220</v>
      </c>
      <c r="AL164" s="48" t="s">
        <v>2220</v>
      </c>
      <c r="AM164" s="49">
        <v>81</v>
      </c>
      <c r="AN164" s="49">
        <v>77.350790000000003</v>
      </c>
      <c r="AO164" s="49"/>
      <c r="AP164" s="49">
        <v>48</v>
      </c>
      <c r="AQ164" s="49" t="s">
        <v>3446</v>
      </c>
      <c r="AR164" s="49">
        <v>24</v>
      </c>
      <c r="AS164" s="49" t="s">
        <v>3479</v>
      </c>
      <c r="AT164" s="49">
        <v>28</v>
      </c>
      <c r="AU164" s="49" t="s">
        <v>3813</v>
      </c>
      <c r="AV164" s="49">
        <v>48</v>
      </c>
      <c r="AW164" s="49" t="s">
        <v>3442</v>
      </c>
      <c r="AX164" s="49">
        <v>80</v>
      </c>
      <c r="AY164" s="49" t="s">
        <v>254</v>
      </c>
      <c r="AZ164" s="49">
        <v>90</v>
      </c>
      <c r="BA164" s="49" t="s">
        <v>2849</v>
      </c>
      <c r="BB164" s="49">
        <v>340</v>
      </c>
      <c r="BC164" s="49" t="s">
        <v>3490</v>
      </c>
      <c r="BD164" s="49">
        <v>540</v>
      </c>
      <c r="BE164" s="49" t="s">
        <v>1639</v>
      </c>
      <c r="BF164" s="49" t="s">
        <v>2220</v>
      </c>
      <c r="BG164" s="49" t="s">
        <v>2220</v>
      </c>
      <c r="BH164" s="49" t="s">
        <v>2220</v>
      </c>
      <c r="BI164" s="49" t="s">
        <v>2220</v>
      </c>
      <c r="BJ164" s="49" t="s">
        <v>2220</v>
      </c>
      <c r="BK164" s="49" t="s">
        <v>2220</v>
      </c>
      <c r="BL164" s="49" t="s">
        <v>2220</v>
      </c>
      <c r="BM164" s="49" t="s">
        <v>2220</v>
      </c>
      <c r="BN164" s="49" t="s">
        <v>2220</v>
      </c>
      <c r="BO164" s="49" t="s">
        <v>2220</v>
      </c>
      <c r="BP164" s="49" t="s">
        <v>2220</v>
      </c>
      <c r="BQ164" s="49" t="s">
        <v>2220</v>
      </c>
    </row>
    <row r="165" spans="6:69" x14ac:dyDescent="0.2">
      <c r="F165" s="48" t="s">
        <v>167</v>
      </c>
      <c r="G165" s="48" t="s">
        <v>40</v>
      </c>
      <c r="H165" s="48"/>
      <c r="I165" s="48">
        <v>18.964110000000002</v>
      </c>
      <c r="J165" s="48"/>
      <c r="K165" s="48">
        <v>190</v>
      </c>
      <c r="L165" s="48" t="s">
        <v>88</v>
      </c>
      <c r="M165" s="48">
        <v>132</v>
      </c>
      <c r="N165" s="48" t="s">
        <v>3487</v>
      </c>
      <c r="O165" s="48">
        <v>180</v>
      </c>
      <c r="P165" s="48" t="s">
        <v>88</v>
      </c>
      <c r="Q165" s="48">
        <v>144</v>
      </c>
      <c r="R165" s="48" t="s">
        <v>4039</v>
      </c>
      <c r="S165" s="48">
        <v>427.5</v>
      </c>
      <c r="T165" s="48" t="s">
        <v>88</v>
      </c>
      <c r="U165" s="48">
        <v>420</v>
      </c>
      <c r="V165" s="48" t="s">
        <v>134</v>
      </c>
      <c r="W165" s="48">
        <v>966.5</v>
      </c>
      <c r="X165" s="48" t="s">
        <v>4040</v>
      </c>
      <c r="Y165" s="48">
        <v>1092.5</v>
      </c>
      <c r="Z165" s="48" t="s">
        <v>4041</v>
      </c>
      <c r="AA165" s="48" t="s">
        <v>2220</v>
      </c>
      <c r="AB165" s="48" t="s">
        <v>2220</v>
      </c>
      <c r="AC165" s="48" t="s">
        <v>2220</v>
      </c>
      <c r="AD165" s="48" t="s">
        <v>2220</v>
      </c>
      <c r="AE165" s="48" t="s">
        <v>2220</v>
      </c>
      <c r="AF165" s="48" t="s">
        <v>2220</v>
      </c>
      <c r="AG165" s="48" t="s">
        <v>2220</v>
      </c>
      <c r="AH165" s="48" t="s">
        <v>2220</v>
      </c>
      <c r="AI165" s="48" t="s">
        <v>2220</v>
      </c>
      <c r="AJ165" s="48" t="s">
        <v>2220</v>
      </c>
      <c r="AK165" s="48" t="s">
        <v>2220</v>
      </c>
      <c r="AL165" s="48" t="s">
        <v>2220</v>
      </c>
      <c r="AM165" s="49">
        <v>185</v>
      </c>
      <c r="AN165" s="49">
        <v>18.964110000000002</v>
      </c>
      <c r="AO165" s="49"/>
      <c r="AP165" s="49">
        <v>190</v>
      </c>
      <c r="AQ165" s="49" t="s">
        <v>88</v>
      </c>
      <c r="AR165" s="49">
        <v>132</v>
      </c>
      <c r="AS165" s="49" t="s">
        <v>3487</v>
      </c>
      <c r="AT165" s="49">
        <v>180</v>
      </c>
      <c r="AU165" s="49" t="s">
        <v>88</v>
      </c>
      <c r="AV165" s="49">
        <v>144</v>
      </c>
      <c r="AW165" s="49" t="s">
        <v>4039</v>
      </c>
      <c r="AX165" s="49">
        <v>427.5</v>
      </c>
      <c r="AY165" s="49" t="s">
        <v>88</v>
      </c>
      <c r="AZ165" s="49">
        <v>420</v>
      </c>
      <c r="BA165" s="49" t="s">
        <v>134</v>
      </c>
      <c r="BB165" s="49">
        <v>966.5</v>
      </c>
      <c r="BC165" s="49" t="s">
        <v>4040</v>
      </c>
      <c r="BD165" s="49">
        <v>1092.5</v>
      </c>
      <c r="BE165" s="49" t="s">
        <v>4041</v>
      </c>
      <c r="BF165" s="49" t="s">
        <v>2220</v>
      </c>
      <c r="BG165" s="49" t="s">
        <v>2220</v>
      </c>
      <c r="BH165" s="49" t="s">
        <v>2220</v>
      </c>
      <c r="BI165" s="49" t="s">
        <v>2220</v>
      </c>
      <c r="BJ165" s="49" t="s">
        <v>2220</v>
      </c>
      <c r="BK165" s="49" t="s">
        <v>2220</v>
      </c>
      <c r="BL165" s="49" t="s">
        <v>2220</v>
      </c>
      <c r="BM165" s="49" t="s">
        <v>2220</v>
      </c>
      <c r="BN165" s="49" t="s">
        <v>2220</v>
      </c>
      <c r="BO165" s="49" t="s">
        <v>2220</v>
      </c>
      <c r="BP165" s="49" t="s">
        <v>2220</v>
      </c>
      <c r="BQ165" s="49" t="s">
        <v>2220</v>
      </c>
    </row>
    <row r="166" spans="6:69" x14ac:dyDescent="0.2">
      <c r="F166" s="48" t="s">
        <v>624</v>
      </c>
      <c r="G166" s="48" t="s">
        <v>625</v>
      </c>
      <c r="H166" s="48"/>
      <c r="I166" s="48">
        <v>75.021150000000006</v>
      </c>
      <c r="J166" s="48"/>
      <c r="K166" s="48">
        <v>12</v>
      </c>
      <c r="L166" s="48" t="s">
        <v>3409</v>
      </c>
      <c r="M166" s="48">
        <v>24</v>
      </c>
      <c r="N166" s="48" t="s">
        <v>3479</v>
      </c>
      <c r="O166" s="48">
        <v>84</v>
      </c>
      <c r="P166" s="48" t="s">
        <v>4042</v>
      </c>
      <c r="Q166" s="48">
        <v>48</v>
      </c>
      <c r="R166" s="48" t="s">
        <v>3442</v>
      </c>
      <c r="S166" s="48">
        <v>40</v>
      </c>
      <c r="T166" s="48" t="s">
        <v>298</v>
      </c>
      <c r="U166" s="48">
        <v>40</v>
      </c>
      <c r="V166" s="48" t="s">
        <v>3591</v>
      </c>
      <c r="W166" s="48">
        <v>467.5</v>
      </c>
      <c r="X166" s="48" t="s">
        <v>4043</v>
      </c>
      <c r="Y166" s="48">
        <v>658</v>
      </c>
      <c r="Z166" s="48" t="s">
        <v>4044</v>
      </c>
      <c r="AA166" s="48" t="s">
        <v>2220</v>
      </c>
      <c r="AB166" s="48" t="s">
        <v>2220</v>
      </c>
      <c r="AC166" s="48" t="s">
        <v>2220</v>
      </c>
      <c r="AD166" s="48" t="s">
        <v>2220</v>
      </c>
      <c r="AE166" s="48" t="s">
        <v>2220</v>
      </c>
      <c r="AF166" s="48" t="s">
        <v>2220</v>
      </c>
      <c r="AG166" s="48" t="s">
        <v>2220</v>
      </c>
      <c r="AH166" s="48" t="s">
        <v>2220</v>
      </c>
      <c r="AI166" s="48" t="s">
        <v>2220</v>
      </c>
      <c r="AJ166" s="48" t="s">
        <v>2220</v>
      </c>
      <c r="AK166" s="48" t="s">
        <v>2220</v>
      </c>
      <c r="AL166" s="48" t="s">
        <v>2220</v>
      </c>
      <c r="AM166" s="49">
        <v>87</v>
      </c>
      <c r="AN166" s="49">
        <v>75.021150000000006</v>
      </c>
      <c r="AO166" s="49"/>
      <c r="AP166" s="49">
        <v>12</v>
      </c>
      <c r="AQ166" s="49" t="s">
        <v>3409</v>
      </c>
      <c r="AR166" s="49">
        <v>24</v>
      </c>
      <c r="AS166" s="49" t="s">
        <v>3479</v>
      </c>
      <c r="AT166" s="49">
        <v>84</v>
      </c>
      <c r="AU166" s="49" t="s">
        <v>4042</v>
      </c>
      <c r="AV166" s="49">
        <v>48</v>
      </c>
      <c r="AW166" s="49" t="s">
        <v>3442</v>
      </c>
      <c r="AX166" s="49">
        <v>40</v>
      </c>
      <c r="AY166" s="49" t="s">
        <v>298</v>
      </c>
      <c r="AZ166" s="49">
        <v>40</v>
      </c>
      <c r="BA166" s="49" t="s">
        <v>3591</v>
      </c>
      <c r="BB166" s="49">
        <v>467.5</v>
      </c>
      <c r="BC166" s="49" t="s">
        <v>4043</v>
      </c>
      <c r="BD166" s="49">
        <v>658</v>
      </c>
      <c r="BE166" s="49" t="s">
        <v>4044</v>
      </c>
      <c r="BF166" s="49" t="s">
        <v>2220</v>
      </c>
      <c r="BG166" s="49" t="s">
        <v>2220</v>
      </c>
      <c r="BH166" s="49" t="s">
        <v>2220</v>
      </c>
      <c r="BI166" s="49" t="s">
        <v>2220</v>
      </c>
      <c r="BJ166" s="49" t="s">
        <v>2220</v>
      </c>
      <c r="BK166" s="49" t="s">
        <v>2220</v>
      </c>
      <c r="BL166" s="49" t="s">
        <v>2220</v>
      </c>
      <c r="BM166" s="49" t="s">
        <v>2220</v>
      </c>
      <c r="BN166" s="49" t="s">
        <v>2220</v>
      </c>
      <c r="BO166" s="49" t="s">
        <v>2220</v>
      </c>
      <c r="BP166" s="49" t="s">
        <v>2220</v>
      </c>
      <c r="BQ166" s="49" t="s">
        <v>2220</v>
      </c>
    </row>
    <row r="167" spans="6:69" x14ac:dyDescent="0.2">
      <c r="F167" s="48" t="s">
        <v>626</v>
      </c>
      <c r="G167" s="48" t="s">
        <v>627</v>
      </c>
      <c r="H167" s="48"/>
      <c r="I167" s="48">
        <v>98.03616000000001</v>
      </c>
      <c r="J167" s="48"/>
      <c r="K167" s="48">
        <v>1</v>
      </c>
      <c r="L167" s="48" t="s">
        <v>291</v>
      </c>
      <c r="M167" s="48">
        <v>0.5</v>
      </c>
      <c r="N167" s="48" t="s">
        <v>291</v>
      </c>
      <c r="O167" s="48">
        <v>1.83</v>
      </c>
      <c r="P167" s="48" t="s">
        <v>4045</v>
      </c>
      <c r="Q167" s="48">
        <v>0</v>
      </c>
      <c r="R167" s="48" t="s">
        <v>291</v>
      </c>
      <c r="S167" s="48">
        <v>40</v>
      </c>
      <c r="T167" s="48" t="s">
        <v>298</v>
      </c>
      <c r="U167" s="48">
        <v>0</v>
      </c>
      <c r="V167" s="48" t="s">
        <v>291</v>
      </c>
      <c r="W167" s="48">
        <v>55</v>
      </c>
      <c r="X167" s="48" t="s">
        <v>3495</v>
      </c>
      <c r="Y167" s="48">
        <v>0</v>
      </c>
      <c r="Z167" s="48" t="s">
        <v>291</v>
      </c>
      <c r="AA167" s="48" t="s">
        <v>2220</v>
      </c>
      <c r="AB167" s="48" t="s">
        <v>2220</v>
      </c>
      <c r="AC167" s="48" t="s">
        <v>2220</v>
      </c>
      <c r="AD167" s="48" t="s">
        <v>2220</v>
      </c>
      <c r="AE167" s="48" t="s">
        <v>2220</v>
      </c>
      <c r="AF167" s="48" t="s">
        <v>2220</v>
      </c>
      <c r="AG167" s="48" t="s">
        <v>2220</v>
      </c>
      <c r="AH167" s="48" t="s">
        <v>2220</v>
      </c>
      <c r="AI167" s="48" t="s">
        <v>2220</v>
      </c>
      <c r="AJ167" s="48" t="s">
        <v>2220</v>
      </c>
      <c r="AK167" s="48" t="s">
        <v>2220</v>
      </c>
      <c r="AL167" s="48" t="s">
        <v>2220</v>
      </c>
      <c r="AM167" s="49">
        <v>18</v>
      </c>
      <c r="AN167" s="49">
        <v>98.03616000000001</v>
      </c>
      <c r="AO167" s="49"/>
      <c r="AP167" s="49">
        <v>1</v>
      </c>
      <c r="AQ167" s="49" t="s">
        <v>291</v>
      </c>
      <c r="AR167" s="49">
        <v>0.5</v>
      </c>
      <c r="AS167" s="49" t="s">
        <v>291</v>
      </c>
      <c r="AT167" s="49">
        <v>1.83</v>
      </c>
      <c r="AU167" s="49" t="s">
        <v>4045</v>
      </c>
      <c r="AV167" s="49">
        <v>0</v>
      </c>
      <c r="AW167" s="49" t="s">
        <v>291</v>
      </c>
      <c r="AX167" s="49">
        <v>40</v>
      </c>
      <c r="AY167" s="49" t="s">
        <v>298</v>
      </c>
      <c r="AZ167" s="49">
        <v>0</v>
      </c>
      <c r="BA167" s="49" t="s">
        <v>291</v>
      </c>
      <c r="BB167" s="49">
        <v>55</v>
      </c>
      <c r="BC167" s="49" t="s">
        <v>3495</v>
      </c>
      <c r="BD167" s="49">
        <v>0</v>
      </c>
      <c r="BE167" s="49" t="s">
        <v>291</v>
      </c>
      <c r="BF167" s="49" t="s">
        <v>2220</v>
      </c>
      <c r="BG167" s="49" t="s">
        <v>2220</v>
      </c>
      <c r="BH167" s="49" t="s">
        <v>2220</v>
      </c>
      <c r="BI167" s="49" t="s">
        <v>2220</v>
      </c>
      <c r="BJ167" s="49" t="s">
        <v>2220</v>
      </c>
      <c r="BK167" s="49" t="s">
        <v>2220</v>
      </c>
      <c r="BL167" s="49" t="s">
        <v>2220</v>
      </c>
      <c r="BM167" s="49" t="s">
        <v>2220</v>
      </c>
      <c r="BN167" s="49" t="s">
        <v>2220</v>
      </c>
      <c r="BO167" s="49" t="s">
        <v>2220</v>
      </c>
      <c r="BP167" s="49" t="s">
        <v>2220</v>
      </c>
      <c r="BQ167" s="49" t="s">
        <v>2220</v>
      </c>
    </row>
    <row r="168" spans="6:69" x14ac:dyDescent="0.2">
      <c r="F168" s="48" t="s">
        <v>628</v>
      </c>
      <c r="G168" s="48" t="s">
        <v>629</v>
      </c>
      <c r="H168" s="48"/>
      <c r="I168" s="48">
        <v>96.056930000000008</v>
      </c>
      <c r="J168" s="48"/>
      <c r="K168" s="48">
        <v>1.5</v>
      </c>
      <c r="L168" s="48" t="s">
        <v>3786</v>
      </c>
      <c r="M168" s="48">
        <v>1.5</v>
      </c>
      <c r="N168" s="48" t="s">
        <v>3787</v>
      </c>
      <c r="O168" s="48">
        <v>1</v>
      </c>
      <c r="P168" s="48" t="s">
        <v>291</v>
      </c>
      <c r="Q168" s="48">
        <v>1</v>
      </c>
      <c r="R168" s="48" t="s">
        <v>291</v>
      </c>
      <c r="S168" s="48">
        <v>27</v>
      </c>
      <c r="T168" s="48" t="s">
        <v>3788</v>
      </c>
      <c r="U168" s="48">
        <v>27</v>
      </c>
      <c r="V168" s="48" t="s">
        <v>3789</v>
      </c>
      <c r="W168" s="48">
        <v>115</v>
      </c>
      <c r="X168" s="48" t="s">
        <v>3790</v>
      </c>
      <c r="Y168" s="48">
        <v>115</v>
      </c>
      <c r="Z168" s="48" t="s">
        <v>3791</v>
      </c>
      <c r="AA168" s="48" t="s">
        <v>2220</v>
      </c>
      <c r="AB168" s="48" t="s">
        <v>2220</v>
      </c>
      <c r="AC168" s="48" t="s">
        <v>2220</v>
      </c>
      <c r="AD168" s="48" t="s">
        <v>2220</v>
      </c>
      <c r="AE168" s="48" t="s">
        <v>2220</v>
      </c>
      <c r="AF168" s="48" t="s">
        <v>2220</v>
      </c>
      <c r="AG168" s="48" t="s">
        <v>2220</v>
      </c>
      <c r="AH168" s="48" t="s">
        <v>2220</v>
      </c>
      <c r="AI168" s="48" t="s">
        <v>2220</v>
      </c>
      <c r="AJ168" s="48" t="s">
        <v>2220</v>
      </c>
      <c r="AK168" s="48" t="s">
        <v>2220</v>
      </c>
      <c r="AL168" s="48" t="s">
        <v>2220</v>
      </c>
      <c r="AM168" s="49">
        <v>26</v>
      </c>
      <c r="AN168" s="49">
        <v>96.056930000000008</v>
      </c>
      <c r="AO168" s="49"/>
      <c r="AP168" s="49">
        <v>1.5</v>
      </c>
      <c r="AQ168" s="49" t="s">
        <v>3786</v>
      </c>
      <c r="AR168" s="49">
        <v>1.5</v>
      </c>
      <c r="AS168" s="49" t="s">
        <v>3787</v>
      </c>
      <c r="AT168" s="49">
        <v>1</v>
      </c>
      <c r="AU168" s="49" t="s">
        <v>291</v>
      </c>
      <c r="AV168" s="49">
        <v>1</v>
      </c>
      <c r="AW168" s="49" t="s">
        <v>291</v>
      </c>
      <c r="AX168" s="49">
        <v>27</v>
      </c>
      <c r="AY168" s="49" t="s">
        <v>3788</v>
      </c>
      <c r="AZ168" s="49">
        <v>27</v>
      </c>
      <c r="BA168" s="49" t="s">
        <v>3789</v>
      </c>
      <c r="BB168" s="49">
        <v>115</v>
      </c>
      <c r="BC168" s="49" t="s">
        <v>3790</v>
      </c>
      <c r="BD168" s="49">
        <v>115</v>
      </c>
      <c r="BE168" s="49" t="s">
        <v>3791</v>
      </c>
      <c r="BF168" s="49" t="s">
        <v>2220</v>
      </c>
      <c r="BG168" s="49" t="s">
        <v>2220</v>
      </c>
      <c r="BH168" s="49" t="s">
        <v>2220</v>
      </c>
      <c r="BI168" s="49" t="s">
        <v>2220</v>
      </c>
      <c r="BJ168" s="49" t="s">
        <v>2220</v>
      </c>
      <c r="BK168" s="49" t="s">
        <v>2220</v>
      </c>
      <c r="BL168" s="49" t="s">
        <v>2220</v>
      </c>
      <c r="BM168" s="49" t="s">
        <v>2220</v>
      </c>
      <c r="BN168" s="49" t="s">
        <v>2220</v>
      </c>
      <c r="BO168" s="49" t="s">
        <v>2220</v>
      </c>
      <c r="BP168" s="49" t="s">
        <v>2220</v>
      </c>
      <c r="BQ168" s="49" t="s">
        <v>2220</v>
      </c>
    </row>
    <row r="169" spans="6:69" x14ac:dyDescent="0.2">
      <c r="F169" s="48" t="s">
        <v>171</v>
      </c>
      <c r="G169" s="48" t="s">
        <v>199</v>
      </c>
      <c r="H169" s="48"/>
      <c r="I169" s="48">
        <v>29.830470000000002</v>
      </c>
      <c r="J169" s="48"/>
      <c r="K169" s="48">
        <v>48</v>
      </c>
      <c r="L169" s="48" t="s">
        <v>3446</v>
      </c>
      <c r="M169" s="48">
        <v>149.33330000000001</v>
      </c>
      <c r="N169" s="48" t="s">
        <v>4046</v>
      </c>
      <c r="O169" s="48">
        <v>84</v>
      </c>
      <c r="P169" s="48" t="s">
        <v>4042</v>
      </c>
      <c r="Q169" s="48">
        <v>141.33330000000001</v>
      </c>
      <c r="R169" s="48" t="s">
        <v>4047</v>
      </c>
      <c r="S169" s="48">
        <v>725</v>
      </c>
      <c r="T169" s="48" t="s">
        <v>88</v>
      </c>
      <c r="U169" s="48">
        <v>741.66669999999999</v>
      </c>
      <c r="V169" s="48" t="s">
        <v>88</v>
      </c>
      <c r="W169" s="48">
        <v>1112.5</v>
      </c>
      <c r="X169" s="48" t="s">
        <v>88</v>
      </c>
      <c r="Y169" s="48">
        <v>827.77779999999996</v>
      </c>
      <c r="Z169" s="48" t="s">
        <v>4048</v>
      </c>
      <c r="AA169" s="48" t="s">
        <v>2220</v>
      </c>
      <c r="AB169" s="48" t="s">
        <v>2220</v>
      </c>
      <c r="AC169" s="48" t="s">
        <v>2220</v>
      </c>
      <c r="AD169" s="48" t="s">
        <v>2220</v>
      </c>
      <c r="AE169" s="48" t="s">
        <v>2220</v>
      </c>
      <c r="AF169" s="48" t="s">
        <v>2220</v>
      </c>
      <c r="AG169" s="48" t="s">
        <v>2220</v>
      </c>
      <c r="AH169" s="48" t="s">
        <v>2220</v>
      </c>
      <c r="AI169" s="48" t="s">
        <v>2220</v>
      </c>
      <c r="AJ169" s="48" t="s">
        <v>2220</v>
      </c>
      <c r="AK169" s="48" t="s">
        <v>2220</v>
      </c>
      <c r="AL169" s="48" t="s">
        <v>2220</v>
      </c>
      <c r="AM169" s="49">
        <v>178</v>
      </c>
      <c r="AN169" s="49">
        <v>29.830470000000002</v>
      </c>
      <c r="AO169" s="49"/>
      <c r="AP169" s="49">
        <v>48</v>
      </c>
      <c r="AQ169" s="49" t="s">
        <v>3446</v>
      </c>
      <c r="AR169" s="49">
        <v>149.33330000000001</v>
      </c>
      <c r="AS169" s="49" t="s">
        <v>4046</v>
      </c>
      <c r="AT169" s="49">
        <v>84</v>
      </c>
      <c r="AU169" s="49" t="s">
        <v>4042</v>
      </c>
      <c r="AV169" s="49">
        <v>141.33330000000001</v>
      </c>
      <c r="AW169" s="49" t="s">
        <v>4047</v>
      </c>
      <c r="AX169" s="49">
        <v>725</v>
      </c>
      <c r="AY169" s="49" t="s">
        <v>88</v>
      </c>
      <c r="AZ169" s="49">
        <v>741.66669999999999</v>
      </c>
      <c r="BA169" s="49" t="s">
        <v>88</v>
      </c>
      <c r="BB169" s="49">
        <v>1112.5</v>
      </c>
      <c r="BC169" s="49" t="s">
        <v>88</v>
      </c>
      <c r="BD169" s="49">
        <v>827.77779999999996</v>
      </c>
      <c r="BE169" s="49" t="s">
        <v>4048</v>
      </c>
      <c r="BF169" s="49" t="s">
        <v>2220</v>
      </c>
      <c r="BG169" s="49" t="s">
        <v>2220</v>
      </c>
      <c r="BH169" s="49" t="s">
        <v>2220</v>
      </c>
      <c r="BI169" s="49" t="s">
        <v>2220</v>
      </c>
      <c r="BJ169" s="49" t="s">
        <v>2220</v>
      </c>
      <c r="BK169" s="49" t="s">
        <v>2220</v>
      </c>
      <c r="BL169" s="49" t="s">
        <v>2220</v>
      </c>
      <c r="BM169" s="49" t="s">
        <v>2220</v>
      </c>
      <c r="BN169" s="49" t="s">
        <v>2220</v>
      </c>
      <c r="BO169" s="49" t="s">
        <v>2220</v>
      </c>
      <c r="BP169" s="49" t="s">
        <v>2220</v>
      </c>
      <c r="BQ169" s="49" t="s">
        <v>2220</v>
      </c>
    </row>
    <row r="170" spans="6:69" x14ac:dyDescent="0.2">
      <c r="F170" s="48" t="s">
        <v>630</v>
      </c>
      <c r="G170" s="48" t="s">
        <v>631</v>
      </c>
      <c r="H170" s="48"/>
      <c r="I170" s="48">
        <v>84.936910000000012</v>
      </c>
      <c r="J170" s="48"/>
      <c r="K170" s="48">
        <v>5</v>
      </c>
      <c r="L170" s="48" t="s">
        <v>3754</v>
      </c>
      <c r="M170" s="48">
        <v>4</v>
      </c>
      <c r="N170" s="48" t="s">
        <v>3399</v>
      </c>
      <c r="O170" s="48">
        <v>16.846150000000002</v>
      </c>
      <c r="P170" s="48" t="s">
        <v>4049</v>
      </c>
      <c r="Q170" s="48">
        <v>47.384619999999998</v>
      </c>
      <c r="R170" s="48" t="s">
        <v>4050</v>
      </c>
      <c r="S170" s="48">
        <v>84</v>
      </c>
      <c r="T170" s="48" t="s">
        <v>2527</v>
      </c>
      <c r="U170" s="48">
        <v>65</v>
      </c>
      <c r="V170" s="48" t="s">
        <v>4051</v>
      </c>
      <c r="W170" s="48">
        <v>335.38459999999998</v>
      </c>
      <c r="X170" s="48" t="s">
        <v>4052</v>
      </c>
      <c r="Y170" s="48">
        <v>340.38459999999998</v>
      </c>
      <c r="Z170" s="48" t="s">
        <v>4053</v>
      </c>
      <c r="AA170" s="48" t="s">
        <v>2220</v>
      </c>
      <c r="AB170" s="48" t="s">
        <v>2220</v>
      </c>
      <c r="AC170" s="48" t="s">
        <v>2220</v>
      </c>
      <c r="AD170" s="48" t="s">
        <v>2220</v>
      </c>
      <c r="AE170" s="48" t="s">
        <v>2220</v>
      </c>
      <c r="AF170" s="48" t="s">
        <v>2220</v>
      </c>
      <c r="AG170" s="48" t="s">
        <v>2220</v>
      </c>
      <c r="AH170" s="48" t="s">
        <v>2220</v>
      </c>
      <c r="AI170" s="48" t="s">
        <v>2220</v>
      </c>
      <c r="AJ170" s="48" t="s">
        <v>2220</v>
      </c>
      <c r="AK170" s="48" t="s">
        <v>2220</v>
      </c>
      <c r="AL170" s="48" t="s">
        <v>2220</v>
      </c>
      <c r="AM170" s="49">
        <v>61</v>
      </c>
      <c r="AN170" s="49">
        <v>84.936910000000012</v>
      </c>
      <c r="AO170" s="49"/>
      <c r="AP170" s="49">
        <v>5</v>
      </c>
      <c r="AQ170" s="49" t="s">
        <v>3754</v>
      </c>
      <c r="AR170" s="49">
        <v>4</v>
      </c>
      <c r="AS170" s="49" t="s">
        <v>3399</v>
      </c>
      <c r="AT170" s="49">
        <v>16.846150000000002</v>
      </c>
      <c r="AU170" s="49" t="s">
        <v>4049</v>
      </c>
      <c r="AV170" s="49">
        <v>47.384619999999998</v>
      </c>
      <c r="AW170" s="49" t="s">
        <v>4050</v>
      </c>
      <c r="AX170" s="49">
        <v>84</v>
      </c>
      <c r="AY170" s="49" t="s">
        <v>2527</v>
      </c>
      <c r="AZ170" s="49">
        <v>65</v>
      </c>
      <c r="BA170" s="49" t="s">
        <v>4051</v>
      </c>
      <c r="BB170" s="49">
        <v>335.38459999999998</v>
      </c>
      <c r="BC170" s="49" t="s">
        <v>4052</v>
      </c>
      <c r="BD170" s="49">
        <v>340.38459999999998</v>
      </c>
      <c r="BE170" s="49" t="s">
        <v>4053</v>
      </c>
      <c r="BF170" s="49" t="s">
        <v>2220</v>
      </c>
      <c r="BG170" s="49" t="s">
        <v>2220</v>
      </c>
      <c r="BH170" s="49" t="s">
        <v>2220</v>
      </c>
      <c r="BI170" s="49" t="s">
        <v>2220</v>
      </c>
      <c r="BJ170" s="49" t="s">
        <v>2220</v>
      </c>
      <c r="BK170" s="49" t="s">
        <v>2220</v>
      </c>
      <c r="BL170" s="49" t="s">
        <v>2220</v>
      </c>
      <c r="BM170" s="49" t="s">
        <v>2220</v>
      </c>
      <c r="BN170" s="49" t="s">
        <v>2220</v>
      </c>
      <c r="BO170" s="49" t="s">
        <v>2220</v>
      </c>
      <c r="BP170" s="49" t="s">
        <v>2220</v>
      </c>
      <c r="BQ170" s="49" t="s">
        <v>2220</v>
      </c>
    </row>
    <row r="171" spans="6:69" x14ac:dyDescent="0.2">
      <c r="F171" s="48" t="s">
        <v>632</v>
      </c>
      <c r="G171" s="48" t="s">
        <v>633</v>
      </c>
      <c r="H171" s="48"/>
      <c r="I171" s="48">
        <v>59.059720000000006</v>
      </c>
      <c r="J171" s="48"/>
      <c r="K171" s="48">
        <v>66</v>
      </c>
      <c r="L171" s="48" t="s">
        <v>3516</v>
      </c>
      <c r="M171" s="48">
        <v>126</v>
      </c>
      <c r="N171" s="48" t="s">
        <v>4054</v>
      </c>
      <c r="O171" s="48">
        <v>50.5</v>
      </c>
      <c r="P171" s="48" t="s">
        <v>4055</v>
      </c>
      <c r="Q171" s="48">
        <v>106.5</v>
      </c>
      <c r="R171" s="48" t="s">
        <v>4056</v>
      </c>
      <c r="S171" s="48">
        <v>330</v>
      </c>
      <c r="T171" s="48" t="s">
        <v>786</v>
      </c>
      <c r="U171" s="48">
        <v>260</v>
      </c>
      <c r="V171" s="48" t="s">
        <v>4057</v>
      </c>
      <c r="W171" s="48">
        <v>313.33330000000001</v>
      </c>
      <c r="X171" s="48" t="s">
        <v>3357</v>
      </c>
      <c r="Y171" s="48">
        <v>223.33330000000001</v>
      </c>
      <c r="Z171" s="48" t="s">
        <v>4058</v>
      </c>
      <c r="AA171" s="48" t="s">
        <v>2220</v>
      </c>
      <c r="AB171" s="48" t="s">
        <v>2220</v>
      </c>
      <c r="AC171" s="48" t="s">
        <v>2220</v>
      </c>
      <c r="AD171" s="48" t="s">
        <v>2220</v>
      </c>
      <c r="AE171" s="48" t="s">
        <v>2220</v>
      </c>
      <c r="AF171" s="48" t="s">
        <v>2220</v>
      </c>
      <c r="AG171" s="48" t="s">
        <v>2220</v>
      </c>
      <c r="AH171" s="48" t="s">
        <v>2220</v>
      </c>
      <c r="AI171" s="48" t="s">
        <v>2220</v>
      </c>
      <c r="AJ171" s="48" t="s">
        <v>2220</v>
      </c>
      <c r="AK171" s="48" t="s">
        <v>2220</v>
      </c>
      <c r="AL171" s="48" t="s">
        <v>2220</v>
      </c>
      <c r="AM171" s="49">
        <v>141</v>
      </c>
      <c r="AN171" s="49">
        <v>60.946520000000007</v>
      </c>
      <c r="AO171" s="49"/>
      <c r="AP171" s="49">
        <v>66</v>
      </c>
      <c r="AQ171" s="49" t="s">
        <v>3516</v>
      </c>
      <c r="AR171" s="49">
        <v>126</v>
      </c>
      <c r="AS171" s="49" t="s">
        <v>4054</v>
      </c>
      <c r="AT171" s="49">
        <v>26.5</v>
      </c>
      <c r="AU171" s="49" t="s">
        <v>4180</v>
      </c>
      <c r="AV171" s="49">
        <v>106.5</v>
      </c>
      <c r="AW171" s="49" t="s">
        <v>4056</v>
      </c>
      <c r="AX171" s="49">
        <v>330</v>
      </c>
      <c r="AY171" s="49" t="s">
        <v>786</v>
      </c>
      <c r="AZ171" s="49">
        <v>260</v>
      </c>
      <c r="BA171" s="49" t="s">
        <v>4057</v>
      </c>
      <c r="BB171" s="49">
        <v>313.33330000000001</v>
      </c>
      <c r="BC171" s="49" t="s">
        <v>3357</v>
      </c>
      <c r="BD171" s="49">
        <v>223.33330000000001</v>
      </c>
      <c r="BE171" s="49" t="s">
        <v>4058</v>
      </c>
      <c r="BF171" s="49" t="s">
        <v>2220</v>
      </c>
      <c r="BG171" s="49" t="s">
        <v>2220</v>
      </c>
      <c r="BH171" s="49" t="s">
        <v>2220</v>
      </c>
      <c r="BI171" s="49" t="s">
        <v>2220</v>
      </c>
      <c r="BJ171" s="49" t="s">
        <v>2220</v>
      </c>
      <c r="BK171" s="49" t="s">
        <v>2220</v>
      </c>
      <c r="BL171" s="49" t="s">
        <v>2220</v>
      </c>
      <c r="BM171" s="49" t="s">
        <v>2220</v>
      </c>
      <c r="BN171" s="49" t="s">
        <v>2220</v>
      </c>
      <c r="BO171" s="49" t="s">
        <v>2220</v>
      </c>
      <c r="BP171" s="49" t="s">
        <v>2220</v>
      </c>
      <c r="BQ171" s="49" t="s">
        <v>2220</v>
      </c>
    </row>
    <row r="172" spans="6:69" x14ac:dyDescent="0.2">
      <c r="F172" s="48" t="s">
        <v>634</v>
      </c>
      <c r="G172" s="48" t="s">
        <v>635</v>
      </c>
      <c r="H172" s="48"/>
      <c r="I172" s="48">
        <v>20.214640000000003</v>
      </c>
      <c r="J172" s="48"/>
      <c r="K172" s="48">
        <v>96</v>
      </c>
      <c r="L172" s="48" t="s">
        <v>3376</v>
      </c>
      <c r="M172" s="48">
        <v>240</v>
      </c>
      <c r="N172" s="48" t="s">
        <v>88</v>
      </c>
      <c r="O172" s="48">
        <v>96</v>
      </c>
      <c r="P172" s="48" t="s">
        <v>3441</v>
      </c>
      <c r="Q172" s="48">
        <v>402</v>
      </c>
      <c r="R172" s="48" t="s">
        <v>88</v>
      </c>
      <c r="S172" s="48">
        <v>275</v>
      </c>
      <c r="T172" s="48" t="s">
        <v>4059</v>
      </c>
      <c r="U172" s="48">
        <v>375</v>
      </c>
      <c r="V172" s="48" t="s">
        <v>4060</v>
      </c>
      <c r="W172" s="48">
        <v>1175</v>
      </c>
      <c r="X172" s="48" t="s">
        <v>88</v>
      </c>
      <c r="Y172" s="48">
        <v>1350</v>
      </c>
      <c r="Z172" s="48" t="s">
        <v>88</v>
      </c>
      <c r="AA172" s="48" t="s">
        <v>2220</v>
      </c>
      <c r="AB172" s="48" t="s">
        <v>2220</v>
      </c>
      <c r="AC172" s="48" t="s">
        <v>2220</v>
      </c>
      <c r="AD172" s="48" t="s">
        <v>2220</v>
      </c>
      <c r="AE172" s="48" t="s">
        <v>2220</v>
      </c>
      <c r="AF172" s="48" t="s">
        <v>2220</v>
      </c>
      <c r="AG172" s="48" t="s">
        <v>2220</v>
      </c>
      <c r="AH172" s="48" t="s">
        <v>2220</v>
      </c>
      <c r="AI172" s="48" t="s">
        <v>2220</v>
      </c>
      <c r="AJ172" s="48" t="s">
        <v>2220</v>
      </c>
      <c r="AK172" s="48" t="s">
        <v>2220</v>
      </c>
      <c r="AL172" s="48" t="s">
        <v>2220</v>
      </c>
      <c r="AM172" s="49">
        <v>182</v>
      </c>
      <c r="AN172" s="49">
        <v>20.214640000000003</v>
      </c>
      <c r="AO172" s="49"/>
      <c r="AP172" s="49">
        <v>96</v>
      </c>
      <c r="AQ172" s="49" t="s">
        <v>3376</v>
      </c>
      <c r="AR172" s="49">
        <v>240</v>
      </c>
      <c r="AS172" s="49" t="s">
        <v>88</v>
      </c>
      <c r="AT172" s="49">
        <v>96</v>
      </c>
      <c r="AU172" s="49" t="s">
        <v>3441</v>
      </c>
      <c r="AV172" s="49">
        <v>402</v>
      </c>
      <c r="AW172" s="49" t="s">
        <v>88</v>
      </c>
      <c r="AX172" s="49">
        <v>275</v>
      </c>
      <c r="AY172" s="49" t="s">
        <v>4059</v>
      </c>
      <c r="AZ172" s="49">
        <v>375</v>
      </c>
      <c r="BA172" s="49" t="s">
        <v>4060</v>
      </c>
      <c r="BB172" s="49">
        <v>1175</v>
      </c>
      <c r="BC172" s="49" t="s">
        <v>88</v>
      </c>
      <c r="BD172" s="49">
        <v>1350</v>
      </c>
      <c r="BE172" s="49" t="s">
        <v>88</v>
      </c>
      <c r="BF172" s="49" t="s">
        <v>2220</v>
      </c>
      <c r="BG172" s="49" t="s">
        <v>2220</v>
      </c>
      <c r="BH172" s="49" t="s">
        <v>2220</v>
      </c>
      <c r="BI172" s="49" t="s">
        <v>2220</v>
      </c>
      <c r="BJ172" s="49" t="s">
        <v>2220</v>
      </c>
      <c r="BK172" s="49" t="s">
        <v>2220</v>
      </c>
      <c r="BL172" s="49" t="s">
        <v>2220</v>
      </c>
      <c r="BM172" s="49" t="s">
        <v>2220</v>
      </c>
      <c r="BN172" s="49" t="s">
        <v>2220</v>
      </c>
      <c r="BO172" s="49" t="s">
        <v>2220</v>
      </c>
      <c r="BP172" s="49" t="s">
        <v>2220</v>
      </c>
      <c r="BQ172" s="49" t="s">
        <v>2220</v>
      </c>
    </row>
    <row r="173" spans="6:69" x14ac:dyDescent="0.2">
      <c r="F173" s="48" t="s">
        <v>636</v>
      </c>
      <c r="G173" s="48" t="s">
        <v>637</v>
      </c>
      <c r="H173" s="48"/>
      <c r="I173" s="48">
        <v>84.649690000000007</v>
      </c>
      <c r="J173" s="48"/>
      <c r="K173" s="48">
        <v>11.272729999999999</v>
      </c>
      <c r="L173" s="48" t="s">
        <v>4061</v>
      </c>
      <c r="M173" s="48">
        <v>4</v>
      </c>
      <c r="N173" s="48" t="s">
        <v>3399</v>
      </c>
      <c r="O173" s="48">
        <v>44</v>
      </c>
      <c r="P173" s="48" t="s">
        <v>4014</v>
      </c>
      <c r="Q173" s="48">
        <v>50.181820000000002</v>
      </c>
      <c r="R173" s="48" t="s">
        <v>4062</v>
      </c>
      <c r="S173" s="48">
        <v>96.857140000000001</v>
      </c>
      <c r="T173" s="48" t="s">
        <v>4063</v>
      </c>
      <c r="U173" s="48">
        <v>43.454549999999998</v>
      </c>
      <c r="V173" s="48" t="s">
        <v>4064</v>
      </c>
      <c r="W173" s="48">
        <v>222.55680000000001</v>
      </c>
      <c r="X173" s="48" t="s">
        <v>4065</v>
      </c>
      <c r="Y173" s="48">
        <v>232.5455</v>
      </c>
      <c r="Z173" s="48" t="s">
        <v>4066</v>
      </c>
      <c r="AA173" s="48" t="s">
        <v>2220</v>
      </c>
      <c r="AB173" s="48" t="s">
        <v>2220</v>
      </c>
      <c r="AC173" s="48" t="s">
        <v>2220</v>
      </c>
      <c r="AD173" s="48" t="s">
        <v>2220</v>
      </c>
      <c r="AE173" s="48" t="s">
        <v>2220</v>
      </c>
      <c r="AF173" s="48" t="s">
        <v>2220</v>
      </c>
      <c r="AG173" s="48" t="s">
        <v>2220</v>
      </c>
      <c r="AH173" s="48" t="s">
        <v>2220</v>
      </c>
      <c r="AI173" s="48" t="s">
        <v>2220</v>
      </c>
      <c r="AJ173" s="48" t="s">
        <v>2220</v>
      </c>
      <c r="AK173" s="48" t="s">
        <v>2220</v>
      </c>
      <c r="AL173" s="48" t="s">
        <v>2220</v>
      </c>
      <c r="AM173" s="49">
        <v>62</v>
      </c>
      <c r="AN173" s="49">
        <v>84.649690000000007</v>
      </c>
      <c r="AO173" s="49"/>
      <c r="AP173" s="49">
        <v>11.272729999999999</v>
      </c>
      <c r="AQ173" s="49" t="s">
        <v>4061</v>
      </c>
      <c r="AR173" s="49">
        <v>4</v>
      </c>
      <c r="AS173" s="49" t="s">
        <v>3399</v>
      </c>
      <c r="AT173" s="49">
        <v>44</v>
      </c>
      <c r="AU173" s="49" t="s">
        <v>4014</v>
      </c>
      <c r="AV173" s="49">
        <v>50.181820000000002</v>
      </c>
      <c r="AW173" s="49" t="s">
        <v>4062</v>
      </c>
      <c r="AX173" s="49">
        <v>96.857140000000001</v>
      </c>
      <c r="AY173" s="49" t="s">
        <v>4063</v>
      </c>
      <c r="AZ173" s="49">
        <v>43.454549999999998</v>
      </c>
      <c r="BA173" s="49" t="s">
        <v>4064</v>
      </c>
      <c r="BB173" s="49">
        <v>222.55680000000001</v>
      </c>
      <c r="BC173" s="49" t="s">
        <v>4065</v>
      </c>
      <c r="BD173" s="49">
        <v>232.5455</v>
      </c>
      <c r="BE173" s="49" t="s">
        <v>4066</v>
      </c>
      <c r="BF173" s="49" t="s">
        <v>2220</v>
      </c>
      <c r="BG173" s="49" t="s">
        <v>2220</v>
      </c>
      <c r="BH173" s="49" t="s">
        <v>2220</v>
      </c>
      <c r="BI173" s="49" t="s">
        <v>2220</v>
      </c>
      <c r="BJ173" s="49" t="s">
        <v>2220</v>
      </c>
      <c r="BK173" s="49" t="s">
        <v>2220</v>
      </c>
      <c r="BL173" s="49" t="s">
        <v>2220</v>
      </c>
      <c r="BM173" s="49" t="s">
        <v>2220</v>
      </c>
      <c r="BN173" s="49" t="s">
        <v>2220</v>
      </c>
      <c r="BO173" s="49" t="s">
        <v>2220</v>
      </c>
      <c r="BP173" s="49" t="s">
        <v>2220</v>
      </c>
      <c r="BQ173" s="49" t="s">
        <v>2220</v>
      </c>
    </row>
    <row r="174" spans="6:69" x14ac:dyDescent="0.2">
      <c r="F174" s="48" t="s">
        <v>638</v>
      </c>
      <c r="G174" s="48" t="s">
        <v>639</v>
      </c>
      <c r="H174" s="48"/>
      <c r="I174" s="48">
        <v>69.903380000000013</v>
      </c>
      <c r="J174" s="48"/>
      <c r="K174" s="48">
        <v>33</v>
      </c>
      <c r="L174" s="48" t="s">
        <v>3404</v>
      </c>
      <c r="M174" s="48">
        <v>44</v>
      </c>
      <c r="N174" s="48" t="s">
        <v>3714</v>
      </c>
      <c r="O174" s="48">
        <v>96</v>
      </c>
      <c r="P174" s="48" t="s">
        <v>3441</v>
      </c>
      <c r="Q174" s="48">
        <v>100</v>
      </c>
      <c r="R174" s="48" t="s">
        <v>3817</v>
      </c>
      <c r="S174" s="48">
        <v>100</v>
      </c>
      <c r="T174" s="48" t="s">
        <v>734</v>
      </c>
      <c r="U174" s="48">
        <v>115</v>
      </c>
      <c r="V174" s="48" t="s">
        <v>3743</v>
      </c>
      <c r="W174" s="48">
        <v>350</v>
      </c>
      <c r="X174" s="48" t="s">
        <v>4067</v>
      </c>
      <c r="Y174" s="48">
        <v>410</v>
      </c>
      <c r="Z174" s="48" t="s">
        <v>4068</v>
      </c>
      <c r="AA174" s="48" t="s">
        <v>2220</v>
      </c>
      <c r="AB174" s="48" t="s">
        <v>2220</v>
      </c>
      <c r="AC174" s="48" t="s">
        <v>2220</v>
      </c>
      <c r="AD174" s="48" t="s">
        <v>2220</v>
      </c>
      <c r="AE174" s="48" t="s">
        <v>2220</v>
      </c>
      <c r="AF174" s="48" t="s">
        <v>2220</v>
      </c>
      <c r="AG174" s="48" t="s">
        <v>2220</v>
      </c>
      <c r="AH174" s="48" t="s">
        <v>2220</v>
      </c>
      <c r="AI174" s="48" t="s">
        <v>2220</v>
      </c>
      <c r="AJ174" s="48" t="s">
        <v>2220</v>
      </c>
      <c r="AK174" s="48" t="s">
        <v>2220</v>
      </c>
      <c r="AL174" s="48" t="s">
        <v>2220</v>
      </c>
      <c r="AM174" s="49">
        <v>107</v>
      </c>
      <c r="AN174" s="49">
        <v>69.903380000000013</v>
      </c>
      <c r="AO174" s="49"/>
      <c r="AP174" s="49">
        <v>33</v>
      </c>
      <c r="AQ174" s="49" t="s">
        <v>3404</v>
      </c>
      <c r="AR174" s="49">
        <v>44</v>
      </c>
      <c r="AS174" s="49" t="s">
        <v>3714</v>
      </c>
      <c r="AT174" s="49">
        <v>96</v>
      </c>
      <c r="AU174" s="49" t="s">
        <v>3441</v>
      </c>
      <c r="AV174" s="49">
        <v>100</v>
      </c>
      <c r="AW174" s="49" t="s">
        <v>3817</v>
      </c>
      <c r="AX174" s="49">
        <v>100</v>
      </c>
      <c r="AY174" s="49" t="s">
        <v>734</v>
      </c>
      <c r="AZ174" s="49">
        <v>115</v>
      </c>
      <c r="BA174" s="49" t="s">
        <v>3743</v>
      </c>
      <c r="BB174" s="49">
        <v>350</v>
      </c>
      <c r="BC174" s="49" t="s">
        <v>4067</v>
      </c>
      <c r="BD174" s="49">
        <v>410</v>
      </c>
      <c r="BE174" s="49" t="s">
        <v>4068</v>
      </c>
      <c r="BF174" s="49" t="s">
        <v>2220</v>
      </c>
      <c r="BG174" s="49" t="s">
        <v>2220</v>
      </c>
      <c r="BH174" s="49" t="s">
        <v>2220</v>
      </c>
      <c r="BI174" s="49" t="s">
        <v>2220</v>
      </c>
      <c r="BJ174" s="49" t="s">
        <v>2220</v>
      </c>
      <c r="BK174" s="49" t="s">
        <v>2220</v>
      </c>
      <c r="BL174" s="49" t="s">
        <v>2220</v>
      </c>
      <c r="BM174" s="49" t="s">
        <v>2220</v>
      </c>
      <c r="BN174" s="49" t="s">
        <v>2220</v>
      </c>
      <c r="BO174" s="49" t="s">
        <v>2220</v>
      </c>
      <c r="BP174" s="49" t="s">
        <v>2220</v>
      </c>
      <c r="BQ174" s="49" t="s">
        <v>2220</v>
      </c>
    </row>
    <row r="175" spans="6:69" x14ac:dyDescent="0.2">
      <c r="F175" s="48" t="s">
        <v>640</v>
      </c>
      <c r="G175" s="48" t="s">
        <v>641</v>
      </c>
      <c r="H175" s="48"/>
      <c r="I175" s="48">
        <v>63.664570000000005</v>
      </c>
      <c r="J175" s="48"/>
      <c r="K175" s="48">
        <v>11</v>
      </c>
      <c r="L175" s="48" t="s">
        <v>4069</v>
      </c>
      <c r="M175" s="48">
        <v>180</v>
      </c>
      <c r="N175" s="48" t="s">
        <v>3504</v>
      </c>
      <c r="O175" s="48">
        <v>67</v>
      </c>
      <c r="P175" s="48" t="s">
        <v>4070</v>
      </c>
      <c r="Q175" s="48">
        <v>168</v>
      </c>
      <c r="R175" s="48" t="s">
        <v>4071</v>
      </c>
      <c r="S175" s="48">
        <v>25</v>
      </c>
      <c r="T175" s="48" t="s">
        <v>2414</v>
      </c>
      <c r="U175" s="48">
        <v>251.66669999999999</v>
      </c>
      <c r="V175" s="48" t="s">
        <v>4072</v>
      </c>
      <c r="W175" s="48">
        <v>162.5</v>
      </c>
      <c r="X175" s="48" t="s">
        <v>4073</v>
      </c>
      <c r="Y175" s="48">
        <v>611.66669999999999</v>
      </c>
      <c r="Z175" s="48" t="s">
        <v>4074</v>
      </c>
      <c r="AA175" s="48" t="s">
        <v>2220</v>
      </c>
      <c r="AB175" s="48" t="s">
        <v>2220</v>
      </c>
      <c r="AC175" s="48" t="s">
        <v>2220</v>
      </c>
      <c r="AD175" s="48" t="s">
        <v>2220</v>
      </c>
      <c r="AE175" s="48" t="s">
        <v>2220</v>
      </c>
      <c r="AF175" s="48" t="s">
        <v>2220</v>
      </c>
      <c r="AG175" s="48" t="s">
        <v>2220</v>
      </c>
      <c r="AH175" s="48" t="s">
        <v>2220</v>
      </c>
      <c r="AI175" s="48" t="s">
        <v>2220</v>
      </c>
      <c r="AJ175" s="48" t="s">
        <v>2220</v>
      </c>
      <c r="AK175" s="48" t="s">
        <v>2220</v>
      </c>
      <c r="AL175" s="48" t="s">
        <v>2220</v>
      </c>
      <c r="AM175" s="49">
        <v>131</v>
      </c>
      <c r="AN175" s="49">
        <v>63.664570000000005</v>
      </c>
      <c r="AO175" s="49"/>
      <c r="AP175" s="49">
        <v>11</v>
      </c>
      <c r="AQ175" s="49" t="s">
        <v>4069</v>
      </c>
      <c r="AR175" s="49">
        <v>180</v>
      </c>
      <c r="AS175" s="49" t="s">
        <v>3504</v>
      </c>
      <c r="AT175" s="49">
        <v>67</v>
      </c>
      <c r="AU175" s="49" t="s">
        <v>4070</v>
      </c>
      <c r="AV175" s="49">
        <v>168</v>
      </c>
      <c r="AW175" s="49" t="s">
        <v>4071</v>
      </c>
      <c r="AX175" s="49">
        <v>25</v>
      </c>
      <c r="AY175" s="49" t="s">
        <v>2414</v>
      </c>
      <c r="AZ175" s="49">
        <v>251.66669999999999</v>
      </c>
      <c r="BA175" s="49" t="s">
        <v>4072</v>
      </c>
      <c r="BB175" s="49">
        <v>162.5</v>
      </c>
      <c r="BC175" s="49" t="s">
        <v>4073</v>
      </c>
      <c r="BD175" s="49">
        <v>611.66669999999999</v>
      </c>
      <c r="BE175" s="49" t="s">
        <v>4074</v>
      </c>
      <c r="BF175" s="49" t="s">
        <v>2220</v>
      </c>
      <c r="BG175" s="49" t="s">
        <v>2220</v>
      </c>
      <c r="BH175" s="49" t="s">
        <v>2220</v>
      </c>
      <c r="BI175" s="49" t="s">
        <v>2220</v>
      </c>
      <c r="BJ175" s="49" t="s">
        <v>2220</v>
      </c>
      <c r="BK175" s="49" t="s">
        <v>2220</v>
      </c>
      <c r="BL175" s="49" t="s">
        <v>2220</v>
      </c>
      <c r="BM175" s="49" t="s">
        <v>2220</v>
      </c>
      <c r="BN175" s="49" t="s">
        <v>2220</v>
      </c>
      <c r="BO175" s="49" t="s">
        <v>2220</v>
      </c>
      <c r="BP175" s="49" t="s">
        <v>2220</v>
      </c>
      <c r="BQ175" s="49" t="s">
        <v>2220</v>
      </c>
    </row>
    <row r="176" spans="6:69" x14ac:dyDescent="0.2">
      <c r="F176" s="48" t="s">
        <v>642</v>
      </c>
      <c r="G176" s="48" t="s">
        <v>643</v>
      </c>
      <c r="H176" s="48"/>
      <c r="I176" s="48">
        <v>72.63609000000001</v>
      </c>
      <c r="J176" s="48"/>
      <c r="K176" s="48">
        <v>108</v>
      </c>
      <c r="L176" s="48" t="s">
        <v>4075</v>
      </c>
      <c r="M176" s="48">
        <v>72</v>
      </c>
      <c r="N176" s="48" t="s">
        <v>3461</v>
      </c>
      <c r="O176" s="48">
        <v>52</v>
      </c>
      <c r="P176" s="48" t="s">
        <v>3490</v>
      </c>
      <c r="Q176" s="48">
        <v>25.5</v>
      </c>
      <c r="R176" s="48" t="s">
        <v>4076</v>
      </c>
      <c r="S176" s="48">
        <v>70</v>
      </c>
      <c r="T176" s="48" t="s">
        <v>100</v>
      </c>
      <c r="U176" s="48">
        <v>147.5</v>
      </c>
      <c r="V176" s="48" t="s">
        <v>4077</v>
      </c>
      <c r="W176" s="48">
        <v>201</v>
      </c>
      <c r="X176" s="48" t="s">
        <v>4078</v>
      </c>
      <c r="Y176" s="48">
        <v>330</v>
      </c>
      <c r="Z176" s="48" t="s">
        <v>3716</v>
      </c>
      <c r="AA176" s="48" t="s">
        <v>2220</v>
      </c>
      <c r="AB176" s="48" t="s">
        <v>2220</v>
      </c>
      <c r="AC176" s="48" t="s">
        <v>2220</v>
      </c>
      <c r="AD176" s="48" t="s">
        <v>2220</v>
      </c>
      <c r="AE176" s="48" t="s">
        <v>2220</v>
      </c>
      <c r="AF176" s="48" t="s">
        <v>2220</v>
      </c>
      <c r="AG176" s="48" t="s">
        <v>2220</v>
      </c>
      <c r="AH176" s="48" t="s">
        <v>2220</v>
      </c>
      <c r="AI176" s="48" t="s">
        <v>2220</v>
      </c>
      <c r="AJ176" s="48" t="s">
        <v>2220</v>
      </c>
      <c r="AK176" s="48" t="s">
        <v>2220</v>
      </c>
      <c r="AL176" s="48" t="s">
        <v>2220</v>
      </c>
      <c r="AM176" s="49">
        <v>97</v>
      </c>
      <c r="AN176" s="49">
        <v>72.63609000000001</v>
      </c>
      <c r="AO176" s="49"/>
      <c r="AP176" s="49">
        <v>108</v>
      </c>
      <c r="AQ176" s="49" t="s">
        <v>4075</v>
      </c>
      <c r="AR176" s="49">
        <v>72</v>
      </c>
      <c r="AS176" s="49" t="s">
        <v>3461</v>
      </c>
      <c r="AT176" s="49">
        <v>52</v>
      </c>
      <c r="AU176" s="49" t="s">
        <v>3490</v>
      </c>
      <c r="AV176" s="49">
        <v>25.5</v>
      </c>
      <c r="AW176" s="49" t="s">
        <v>4076</v>
      </c>
      <c r="AX176" s="49">
        <v>70</v>
      </c>
      <c r="AY176" s="49" t="s">
        <v>100</v>
      </c>
      <c r="AZ176" s="49">
        <v>147.5</v>
      </c>
      <c r="BA176" s="49" t="s">
        <v>4077</v>
      </c>
      <c r="BB176" s="49">
        <v>201</v>
      </c>
      <c r="BC176" s="49" t="s">
        <v>4078</v>
      </c>
      <c r="BD176" s="49">
        <v>330</v>
      </c>
      <c r="BE176" s="49" t="s">
        <v>3716</v>
      </c>
      <c r="BF176" s="49" t="s">
        <v>2220</v>
      </c>
      <c r="BG176" s="49" t="s">
        <v>2220</v>
      </c>
      <c r="BH176" s="49" t="s">
        <v>2220</v>
      </c>
      <c r="BI176" s="49" t="s">
        <v>2220</v>
      </c>
      <c r="BJ176" s="49" t="s">
        <v>2220</v>
      </c>
      <c r="BK176" s="49" t="s">
        <v>2220</v>
      </c>
      <c r="BL176" s="49" t="s">
        <v>2220</v>
      </c>
      <c r="BM176" s="49" t="s">
        <v>2220</v>
      </c>
      <c r="BN176" s="49" t="s">
        <v>2220</v>
      </c>
      <c r="BO176" s="49" t="s">
        <v>2220</v>
      </c>
      <c r="BP176" s="49" t="s">
        <v>2220</v>
      </c>
      <c r="BQ176" s="49" t="s">
        <v>2220</v>
      </c>
    </row>
    <row r="177" spans="6:69" x14ac:dyDescent="0.2">
      <c r="F177" s="48" t="s">
        <v>644</v>
      </c>
      <c r="G177" s="48" t="s">
        <v>645</v>
      </c>
      <c r="H177" s="48"/>
      <c r="I177" s="48">
        <v>62.600050000000003</v>
      </c>
      <c r="J177" s="48"/>
      <c r="K177" s="48">
        <v>32</v>
      </c>
      <c r="L177" s="48" t="s">
        <v>4079</v>
      </c>
      <c r="M177" s="48">
        <v>44</v>
      </c>
      <c r="N177" s="48" t="s">
        <v>3714</v>
      </c>
      <c r="O177" s="48">
        <v>60</v>
      </c>
      <c r="P177" s="48" t="s">
        <v>3539</v>
      </c>
      <c r="Q177" s="48">
        <v>78</v>
      </c>
      <c r="R177" s="48" t="s">
        <v>3906</v>
      </c>
      <c r="S177" s="48">
        <v>250</v>
      </c>
      <c r="T177" s="48" t="s">
        <v>813</v>
      </c>
      <c r="U177" s="48">
        <v>250</v>
      </c>
      <c r="V177" s="48" t="s">
        <v>4080</v>
      </c>
      <c r="W177" s="48">
        <v>498.5</v>
      </c>
      <c r="X177" s="48" t="s">
        <v>4081</v>
      </c>
      <c r="Y177" s="48">
        <v>635</v>
      </c>
      <c r="Z177" s="48" t="s">
        <v>4082</v>
      </c>
      <c r="AA177" s="48" t="s">
        <v>2220</v>
      </c>
      <c r="AB177" s="48" t="s">
        <v>2220</v>
      </c>
      <c r="AC177" s="48" t="s">
        <v>2220</v>
      </c>
      <c r="AD177" s="48" t="s">
        <v>2220</v>
      </c>
      <c r="AE177" s="48" t="s">
        <v>2220</v>
      </c>
      <c r="AF177" s="48" t="s">
        <v>2220</v>
      </c>
      <c r="AG177" s="48" t="s">
        <v>2220</v>
      </c>
      <c r="AH177" s="48" t="s">
        <v>2220</v>
      </c>
      <c r="AI177" s="48" t="s">
        <v>2220</v>
      </c>
      <c r="AJ177" s="48" t="s">
        <v>2220</v>
      </c>
      <c r="AK177" s="48" t="s">
        <v>2220</v>
      </c>
      <c r="AL177" s="48" t="s">
        <v>2220</v>
      </c>
      <c r="AM177" s="49">
        <v>134</v>
      </c>
      <c r="AN177" s="49">
        <v>62.600050000000003</v>
      </c>
      <c r="AO177" s="49"/>
      <c r="AP177" s="49">
        <v>32</v>
      </c>
      <c r="AQ177" s="49" t="s">
        <v>4079</v>
      </c>
      <c r="AR177" s="49">
        <v>44</v>
      </c>
      <c r="AS177" s="49" t="s">
        <v>3714</v>
      </c>
      <c r="AT177" s="49">
        <v>60</v>
      </c>
      <c r="AU177" s="49" t="s">
        <v>3539</v>
      </c>
      <c r="AV177" s="49">
        <v>78</v>
      </c>
      <c r="AW177" s="49" t="s">
        <v>3906</v>
      </c>
      <c r="AX177" s="49">
        <v>250</v>
      </c>
      <c r="AY177" s="49" t="s">
        <v>813</v>
      </c>
      <c r="AZ177" s="49">
        <v>250</v>
      </c>
      <c r="BA177" s="49" t="s">
        <v>4080</v>
      </c>
      <c r="BB177" s="49">
        <v>498.5</v>
      </c>
      <c r="BC177" s="49" t="s">
        <v>4081</v>
      </c>
      <c r="BD177" s="49">
        <v>635</v>
      </c>
      <c r="BE177" s="49" t="s">
        <v>4082</v>
      </c>
      <c r="BF177" s="49" t="s">
        <v>2220</v>
      </c>
      <c r="BG177" s="49" t="s">
        <v>2220</v>
      </c>
      <c r="BH177" s="49" t="s">
        <v>2220</v>
      </c>
      <c r="BI177" s="49" t="s">
        <v>2220</v>
      </c>
      <c r="BJ177" s="49" t="s">
        <v>2220</v>
      </c>
      <c r="BK177" s="49" t="s">
        <v>2220</v>
      </c>
      <c r="BL177" s="49" t="s">
        <v>2220</v>
      </c>
      <c r="BM177" s="49" t="s">
        <v>2220</v>
      </c>
      <c r="BN177" s="49" t="s">
        <v>2220</v>
      </c>
      <c r="BO177" s="49" t="s">
        <v>2220</v>
      </c>
      <c r="BP177" s="49" t="s">
        <v>2220</v>
      </c>
      <c r="BQ177" s="49" t="s">
        <v>2220</v>
      </c>
    </row>
    <row r="178" spans="6:69" x14ac:dyDescent="0.2">
      <c r="F178" s="48" t="s">
        <v>176</v>
      </c>
      <c r="G178" s="48" t="s">
        <v>22</v>
      </c>
      <c r="H178" s="48"/>
      <c r="I178" s="48">
        <v>74.632400000000004</v>
      </c>
      <c r="J178" s="48"/>
      <c r="K178" s="48">
        <v>3</v>
      </c>
      <c r="L178" s="48" t="s">
        <v>3898</v>
      </c>
      <c r="M178" s="48">
        <v>26.923079999999999</v>
      </c>
      <c r="N178" s="48" t="s">
        <v>4083</v>
      </c>
      <c r="O178" s="48">
        <v>12</v>
      </c>
      <c r="P178" s="48" t="s">
        <v>4084</v>
      </c>
      <c r="Q178" s="48">
        <v>80</v>
      </c>
      <c r="R178" s="48" t="s">
        <v>3567</v>
      </c>
      <c r="S178" s="48">
        <v>200</v>
      </c>
      <c r="T178" s="48" t="s">
        <v>286</v>
      </c>
      <c r="U178" s="48">
        <v>144.4444</v>
      </c>
      <c r="V178" s="48" t="s">
        <v>4085</v>
      </c>
      <c r="W178" s="48">
        <v>374.84620000000001</v>
      </c>
      <c r="X178" s="48" t="s">
        <v>4086</v>
      </c>
      <c r="Y178" s="48">
        <v>596.15380000000005</v>
      </c>
      <c r="Z178" s="48" t="s">
        <v>4087</v>
      </c>
      <c r="AA178" s="48" t="s">
        <v>2220</v>
      </c>
      <c r="AB178" s="48" t="s">
        <v>2220</v>
      </c>
      <c r="AC178" s="48" t="s">
        <v>2220</v>
      </c>
      <c r="AD178" s="48" t="s">
        <v>2220</v>
      </c>
      <c r="AE178" s="48" t="s">
        <v>2220</v>
      </c>
      <c r="AF178" s="48" t="s">
        <v>2220</v>
      </c>
      <c r="AG178" s="48" t="s">
        <v>2220</v>
      </c>
      <c r="AH178" s="48" t="s">
        <v>2220</v>
      </c>
      <c r="AI178" s="48" t="s">
        <v>2220</v>
      </c>
      <c r="AJ178" s="48" t="s">
        <v>2220</v>
      </c>
      <c r="AK178" s="48" t="s">
        <v>2220</v>
      </c>
      <c r="AL178" s="48" t="s">
        <v>2220</v>
      </c>
      <c r="AM178" s="49">
        <v>90</v>
      </c>
      <c r="AN178" s="49">
        <v>74.632400000000004</v>
      </c>
      <c r="AO178" s="49"/>
      <c r="AP178" s="49">
        <v>3</v>
      </c>
      <c r="AQ178" s="49" t="s">
        <v>3898</v>
      </c>
      <c r="AR178" s="49">
        <v>26.923079999999999</v>
      </c>
      <c r="AS178" s="49" t="s">
        <v>4083</v>
      </c>
      <c r="AT178" s="49">
        <v>12</v>
      </c>
      <c r="AU178" s="49" t="s">
        <v>4084</v>
      </c>
      <c r="AV178" s="49">
        <v>80</v>
      </c>
      <c r="AW178" s="49" t="s">
        <v>3567</v>
      </c>
      <c r="AX178" s="49">
        <v>200</v>
      </c>
      <c r="AY178" s="49" t="s">
        <v>286</v>
      </c>
      <c r="AZ178" s="49">
        <v>144.4444</v>
      </c>
      <c r="BA178" s="49" t="s">
        <v>4085</v>
      </c>
      <c r="BB178" s="49">
        <v>374.84620000000001</v>
      </c>
      <c r="BC178" s="49" t="s">
        <v>4086</v>
      </c>
      <c r="BD178" s="49">
        <v>596.15380000000005</v>
      </c>
      <c r="BE178" s="49" t="s">
        <v>4087</v>
      </c>
      <c r="BF178" s="49" t="s">
        <v>2220</v>
      </c>
      <c r="BG178" s="49" t="s">
        <v>2220</v>
      </c>
      <c r="BH178" s="49" t="s">
        <v>2220</v>
      </c>
      <c r="BI178" s="49" t="s">
        <v>2220</v>
      </c>
      <c r="BJ178" s="49" t="s">
        <v>2220</v>
      </c>
      <c r="BK178" s="49" t="s">
        <v>2220</v>
      </c>
      <c r="BL178" s="49" t="s">
        <v>2220</v>
      </c>
      <c r="BM178" s="49" t="s">
        <v>2220</v>
      </c>
      <c r="BN178" s="49" t="s">
        <v>2220</v>
      </c>
      <c r="BO178" s="49" t="s">
        <v>2220</v>
      </c>
      <c r="BP178" s="49" t="s">
        <v>2220</v>
      </c>
      <c r="BQ178" s="49" t="s">
        <v>2220</v>
      </c>
    </row>
    <row r="179" spans="6:69" x14ac:dyDescent="0.2">
      <c r="F179" s="48" t="s">
        <v>646</v>
      </c>
      <c r="G179" s="48" t="s">
        <v>647</v>
      </c>
      <c r="H179" s="48"/>
      <c r="I179" s="48">
        <v>91.446380000000005</v>
      </c>
      <c r="J179" s="48"/>
      <c r="K179" s="48">
        <v>4</v>
      </c>
      <c r="L179" s="48" t="s">
        <v>3435</v>
      </c>
      <c r="M179" s="48">
        <v>2</v>
      </c>
      <c r="N179" s="48" t="s">
        <v>3574</v>
      </c>
      <c r="O179" s="48">
        <v>9.75</v>
      </c>
      <c r="P179" s="48" t="s">
        <v>4088</v>
      </c>
      <c r="Q179" s="48">
        <v>10.5</v>
      </c>
      <c r="R179" s="48" t="s">
        <v>3770</v>
      </c>
      <c r="S179" s="48">
        <v>55</v>
      </c>
      <c r="T179" s="48" t="s">
        <v>4020</v>
      </c>
      <c r="U179" s="48">
        <v>55</v>
      </c>
      <c r="V179" s="48" t="s">
        <v>4089</v>
      </c>
      <c r="W179" s="48">
        <v>338</v>
      </c>
      <c r="X179" s="48" t="s">
        <v>4090</v>
      </c>
      <c r="Y179" s="48">
        <v>46</v>
      </c>
      <c r="Z179" s="48" t="s">
        <v>4091</v>
      </c>
      <c r="AA179" s="48" t="s">
        <v>2220</v>
      </c>
      <c r="AB179" s="48" t="s">
        <v>2220</v>
      </c>
      <c r="AC179" s="48" t="s">
        <v>2220</v>
      </c>
      <c r="AD179" s="48" t="s">
        <v>2220</v>
      </c>
      <c r="AE179" s="48" t="s">
        <v>2220</v>
      </c>
      <c r="AF179" s="48" t="s">
        <v>2220</v>
      </c>
      <c r="AG179" s="48" t="s">
        <v>2220</v>
      </c>
      <c r="AH179" s="48" t="s">
        <v>2220</v>
      </c>
      <c r="AI179" s="48" t="s">
        <v>2220</v>
      </c>
      <c r="AJ179" s="48" t="s">
        <v>2220</v>
      </c>
      <c r="AK179" s="48" t="s">
        <v>2220</v>
      </c>
      <c r="AL179" s="48" t="s">
        <v>2220</v>
      </c>
      <c r="AM179" s="49">
        <v>44</v>
      </c>
      <c r="AN179" s="49">
        <v>91.625590000000003</v>
      </c>
      <c r="AO179" s="49"/>
      <c r="AP179" s="49">
        <v>4</v>
      </c>
      <c r="AQ179" s="49" t="s">
        <v>3435</v>
      </c>
      <c r="AR179" s="49">
        <v>2</v>
      </c>
      <c r="AS179" s="49" t="s">
        <v>3574</v>
      </c>
      <c r="AT179" s="49">
        <v>9.75</v>
      </c>
      <c r="AU179" s="49" t="s">
        <v>4088</v>
      </c>
      <c r="AV179" s="49">
        <v>6.5</v>
      </c>
      <c r="AW179" s="49" t="s">
        <v>4181</v>
      </c>
      <c r="AX179" s="49">
        <v>55</v>
      </c>
      <c r="AY179" s="49" t="s">
        <v>4020</v>
      </c>
      <c r="AZ179" s="49">
        <v>55</v>
      </c>
      <c r="BA179" s="49" t="s">
        <v>4089</v>
      </c>
      <c r="BB179" s="49">
        <v>338</v>
      </c>
      <c r="BC179" s="49" t="s">
        <v>4090</v>
      </c>
      <c r="BD179" s="49">
        <v>46</v>
      </c>
      <c r="BE179" s="49" t="s">
        <v>4091</v>
      </c>
      <c r="BF179" s="49" t="s">
        <v>2220</v>
      </c>
      <c r="BG179" s="49" t="s">
        <v>2220</v>
      </c>
      <c r="BH179" s="49" t="s">
        <v>2220</v>
      </c>
      <c r="BI179" s="49" t="s">
        <v>2220</v>
      </c>
      <c r="BJ179" s="49" t="s">
        <v>2220</v>
      </c>
      <c r="BK179" s="49" t="s">
        <v>2220</v>
      </c>
      <c r="BL179" s="49" t="s">
        <v>2220</v>
      </c>
      <c r="BM179" s="49" t="s">
        <v>2220</v>
      </c>
      <c r="BN179" s="49" t="s">
        <v>2220</v>
      </c>
      <c r="BO179" s="49" t="s">
        <v>2220</v>
      </c>
      <c r="BP179" s="49" t="s">
        <v>2220</v>
      </c>
      <c r="BQ179" s="49" t="s">
        <v>2220</v>
      </c>
    </row>
    <row r="180" spans="6:69" x14ac:dyDescent="0.2">
      <c r="F180" s="48" t="s">
        <v>648</v>
      </c>
      <c r="G180" s="48" t="s">
        <v>649</v>
      </c>
      <c r="H180" s="48"/>
      <c r="I180" s="48">
        <v>66.734180000000009</v>
      </c>
      <c r="J180" s="48"/>
      <c r="K180" s="48">
        <v>24</v>
      </c>
      <c r="L180" s="48" t="s">
        <v>3414</v>
      </c>
      <c r="M180" s="48">
        <v>96</v>
      </c>
      <c r="N180" s="48" t="s">
        <v>3369</v>
      </c>
      <c r="O180" s="48">
        <v>59</v>
      </c>
      <c r="P180" s="48" t="s">
        <v>4092</v>
      </c>
      <c r="Q180" s="48">
        <v>145</v>
      </c>
      <c r="R180" s="48" t="s">
        <v>4093</v>
      </c>
      <c r="S180" s="48">
        <v>101.875</v>
      </c>
      <c r="T180" s="48" t="s">
        <v>4094</v>
      </c>
      <c r="U180" s="48">
        <v>295.625</v>
      </c>
      <c r="V180" s="48" t="s">
        <v>4095</v>
      </c>
      <c r="W180" s="48">
        <v>209.375</v>
      </c>
      <c r="X180" s="48" t="s">
        <v>4096</v>
      </c>
      <c r="Y180" s="48">
        <v>446.6875</v>
      </c>
      <c r="Z180" s="48" t="s">
        <v>4097</v>
      </c>
      <c r="AA180" s="48" t="s">
        <v>2220</v>
      </c>
      <c r="AB180" s="48" t="s">
        <v>2220</v>
      </c>
      <c r="AC180" s="48" t="s">
        <v>2220</v>
      </c>
      <c r="AD180" s="48" t="s">
        <v>2220</v>
      </c>
      <c r="AE180" s="48" t="s">
        <v>2220</v>
      </c>
      <c r="AF180" s="48" t="s">
        <v>2220</v>
      </c>
      <c r="AG180" s="48" t="s">
        <v>2220</v>
      </c>
      <c r="AH180" s="48" t="s">
        <v>2220</v>
      </c>
      <c r="AI180" s="48" t="s">
        <v>2220</v>
      </c>
      <c r="AJ180" s="48" t="s">
        <v>2220</v>
      </c>
      <c r="AK180" s="48" t="s">
        <v>2220</v>
      </c>
      <c r="AL180" s="48" t="s">
        <v>2220</v>
      </c>
      <c r="AM180" s="49">
        <v>121</v>
      </c>
      <c r="AN180" s="49">
        <v>66.734180000000009</v>
      </c>
      <c r="AO180" s="49"/>
      <c r="AP180" s="49">
        <v>24</v>
      </c>
      <c r="AQ180" s="49" t="s">
        <v>3414</v>
      </c>
      <c r="AR180" s="49">
        <v>96</v>
      </c>
      <c r="AS180" s="49" t="s">
        <v>3369</v>
      </c>
      <c r="AT180" s="49">
        <v>59</v>
      </c>
      <c r="AU180" s="49" t="s">
        <v>4092</v>
      </c>
      <c r="AV180" s="49">
        <v>145</v>
      </c>
      <c r="AW180" s="49" t="s">
        <v>4093</v>
      </c>
      <c r="AX180" s="49">
        <v>101.875</v>
      </c>
      <c r="AY180" s="49" t="s">
        <v>4094</v>
      </c>
      <c r="AZ180" s="49">
        <v>295.625</v>
      </c>
      <c r="BA180" s="49" t="s">
        <v>4095</v>
      </c>
      <c r="BB180" s="49">
        <v>209.375</v>
      </c>
      <c r="BC180" s="49" t="s">
        <v>4096</v>
      </c>
      <c r="BD180" s="49">
        <v>446.6875</v>
      </c>
      <c r="BE180" s="49" t="s">
        <v>4097</v>
      </c>
      <c r="BF180" s="49" t="s">
        <v>2220</v>
      </c>
      <c r="BG180" s="49" t="s">
        <v>2220</v>
      </c>
      <c r="BH180" s="49" t="s">
        <v>2220</v>
      </c>
      <c r="BI180" s="49" t="s">
        <v>2220</v>
      </c>
      <c r="BJ180" s="49" t="s">
        <v>2220</v>
      </c>
      <c r="BK180" s="49" t="s">
        <v>2220</v>
      </c>
      <c r="BL180" s="49" t="s">
        <v>2220</v>
      </c>
      <c r="BM180" s="49" t="s">
        <v>2220</v>
      </c>
      <c r="BN180" s="49" t="s">
        <v>2220</v>
      </c>
      <c r="BO180" s="49" t="s">
        <v>2220</v>
      </c>
      <c r="BP180" s="49" t="s">
        <v>2220</v>
      </c>
      <c r="BQ180" s="49" t="s">
        <v>2220</v>
      </c>
    </row>
    <row r="181" spans="6:69" x14ac:dyDescent="0.2">
      <c r="F181" s="48" t="s">
        <v>650</v>
      </c>
      <c r="G181" s="48" t="s">
        <v>651</v>
      </c>
      <c r="H181" s="48"/>
      <c r="I181" s="48">
        <v>77.62276</v>
      </c>
      <c r="J181" s="48"/>
      <c r="K181" s="48">
        <v>66</v>
      </c>
      <c r="L181" s="48" t="s">
        <v>3516</v>
      </c>
      <c r="M181" s="48">
        <v>96</v>
      </c>
      <c r="N181" s="48" t="s">
        <v>3369</v>
      </c>
      <c r="O181" s="48">
        <v>6</v>
      </c>
      <c r="P181" s="48" t="s">
        <v>3639</v>
      </c>
      <c r="Q181" s="48">
        <v>32</v>
      </c>
      <c r="R181" s="48" t="s">
        <v>4098</v>
      </c>
      <c r="S181" s="48">
        <v>192</v>
      </c>
      <c r="T181" s="48" t="s">
        <v>260</v>
      </c>
      <c r="U181" s="48">
        <v>162</v>
      </c>
      <c r="V181" s="48" t="s">
        <v>4099</v>
      </c>
      <c r="W181" s="48">
        <v>75</v>
      </c>
      <c r="X181" s="48" t="s">
        <v>4100</v>
      </c>
      <c r="Y181" s="48">
        <v>100</v>
      </c>
      <c r="Z181" s="48" t="s">
        <v>1664</v>
      </c>
      <c r="AA181" s="48" t="s">
        <v>2220</v>
      </c>
      <c r="AB181" s="48" t="s">
        <v>2220</v>
      </c>
      <c r="AC181" s="48" t="s">
        <v>2220</v>
      </c>
      <c r="AD181" s="48" t="s">
        <v>2220</v>
      </c>
      <c r="AE181" s="48" t="s">
        <v>2220</v>
      </c>
      <c r="AF181" s="48" t="s">
        <v>2220</v>
      </c>
      <c r="AG181" s="48" t="s">
        <v>2220</v>
      </c>
      <c r="AH181" s="48" t="s">
        <v>2220</v>
      </c>
      <c r="AI181" s="48" t="s">
        <v>2220</v>
      </c>
      <c r="AJ181" s="48" t="s">
        <v>2220</v>
      </c>
      <c r="AK181" s="48" t="s">
        <v>2220</v>
      </c>
      <c r="AL181" s="48" t="s">
        <v>2220</v>
      </c>
      <c r="AM181" s="49">
        <v>74</v>
      </c>
      <c r="AN181" s="49">
        <v>80.133220000000009</v>
      </c>
      <c r="AO181" s="49"/>
      <c r="AP181" s="49">
        <v>66</v>
      </c>
      <c r="AQ181" s="49" t="s">
        <v>3516</v>
      </c>
      <c r="AR181" s="49">
        <v>48</v>
      </c>
      <c r="AS181" s="49" t="s">
        <v>3381</v>
      </c>
      <c r="AT181" s="49">
        <v>6</v>
      </c>
      <c r="AU181" s="49" t="s">
        <v>3639</v>
      </c>
      <c r="AV181" s="49">
        <v>32</v>
      </c>
      <c r="AW181" s="49" t="s">
        <v>4098</v>
      </c>
      <c r="AX181" s="49">
        <v>192</v>
      </c>
      <c r="AY181" s="49" t="s">
        <v>260</v>
      </c>
      <c r="AZ181" s="49">
        <v>162</v>
      </c>
      <c r="BA181" s="49" t="s">
        <v>4099</v>
      </c>
      <c r="BB181" s="49">
        <v>75</v>
      </c>
      <c r="BC181" s="49" t="s">
        <v>4100</v>
      </c>
      <c r="BD181" s="49">
        <v>100</v>
      </c>
      <c r="BE181" s="49" t="s">
        <v>1664</v>
      </c>
      <c r="BF181" s="49" t="s">
        <v>2220</v>
      </c>
      <c r="BG181" s="49" t="s">
        <v>2220</v>
      </c>
      <c r="BH181" s="49" t="s">
        <v>2220</v>
      </c>
      <c r="BI181" s="49" t="s">
        <v>2220</v>
      </c>
      <c r="BJ181" s="49" t="s">
        <v>2220</v>
      </c>
      <c r="BK181" s="49" t="s">
        <v>2220</v>
      </c>
      <c r="BL181" s="49" t="s">
        <v>2220</v>
      </c>
      <c r="BM181" s="49" t="s">
        <v>2220</v>
      </c>
      <c r="BN181" s="49" t="s">
        <v>2220</v>
      </c>
      <c r="BO181" s="49" t="s">
        <v>2220</v>
      </c>
      <c r="BP181" s="49" t="s">
        <v>2220</v>
      </c>
      <c r="BQ181" s="49" t="s">
        <v>2220</v>
      </c>
    </row>
    <row r="182" spans="6:69" x14ac:dyDescent="0.2">
      <c r="F182" s="48" t="s">
        <v>178</v>
      </c>
      <c r="G182" s="48" t="s">
        <v>8</v>
      </c>
      <c r="H182" s="48"/>
      <c r="I182" s="48">
        <v>72.680959999999999</v>
      </c>
      <c r="J182" s="48"/>
      <c r="K182" s="48">
        <v>6.2222220000000004</v>
      </c>
      <c r="L182" s="48" t="s">
        <v>4101</v>
      </c>
      <c r="M182" s="48">
        <v>12</v>
      </c>
      <c r="N182" s="48" t="s">
        <v>4102</v>
      </c>
      <c r="O182" s="48">
        <v>27</v>
      </c>
      <c r="P182" s="48" t="s">
        <v>4032</v>
      </c>
      <c r="Q182" s="48">
        <v>54</v>
      </c>
      <c r="R182" s="48" t="s">
        <v>3540</v>
      </c>
      <c r="S182" s="48">
        <v>140</v>
      </c>
      <c r="T182" s="48" t="s">
        <v>1657</v>
      </c>
      <c r="U182" s="48">
        <v>283.33330000000001</v>
      </c>
      <c r="V182" s="48" t="s">
        <v>4103</v>
      </c>
      <c r="W182" s="48">
        <v>461.66669999999999</v>
      </c>
      <c r="X182" s="48" t="s">
        <v>4104</v>
      </c>
      <c r="Y182" s="48">
        <v>677.77779999999996</v>
      </c>
      <c r="Z182" s="48" t="s">
        <v>4105</v>
      </c>
      <c r="AA182" s="48" t="s">
        <v>2220</v>
      </c>
      <c r="AB182" s="48" t="s">
        <v>2220</v>
      </c>
      <c r="AC182" s="48" t="s">
        <v>2220</v>
      </c>
      <c r="AD182" s="48" t="s">
        <v>2220</v>
      </c>
      <c r="AE182" s="48" t="s">
        <v>2220</v>
      </c>
      <c r="AF182" s="48" t="s">
        <v>2220</v>
      </c>
      <c r="AG182" s="48" t="s">
        <v>2220</v>
      </c>
      <c r="AH182" s="48" t="s">
        <v>2220</v>
      </c>
      <c r="AI182" s="48" t="s">
        <v>2220</v>
      </c>
      <c r="AJ182" s="48" t="s">
        <v>2220</v>
      </c>
      <c r="AK182" s="48" t="s">
        <v>2220</v>
      </c>
      <c r="AL182" s="48" t="s">
        <v>2220</v>
      </c>
      <c r="AM182" s="49">
        <v>92</v>
      </c>
      <c r="AN182" s="49">
        <v>74.104640000000003</v>
      </c>
      <c r="AO182" s="49"/>
      <c r="AP182" s="49">
        <v>4.5</v>
      </c>
      <c r="AQ182" s="49" t="s">
        <v>4182</v>
      </c>
      <c r="AR182" s="49">
        <v>12</v>
      </c>
      <c r="AS182" s="49" t="s">
        <v>4102</v>
      </c>
      <c r="AT182" s="49">
        <v>27</v>
      </c>
      <c r="AU182" s="49" t="s">
        <v>4032</v>
      </c>
      <c r="AV182" s="49">
        <v>54</v>
      </c>
      <c r="AW182" s="49" t="s">
        <v>3540</v>
      </c>
      <c r="AX182" s="49">
        <v>140</v>
      </c>
      <c r="AY182" s="49" t="s">
        <v>1657</v>
      </c>
      <c r="AZ182" s="49">
        <v>283.33330000000001</v>
      </c>
      <c r="BA182" s="49" t="s">
        <v>4103</v>
      </c>
      <c r="BB182" s="49">
        <v>461.66669999999999</v>
      </c>
      <c r="BC182" s="49" t="s">
        <v>4104</v>
      </c>
      <c r="BD182" s="49">
        <v>553.33330000000001</v>
      </c>
      <c r="BE182" s="49" t="s">
        <v>4183</v>
      </c>
      <c r="BF182" s="49" t="s">
        <v>2220</v>
      </c>
      <c r="BG182" s="49" t="s">
        <v>2220</v>
      </c>
      <c r="BH182" s="49" t="s">
        <v>2220</v>
      </c>
      <c r="BI182" s="49" t="s">
        <v>2220</v>
      </c>
      <c r="BJ182" s="49" t="s">
        <v>2220</v>
      </c>
      <c r="BK182" s="49" t="s">
        <v>2220</v>
      </c>
      <c r="BL182" s="49" t="s">
        <v>2220</v>
      </c>
      <c r="BM182" s="49" t="s">
        <v>2220</v>
      </c>
      <c r="BN182" s="49" t="s">
        <v>2220</v>
      </c>
      <c r="BO182" s="49" t="s">
        <v>2220</v>
      </c>
      <c r="BP182" s="49" t="s">
        <v>2220</v>
      </c>
      <c r="BQ182" s="49" t="s">
        <v>2220</v>
      </c>
    </row>
    <row r="183" spans="6:69" x14ac:dyDescent="0.2">
      <c r="F183" s="48" t="s">
        <v>652</v>
      </c>
      <c r="G183" s="48" t="s">
        <v>653</v>
      </c>
      <c r="H183" s="48"/>
      <c r="I183" s="48">
        <v>93.762320000000003</v>
      </c>
      <c r="J183" s="48"/>
      <c r="K183" s="48">
        <v>4</v>
      </c>
      <c r="L183" s="48" t="s">
        <v>3435</v>
      </c>
      <c r="M183" s="48">
        <v>1.6666669999999999</v>
      </c>
      <c r="N183" s="48" t="s">
        <v>4106</v>
      </c>
      <c r="O183" s="48">
        <v>24</v>
      </c>
      <c r="P183" s="48" t="s">
        <v>3601</v>
      </c>
      <c r="Q183" s="48">
        <v>3</v>
      </c>
      <c r="R183" s="48" t="s">
        <v>4107</v>
      </c>
      <c r="S183" s="48">
        <v>25</v>
      </c>
      <c r="T183" s="48" t="s">
        <v>2414</v>
      </c>
      <c r="U183" s="48">
        <v>0</v>
      </c>
      <c r="V183" s="48" t="s">
        <v>291</v>
      </c>
      <c r="W183" s="48">
        <v>280</v>
      </c>
      <c r="X183" s="48" t="s">
        <v>3530</v>
      </c>
      <c r="Y183" s="48">
        <v>0</v>
      </c>
      <c r="Z183" s="48" t="s">
        <v>291</v>
      </c>
      <c r="AA183" s="48" t="s">
        <v>2220</v>
      </c>
      <c r="AB183" s="48" t="s">
        <v>2220</v>
      </c>
      <c r="AC183" s="48" t="s">
        <v>2220</v>
      </c>
      <c r="AD183" s="48" t="s">
        <v>2220</v>
      </c>
      <c r="AE183" s="48" t="s">
        <v>2220</v>
      </c>
      <c r="AF183" s="48" t="s">
        <v>2220</v>
      </c>
      <c r="AG183" s="48" t="s">
        <v>2220</v>
      </c>
      <c r="AH183" s="48" t="s">
        <v>2220</v>
      </c>
      <c r="AI183" s="48" t="s">
        <v>2220</v>
      </c>
      <c r="AJ183" s="48" t="s">
        <v>2220</v>
      </c>
      <c r="AK183" s="48" t="s">
        <v>2220</v>
      </c>
      <c r="AL183" s="48" t="s">
        <v>2220</v>
      </c>
      <c r="AM183" s="49">
        <v>33</v>
      </c>
      <c r="AN183" s="49">
        <v>93.762320000000003</v>
      </c>
      <c r="AO183" s="49"/>
      <c r="AP183" s="49">
        <v>4</v>
      </c>
      <c r="AQ183" s="49" t="s">
        <v>3435</v>
      </c>
      <c r="AR183" s="49">
        <v>1.6666669999999999</v>
      </c>
      <c r="AS183" s="49" t="s">
        <v>4106</v>
      </c>
      <c r="AT183" s="49">
        <v>24</v>
      </c>
      <c r="AU183" s="49" t="s">
        <v>3601</v>
      </c>
      <c r="AV183" s="49">
        <v>3</v>
      </c>
      <c r="AW183" s="49" t="s">
        <v>4107</v>
      </c>
      <c r="AX183" s="49">
        <v>25</v>
      </c>
      <c r="AY183" s="49" t="s">
        <v>2414</v>
      </c>
      <c r="AZ183" s="49">
        <v>0</v>
      </c>
      <c r="BA183" s="49" t="s">
        <v>291</v>
      </c>
      <c r="BB183" s="49">
        <v>280</v>
      </c>
      <c r="BC183" s="49" t="s">
        <v>3530</v>
      </c>
      <c r="BD183" s="49">
        <v>0</v>
      </c>
      <c r="BE183" s="49" t="s">
        <v>291</v>
      </c>
      <c r="BF183" s="49" t="s">
        <v>2220</v>
      </c>
      <c r="BG183" s="49" t="s">
        <v>2220</v>
      </c>
      <c r="BH183" s="49" t="s">
        <v>2220</v>
      </c>
      <c r="BI183" s="49" t="s">
        <v>2220</v>
      </c>
      <c r="BJ183" s="49" t="s">
        <v>2220</v>
      </c>
      <c r="BK183" s="49" t="s">
        <v>2220</v>
      </c>
      <c r="BL183" s="49" t="s">
        <v>2220</v>
      </c>
      <c r="BM183" s="49" t="s">
        <v>2220</v>
      </c>
      <c r="BN183" s="49" t="s">
        <v>2220</v>
      </c>
      <c r="BO183" s="49" t="s">
        <v>2220</v>
      </c>
      <c r="BP183" s="49" t="s">
        <v>2220</v>
      </c>
      <c r="BQ183" s="49" t="s">
        <v>2220</v>
      </c>
    </row>
    <row r="184" spans="6:69" x14ac:dyDescent="0.2">
      <c r="F184" s="48" t="s">
        <v>654</v>
      </c>
      <c r="G184" s="48" t="s">
        <v>655</v>
      </c>
      <c r="H184" s="48"/>
      <c r="I184" s="48">
        <v>92.014040000000008</v>
      </c>
      <c r="J184" s="48"/>
      <c r="K184" s="48">
        <v>1.5</v>
      </c>
      <c r="L184" s="48" t="s">
        <v>3786</v>
      </c>
      <c r="M184" s="48">
        <v>7.5</v>
      </c>
      <c r="N184" s="48" t="s">
        <v>4108</v>
      </c>
      <c r="O184" s="48">
        <v>1.5</v>
      </c>
      <c r="P184" s="48" t="s">
        <v>4109</v>
      </c>
      <c r="Q184" s="48">
        <v>1.5</v>
      </c>
      <c r="R184" s="48" t="s">
        <v>4110</v>
      </c>
      <c r="S184" s="48">
        <v>60</v>
      </c>
      <c r="T184" s="48" t="s">
        <v>1832</v>
      </c>
      <c r="U184" s="48">
        <v>100</v>
      </c>
      <c r="V184" s="48" t="s">
        <v>2280</v>
      </c>
      <c r="W184" s="48">
        <v>175</v>
      </c>
      <c r="X184" s="48" t="s">
        <v>4111</v>
      </c>
      <c r="Y184" s="48">
        <v>175</v>
      </c>
      <c r="Z184" s="48" t="s">
        <v>4112</v>
      </c>
      <c r="AA184" s="48" t="s">
        <v>2220</v>
      </c>
      <c r="AB184" s="48" t="s">
        <v>2220</v>
      </c>
      <c r="AC184" s="48" t="s">
        <v>2220</v>
      </c>
      <c r="AD184" s="48" t="s">
        <v>2220</v>
      </c>
      <c r="AE184" s="48" t="s">
        <v>2220</v>
      </c>
      <c r="AF184" s="48" t="s">
        <v>2220</v>
      </c>
      <c r="AG184" s="48" t="s">
        <v>2220</v>
      </c>
      <c r="AH184" s="48" t="s">
        <v>2220</v>
      </c>
      <c r="AI184" s="48" t="s">
        <v>2220</v>
      </c>
      <c r="AJ184" s="48" t="s">
        <v>2220</v>
      </c>
      <c r="AK184" s="48" t="s">
        <v>2220</v>
      </c>
      <c r="AL184" s="48" t="s">
        <v>2220</v>
      </c>
      <c r="AM184" s="49">
        <v>39</v>
      </c>
      <c r="AN184" s="49">
        <v>92.014040000000008</v>
      </c>
      <c r="AO184" s="49"/>
      <c r="AP184" s="49">
        <v>1.5</v>
      </c>
      <c r="AQ184" s="49" t="s">
        <v>3786</v>
      </c>
      <c r="AR184" s="49">
        <v>7.5</v>
      </c>
      <c r="AS184" s="49" t="s">
        <v>4108</v>
      </c>
      <c r="AT184" s="49">
        <v>1.5</v>
      </c>
      <c r="AU184" s="49" t="s">
        <v>4109</v>
      </c>
      <c r="AV184" s="49">
        <v>1.5</v>
      </c>
      <c r="AW184" s="49" t="s">
        <v>4110</v>
      </c>
      <c r="AX184" s="49">
        <v>60</v>
      </c>
      <c r="AY184" s="49" t="s">
        <v>1832</v>
      </c>
      <c r="AZ184" s="49">
        <v>100</v>
      </c>
      <c r="BA184" s="49" t="s">
        <v>2280</v>
      </c>
      <c r="BB184" s="49">
        <v>175</v>
      </c>
      <c r="BC184" s="49" t="s">
        <v>4111</v>
      </c>
      <c r="BD184" s="49">
        <v>175</v>
      </c>
      <c r="BE184" s="49" t="s">
        <v>4112</v>
      </c>
      <c r="BF184" s="49" t="s">
        <v>2220</v>
      </c>
      <c r="BG184" s="49" t="s">
        <v>2220</v>
      </c>
      <c r="BH184" s="49" t="s">
        <v>2220</v>
      </c>
      <c r="BI184" s="49" t="s">
        <v>2220</v>
      </c>
      <c r="BJ184" s="49" t="s">
        <v>2220</v>
      </c>
      <c r="BK184" s="49" t="s">
        <v>2220</v>
      </c>
      <c r="BL184" s="49" t="s">
        <v>2220</v>
      </c>
      <c r="BM184" s="49" t="s">
        <v>2220</v>
      </c>
      <c r="BN184" s="49" t="s">
        <v>2220</v>
      </c>
      <c r="BO184" s="49" t="s">
        <v>2220</v>
      </c>
      <c r="BP184" s="49" t="s">
        <v>2220</v>
      </c>
      <c r="BQ184" s="49" t="s">
        <v>2220</v>
      </c>
    </row>
    <row r="185" spans="6:69" x14ac:dyDescent="0.2">
      <c r="F185" s="48" t="s">
        <v>656</v>
      </c>
      <c r="G185" s="48" t="s">
        <v>657</v>
      </c>
      <c r="H185" s="48"/>
      <c r="I185" s="48">
        <v>57.135920000000006</v>
      </c>
      <c r="J185" s="48"/>
      <c r="K185" s="48">
        <v>24</v>
      </c>
      <c r="L185" s="48" t="s">
        <v>3414</v>
      </c>
      <c r="M185" s="48">
        <v>72</v>
      </c>
      <c r="N185" s="48" t="s">
        <v>3461</v>
      </c>
      <c r="O185" s="48">
        <v>96</v>
      </c>
      <c r="P185" s="48" t="s">
        <v>3441</v>
      </c>
      <c r="Q185" s="48">
        <v>6</v>
      </c>
      <c r="R185" s="48" t="s">
        <v>3749</v>
      </c>
      <c r="S185" s="48">
        <v>231</v>
      </c>
      <c r="T185" s="48" t="s">
        <v>4113</v>
      </c>
      <c r="U185" s="48">
        <v>285</v>
      </c>
      <c r="V185" s="48" t="s">
        <v>4114</v>
      </c>
      <c r="W185" s="48">
        <v>1038</v>
      </c>
      <c r="X185" s="48" t="s">
        <v>4115</v>
      </c>
      <c r="Y185" s="48">
        <v>500</v>
      </c>
      <c r="Z185" s="48" t="s">
        <v>1643</v>
      </c>
      <c r="AA185" s="48" t="s">
        <v>2220</v>
      </c>
      <c r="AB185" s="48" t="s">
        <v>2220</v>
      </c>
      <c r="AC185" s="48" t="s">
        <v>2220</v>
      </c>
      <c r="AD185" s="48" t="s">
        <v>2220</v>
      </c>
      <c r="AE185" s="48" t="s">
        <v>2220</v>
      </c>
      <c r="AF185" s="48" t="s">
        <v>2220</v>
      </c>
      <c r="AG185" s="48" t="s">
        <v>2220</v>
      </c>
      <c r="AH185" s="48" t="s">
        <v>2220</v>
      </c>
      <c r="AI185" s="48" t="s">
        <v>2220</v>
      </c>
      <c r="AJ185" s="48" t="s">
        <v>2220</v>
      </c>
      <c r="AK185" s="48" t="s">
        <v>2220</v>
      </c>
      <c r="AL185" s="48" t="s">
        <v>2220</v>
      </c>
      <c r="AM185" s="49">
        <v>150</v>
      </c>
      <c r="AN185" s="49">
        <v>58.391150000000003</v>
      </c>
      <c r="AO185" s="49"/>
      <c r="AP185" s="49">
        <v>24</v>
      </c>
      <c r="AQ185" s="49" t="s">
        <v>3414</v>
      </c>
      <c r="AR185" s="49">
        <v>48</v>
      </c>
      <c r="AS185" s="49" t="s">
        <v>3381</v>
      </c>
      <c r="AT185" s="49">
        <v>96</v>
      </c>
      <c r="AU185" s="49" t="s">
        <v>3441</v>
      </c>
      <c r="AV185" s="49">
        <v>6</v>
      </c>
      <c r="AW185" s="49" t="s">
        <v>3749</v>
      </c>
      <c r="AX185" s="49">
        <v>231</v>
      </c>
      <c r="AY185" s="49" t="s">
        <v>4113</v>
      </c>
      <c r="AZ185" s="49">
        <v>285</v>
      </c>
      <c r="BA185" s="49" t="s">
        <v>4114</v>
      </c>
      <c r="BB185" s="49">
        <v>1038</v>
      </c>
      <c r="BC185" s="49" t="s">
        <v>4115</v>
      </c>
      <c r="BD185" s="49">
        <v>500</v>
      </c>
      <c r="BE185" s="49" t="s">
        <v>1643</v>
      </c>
      <c r="BF185" s="49" t="s">
        <v>2220</v>
      </c>
      <c r="BG185" s="49" t="s">
        <v>2220</v>
      </c>
      <c r="BH185" s="49" t="s">
        <v>2220</v>
      </c>
      <c r="BI185" s="49" t="s">
        <v>2220</v>
      </c>
      <c r="BJ185" s="49" t="s">
        <v>2220</v>
      </c>
      <c r="BK185" s="49" t="s">
        <v>2220</v>
      </c>
      <c r="BL185" s="49" t="s">
        <v>2220</v>
      </c>
      <c r="BM185" s="49" t="s">
        <v>2220</v>
      </c>
      <c r="BN185" s="49" t="s">
        <v>2220</v>
      </c>
      <c r="BO185" s="49" t="s">
        <v>2220</v>
      </c>
      <c r="BP185" s="49" t="s">
        <v>2220</v>
      </c>
      <c r="BQ185" s="49" t="s">
        <v>2220</v>
      </c>
    </row>
    <row r="186" spans="6:69" x14ac:dyDescent="0.2">
      <c r="F186" s="48" t="s">
        <v>658</v>
      </c>
      <c r="G186" s="48" t="s">
        <v>659</v>
      </c>
      <c r="H186" s="48"/>
      <c r="I186" s="48">
        <v>49.785560000000004</v>
      </c>
      <c r="J186" s="48"/>
      <c r="K186" s="48">
        <v>96</v>
      </c>
      <c r="L186" s="48" t="s">
        <v>3376</v>
      </c>
      <c r="M186" s="48">
        <v>174.3158</v>
      </c>
      <c r="N186" s="48" t="s">
        <v>4116</v>
      </c>
      <c r="O186" s="48">
        <v>111.68049999999999</v>
      </c>
      <c r="P186" s="48" t="s">
        <v>4117</v>
      </c>
      <c r="Q186" s="48">
        <v>110.60899999999999</v>
      </c>
      <c r="R186" s="48" t="s">
        <v>4118</v>
      </c>
      <c r="S186" s="48">
        <v>292</v>
      </c>
      <c r="T186" s="48" t="s">
        <v>117</v>
      </c>
      <c r="U186" s="48">
        <v>292</v>
      </c>
      <c r="V186" s="48" t="s">
        <v>4119</v>
      </c>
      <c r="W186" s="48">
        <v>277.8947</v>
      </c>
      <c r="X186" s="48" t="s">
        <v>4120</v>
      </c>
      <c r="Y186" s="48">
        <v>277.8947</v>
      </c>
      <c r="Z186" s="48" t="s">
        <v>4121</v>
      </c>
      <c r="AA186" s="48" t="s">
        <v>2220</v>
      </c>
      <c r="AB186" s="48" t="s">
        <v>2220</v>
      </c>
      <c r="AC186" s="48" t="s">
        <v>2220</v>
      </c>
      <c r="AD186" s="48" t="s">
        <v>2220</v>
      </c>
      <c r="AE186" s="48" t="s">
        <v>2220</v>
      </c>
      <c r="AF186" s="48" t="s">
        <v>2220</v>
      </c>
      <c r="AG186" s="48" t="s">
        <v>2220</v>
      </c>
      <c r="AH186" s="48" t="s">
        <v>2220</v>
      </c>
      <c r="AI186" s="48" t="s">
        <v>2220</v>
      </c>
      <c r="AJ186" s="48" t="s">
        <v>2220</v>
      </c>
      <c r="AK186" s="48" t="s">
        <v>2220</v>
      </c>
      <c r="AL186" s="48" t="s">
        <v>2220</v>
      </c>
      <c r="AM186" s="49">
        <v>152</v>
      </c>
      <c r="AN186" s="49">
        <v>58.231200000000008</v>
      </c>
      <c r="AO186" s="49"/>
      <c r="AP186" s="49">
        <v>96</v>
      </c>
      <c r="AQ186" s="49" t="s">
        <v>3376</v>
      </c>
      <c r="AR186" s="49">
        <v>150</v>
      </c>
      <c r="AS186" s="49" t="s">
        <v>4184</v>
      </c>
      <c r="AT186" s="49">
        <v>31.785710000000002</v>
      </c>
      <c r="AU186" s="49" t="s">
        <v>4185</v>
      </c>
      <c r="AV186" s="49">
        <v>110.60899999999999</v>
      </c>
      <c r="AW186" s="49" t="s">
        <v>4118</v>
      </c>
      <c r="AX186" s="49">
        <v>292</v>
      </c>
      <c r="AY186" s="49" t="s">
        <v>117</v>
      </c>
      <c r="AZ186" s="49">
        <v>242</v>
      </c>
      <c r="BA186" s="49" t="s">
        <v>2437</v>
      </c>
      <c r="BB186" s="49">
        <v>277.8947</v>
      </c>
      <c r="BC186" s="49" t="s">
        <v>4120</v>
      </c>
      <c r="BD186" s="49">
        <v>277.8947</v>
      </c>
      <c r="BE186" s="49" t="s">
        <v>4121</v>
      </c>
      <c r="BF186" s="49" t="s">
        <v>2220</v>
      </c>
      <c r="BG186" s="49" t="s">
        <v>2220</v>
      </c>
      <c r="BH186" s="49" t="s">
        <v>2220</v>
      </c>
      <c r="BI186" s="49" t="s">
        <v>2220</v>
      </c>
      <c r="BJ186" s="49" t="s">
        <v>2220</v>
      </c>
      <c r="BK186" s="49" t="s">
        <v>2220</v>
      </c>
      <c r="BL186" s="49" t="s">
        <v>2220</v>
      </c>
      <c r="BM186" s="49" t="s">
        <v>2220</v>
      </c>
      <c r="BN186" s="49" t="s">
        <v>2220</v>
      </c>
      <c r="BO186" s="49" t="s">
        <v>2220</v>
      </c>
      <c r="BP186" s="49" t="s">
        <v>2220</v>
      </c>
      <c r="BQ186" s="49" t="s">
        <v>2220</v>
      </c>
    </row>
    <row r="187" spans="6:69" x14ac:dyDescent="0.2">
      <c r="F187" s="48" t="s">
        <v>660</v>
      </c>
      <c r="G187" s="48" t="s">
        <v>661</v>
      </c>
      <c r="H187" s="48"/>
      <c r="I187" s="48">
        <v>59.134080000000004</v>
      </c>
      <c r="J187" s="48"/>
      <c r="K187" s="48">
        <v>72</v>
      </c>
      <c r="L187" s="48" t="s">
        <v>3760</v>
      </c>
      <c r="M187" s="48">
        <v>48</v>
      </c>
      <c r="N187" s="48" t="s">
        <v>3381</v>
      </c>
      <c r="O187" s="48">
        <v>38</v>
      </c>
      <c r="P187" s="48" t="s">
        <v>4122</v>
      </c>
      <c r="Q187" s="48">
        <v>126</v>
      </c>
      <c r="R187" s="48" t="s">
        <v>4123</v>
      </c>
      <c r="S187" s="48">
        <v>190</v>
      </c>
      <c r="T187" s="48" t="s">
        <v>2434</v>
      </c>
      <c r="U187" s="48">
        <v>182.5</v>
      </c>
      <c r="V187" s="48" t="s">
        <v>4124</v>
      </c>
      <c r="W187" s="48">
        <v>709</v>
      </c>
      <c r="X187" s="48" t="s">
        <v>4125</v>
      </c>
      <c r="Y187" s="48">
        <v>680.625</v>
      </c>
      <c r="Z187" s="48" t="s">
        <v>4126</v>
      </c>
      <c r="AA187" s="48" t="s">
        <v>2220</v>
      </c>
      <c r="AB187" s="48" t="s">
        <v>2220</v>
      </c>
      <c r="AC187" s="48" t="s">
        <v>2220</v>
      </c>
      <c r="AD187" s="48" t="s">
        <v>2220</v>
      </c>
      <c r="AE187" s="48" t="s">
        <v>2220</v>
      </c>
      <c r="AF187" s="48" t="s">
        <v>2220</v>
      </c>
      <c r="AG187" s="48" t="s">
        <v>2220</v>
      </c>
      <c r="AH187" s="48" t="s">
        <v>2220</v>
      </c>
      <c r="AI187" s="48" t="s">
        <v>2220</v>
      </c>
      <c r="AJ187" s="48" t="s">
        <v>2220</v>
      </c>
      <c r="AK187" s="48" t="s">
        <v>2220</v>
      </c>
      <c r="AL187" s="48" t="s">
        <v>2220</v>
      </c>
      <c r="AM187" s="49">
        <v>148</v>
      </c>
      <c r="AN187" s="49">
        <v>59.134080000000004</v>
      </c>
      <c r="AO187" s="49"/>
      <c r="AP187" s="49">
        <v>72</v>
      </c>
      <c r="AQ187" s="49" t="s">
        <v>3760</v>
      </c>
      <c r="AR187" s="49">
        <v>48</v>
      </c>
      <c r="AS187" s="49" t="s">
        <v>3381</v>
      </c>
      <c r="AT187" s="49">
        <v>38</v>
      </c>
      <c r="AU187" s="49" t="s">
        <v>4122</v>
      </c>
      <c r="AV187" s="49">
        <v>126</v>
      </c>
      <c r="AW187" s="49" t="s">
        <v>4123</v>
      </c>
      <c r="AX187" s="49">
        <v>190</v>
      </c>
      <c r="AY187" s="49" t="s">
        <v>2434</v>
      </c>
      <c r="AZ187" s="49">
        <v>182.5</v>
      </c>
      <c r="BA187" s="49" t="s">
        <v>4124</v>
      </c>
      <c r="BB187" s="49">
        <v>709</v>
      </c>
      <c r="BC187" s="49" t="s">
        <v>4125</v>
      </c>
      <c r="BD187" s="49">
        <v>680.625</v>
      </c>
      <c r="BE187" s="49" t="s">
        <v>4126</v>
      </c>
      <c r="BF187" s="49" t="s">
        <v>2220</v>
      </c>
      <c r="BG187" s="49" t="s">
        <v>2220</v>
      </c>
      <c r="BH187" s="49" t="s">
        <v>2220</v>
      </c>
      <c r="BI187" s="49" t="s">
        <v>2220</v>
      </c>
      <c r="BJ187" s="49" t="s">
        <v>2220</v>
      </c>
      <c r="BK187" s="49" t="s">
        <v>2220</v>
      </c>
      <c r="BL187" s="49" t="s">
        <v>2220</v>
      </c>
      <c r="BM187" s="49" t="s">
        <v>2220</v>
      </c>
      <c r="BN187" s="49" t="s">
        <v>2220</v>
      </c>
      <c r="BO187" s="49" t="s">
        <v>2220</v>
      </c>
      <c r="BP187" s="49" t="s">
        <v>2220</v>
      </c>
      <c r="BQ187" s="49" t="s">
        <v>2220</v>
      </c>
    </row>
    <row r="188" spans="6:69" x14ac:dyDescent="0.2">
      <c r="F188" s="48" t="s">
        <v>662</v>
      </c>
      <c r="G188" s="48" t="s">
        <v>663</v>
      </c>
      <c r="H188" s="48"/>
      <c r="I188" s="48">
        <v>7.9305100000000008</v>
      </c>
      <c r="J188" s="48"/>
      <c r="K188" s="48">
        <v>528</v>
      </c>
      <c r="L188" s="48" t="s">
        <v>88</v>
      </c>
      <c r="M188" s="48">
        <v>1090</v>
      </c>
      <c r="N188" s="48" t="s">
        <v>88</v>
      </c>
      <c r="O188" s="48">
        <v>288</v>
      </c>
      <c r="P188" s="48" t="s">
        <v>88</v>
      </c>
      <c r="Q188" s="48">
        <v>240</v>
      </c>
      <c r="R188" s="48" t="s">
        <v>3596</v>
      </c>
      <c r="S188" s="48">
        <v>375</v>
      </c>
      <c r="T188" s="48" t="s">
        <v>4127</v>
      </c>
      <c r="U188" s="48">
        <v>400</v>
      </c>
      <c r="V188" s="48" t="s">
        <v>2278</v>
      </c>
      <c r="W188" s="48">
        <v>1250</v>
      </c>
      <c r="X188" s="48" t="s">
        <v>88</v>
      </c>
      <c r="Y188" s="48">
        <v>1500</v>
      </c>
      <c r="Z188" s="48" t="s">
        <v>88</v>
      </c>
      <c r="AA188" s="48" t="s">
        <v>2220</v>
      </c>
      <c r="AB188" s="48" t="s">
        <v>2220</v>
      </c>
      <c r="AC188" s="48" t="s">
        <v>2220</v>
      </c>
      <c r="AD188" s="48" t="s">
        <v>2220</v>
      </c>
      <c r="AE188" s="48" t="s">
        <v>2220</v>
      </c>
      <c r="AF188" s="48" t="s">
        <v>2220</v>
      </c>
      <c r="AG188" s="48" t="s">
        <v>2220</v>
      </c>
      <c r="AH188" s="48" t="s">
        <v>2220</v>
      </c>
      <c r="AI188" s="48" t="s">
        <v>2220</v>
      </c>
      <c r="AJ188" s="48" t="s">
        <v>2220</v>
      </c>
      <c r="AK188" s="48" t="s">
        <v>2220</v>
      </c>
      <c r="AL188" s="48" t="s">
        <v>2220</v>
      </c>
      <c r="AM188" s="49">
        <v>188</v>
      </c>
      <c r="AN188" s="49">
        <v>0</v>
      </c>
      <c r="AO188" s="49"/>
      <c r="AP188" s="49" t="s">
        <v>283</v>
      </c>
      <c r="AQ188" s="49" t="s">
        <v>88</v>
      </c>
      <c r="AR188" s="49" t="s">
        <v>283</v>
      </c>
      <c r="AS188" s="49" t="s">
        <v>88</v>
      </c>
      <c r="AT188" s="49" t="s">
        <v>283</v>
      </c>
      <c r="AU188" s="49" t="s">
        <v>88</v>
      </c>
      <c r="AV188" s="49" t="s">
        <v>283</v>
      </c>
      <c r="AW188" s="49" t="s">
        <v>88</v>
      </c>
      <c r="AX188" s="49" t="s">
        <v>283</v>
      </c>
      <c r="AY188" s="49" t="s">
        <v>88</v>
      </c>
      <c r="AZ188" s="49" t="s">
        <v>283</v>
      </c>
      <c r="BA188" s="49" t="s">
        <v>88</v>
      </c>
      <c r="BB188" s="49" t="s">
        <v>283</v>
      </c>
      <c r="BC188" s="49" t="s">
        <v>88</v>
      </c>
      <c r="BD188" s="49" t="s">
        <v>283</v>
      </c>
      <c r="BE188" s="49" t="s">
        <v>88</v>
      </c>
      <c r="BF188" s="49" t="s">
        <v>2220</v>
      </c>
      <c r="BG188" s="49" t="s">
        <v>2220</v>
      </c>
      <c r="BH188" s="49" t="s">
        <v>2220</v>
      </c>
      <c r="BI188" s="49" t="s">
        <v>2220</v>
      </c>
      <c r="BJ188" s="49" t="s">
        <v>2220</v>
      </c>
      <c r="BK188" s="49" t="s">
        <v>2220</v>
      </c>
      <c r="BL188" s="49" t="s">
        <v>2220</v>
      </c>
      <c r="BM188" s="49" t="s">
        <v>2220</v>
      </c>
      <c r="BN188" s="49" t="s">
        <v>2220</v>
      </c>
      <c r="BO188" s="49" t="s">
        <v>2220</v>
      </c>
      <c r="BP188" s="49" t="s">
        <v>2220</v>
      </c>
      <c r="BQ188" s="49" t="s">
        <v>2220</v>
      </c>
    </row>
    <row r="189" spans="6:69" x14ac:dyDescent="0.2">
      <c r="F189" s="48" t="s">
        <v>664</v>
      </c>
      <c r="G189" s="48" t="s">
        <v>665</v>
      </c>
      <c r="H189" s="48"/>
      <c r="I189" s="48">
        <v>70.828590000000005</v>
      </c>
      <c r="J189" s="48"/>
      <c r="K189" s="48">
        <v>50</v>
      </c>
      <c r="L189" s="48" t="s">
        <v>3555</v>
      </c>
      <c r="M189" s="48">
        <v>76</v>
      </c>
      <c r="N189" s="48" t="s">
        <v>4013</v>
      </c>
      <c r="O189" s="48">
        <v>55</v>
      </c>
      <c r="P189" s="48" t="s">
        <v>4128</v>
      </c>
      <c r="Q189" s="48">
        <v>56</v>
      </c>
      <c r="R189" s="48" t="s">
        <v>3847</v>
      </c>
      <c r="S189" s="48">
        <v>139.23079999999999</v>
      </c>
      <c r="T189" s="48" t="s">
        <v>4129</v>
      </c>
      <c r="U189" s="48">
        <v>182.5</v>
      </c>
      <c r="V189" s="48" t="s">
        <v>4124</v>
      </c>
      <c r="W189" s="48">
        <v>290</v>
      </c>
      <c r="X189" s="48" t="s">
        <v>3541</v>
      </c>
      <c r="Y189" s="48">
        <v>373</v>
      </c>
      <c r="Z189" s="48" t="s">
        <v>4130</v>
      </c>
      <c r="AA189" s="48" t="s">
        <v>2220</v>
      </c>
      <c r="AB189" s="48" t="s">
        <v>2220</v>
      </c>
      <c r="AC189" s="48" t="s">
        <v>2220</v>
      </c>
      <c r="AD189" s="48" t="s">
        <v>2220</v>
      </c>
      <c r="AE189" s="48" t="s">
        <v>2220</v>
      </c>
      <c r="AF189" s="48" t="s">
        <v>2220</v>
      </c>
      <c r="AG189" s="48" t="s">
        <v>2220</v>
      </c>
      <c r="AH189" s="48" t="s">
        <v>2220</v>
      </c>
      <c r="AI189" s="48" t="s">
        <v>2220</v>
      </c>
      <c r="AJ189" s="48" t="s">
        <v>2220</v>
      </c>
      <c r="AK189" s="48" t="s">
        <v>2220</v>
      </c>
      <c r="AL189" s="48" t="s">
        <v>2220</v>
      </c>
      <c r="AM189" s="49">
        <v>104</v>
      </c>
      <c r="AN189" s="49">
        <v>70.828590000000005</v>
      </c>
      <c r="AO189" s="49"/>
      <c r="AP189" s="49">
        <v>50</v>
      </c>
      <c r="AQ189" s="49" t="s">
        <v>3555</v>
      </c>
      <c r="AR189" s="49">
        <v>76</v>
      </c>
      <c r="AS189" s="49" t="s">
        <v>4013</v>
      </c>
      <c r="AT189" s="49">
        <v>55</v>
      </c>
      <c r="AU189" s="49" t="s">
        <v>4128</v>
      </c>
      <c r="AV189" s="49">
        <v>56</v>
      </c>
      <c r="AW189" s="49" t="s">
        <v>3847</v>
      </c>
      <c r="AX189" s="49">
        <v>139.23079999999999</v>
      </c>
      <c r="AY189" s="49" t="s">
        <v>4129</v>
      </c>
      <c r="AZ189" s="49">
        <v>182.5</v>
      </c>
      <c r="BA189" s="49" t="s">
        <v>4124</v>
      </c>
      <c r="BB189" s="49">
        <v>290</v>
      </c>
      <c r="BC189" s="49" t="s">
        <v>3541</v>
      </c>
      <c r="BD189" s="49">
        <v>373</v>
      </c>
      <c r="BE189" s="49" t="s">
        <v>4130</v>
      </c>
      <c r="BF189" s="49" t="s">
        <v>2220</v>
      </c>
      <c r="BG189" s="49" t="s">
        <v>2220</v>
      </c>
      <c r="BH189" s="49" t="s">
        <v>2220</v>
      </c>
      <c r="BI189" s="49" t="s">
        <v>2220</v>
      </c>
      <c r="BJ189" s="49" t="s">
        <v>2220</v>
      </c>
      <c r="BK189" s="49" t="s">
        <v>2220</v>
      </c>
      <c r="BL189" s="49" t="s">
        <v>2220</v>
      </c>
      <c r="BM189" s="49" t="s">
        <v>2220</v>
      </c>
      <c r="BN189" s="49" t="s">
        <v>2220</v>
      </c>
      <c r="BO189" s="49" t="s">
        <v>2220</v>
      </c>
      <c r="BP189" s="49" t="s">
        <v>2220</v>
      </c>
      <c r="BQ189" s="49" t="s">
        <v>2220</v>
      </c>
    </row>
    <row r="190" spans="6:69" x14ac:dyDescent="0.2">
      <c r="F190" s="48" t="s">
        <v>182</v>
      </c>
      <c r="G190" s="48" t="s">
        <v>200</v>
      </c>
      <c r="H190" s="48"/>
      <c r="I190" s="48">
        <v>86.671320000000009</v>
      </c>
      <c r="J190" s="48"/>
      <c r="K190" s="48">
        <v>72</v>
      </c>
      <c r="L190" s="48" t="s">
        <v>3760</v>
      </c>
      <c r="M190" s="48">
        <v>45.333329999999997</v>
      </c>
      <c r="N190" s="48" t="s">
        <v>4131</v>
      </c>
      <c r="O190" s="48">
        <v>6</v>
      </c>
      <c r="P190" s="48" t="s">
        <v>3639</v>
      </c>
      <c r="Q190" s="48">
        <v>6</v>
      </c>
      <c r="R190" s="48" t="s">
        <v>3749</v>
      </c>
      <c r="S190" s="48">
        <v>80</v>
      </c>
      <c r="T190" s="48" t="s">
        <v>254</v>
      </c>
      <c r="U190" s="48">
        <v>85</v>
      </c>
      <c r="V190" s="48" t="s">
        <v>3937</v>
      </c>
      <c r="W190" s="48">
        <v>51.111109999999996</v>
      </c>
      <c r="X190" s="48" t="s">
        <v>4132</v>
      </c>
      <c r="Y190" s="48">
        <v>50</v>
      </c>
      <c r="Z190" s="48" t="s">
        <v>3967</v>
      </c>
      <c r="AA190" s="48" t="s">
        <v>2220</v>
      </c>
      <c r="AB190" s="48" t="s">
        <v>2220</v>
      </c>
      <c r="AC190" s="48" t="s">
        <v>2220</v>
      </c>
      <c r="AD190" s="48" t="s">
        <v>2220</v>
      </c>
      <c r="AE190" s="48" t="s">
        <v>2220</v>
      </c>
      <c r="AF190" s="48" t="s">
        <v>2220</v>
      </c>
      <c r="AG190" s="48" t="s">
        <v>2220</v>
      </c>
      <c r="AH190" s="48" t="s">
        <v>2220</v>
      </c>
      <c r="AI190" s="48" t="s">
        <v>2220</v>
      </c>
      <c r="AJ190" s="48" t="s">
        <v>2220</v>
      </c>
      <c r="AK190" s="48" t="s">
        <v>2220</v>
      </c>
      <c r="AL190" s="48" t="s">
        <v>2220</v>
      </c>
      <c r="AM190" s="49">
        <v>54</v>
      </c>
      <c r="AN190" s="49">
        <v>86.671320000000009</v>
      </c>
      <c r="AO190" s="49"/>
      <c r="AP190" s="49">
        <v>72</v>
      </c>
      <c r="AQ190" s="49" t="s">
        <v>3760</v>
      </c>
      <c r="AR190" s="49">
        <v>45.333329999999997</v>
      </c>
      <c r="AS190" s="49" t="s">
        <v>4131</v>
      </c>
      <c r="AT190" s="49">
        <v>6</v>
      </c>
      <c r="AU190" s="49" t="s">
        <v>3639</v>
      </c>
      <c r="AV190" s="49">
        <v>6</v>
      </c>
      <c r="AW190" s="49" t="s">
        <v>3749</v>
      </c>
      <c r="AX190" s="49">
        <v>80</v>
      </c>
      <c r="AY190" s="49" t="s">
        <v>254</v>
      </c>
      <c r="AZ190" s="49">
        <v>85</v>
      </c>
      <c r="BA190" s="49" t="s">
        <v>3937</v>
      </c>
      <c r="BB190" s="49">
        <v>51.111109999999996</v>
      </c>
      <c r="BC190" s="49" t="s">
        <v>4132</v>
      </c>
      <c r="BD190" s="49">
        <v>50</v>
      </c>
      <c r="BE190" s="49" t="s">
        <v>3967</v>
      </c>
      <c r="BF190" s="49" t="s">
        <v>2220</v>
      </c>
      <c r="BG190" s="49" t="s">
        <v>2220</v>
      </c>
      <c r="BH190" s="49" t="s">
        <v>2220</v>
      </c>
      <c r="BI190" s="49" t="s">
        <v>2220</v>
      </c>
      <c r="BJ190" s="49" t="s">
        <v>2220</v>
      </c>
      <c r="BK190" s="49" t="s">
        <v>2220</v>
      </c>
      <c r="BL190" s="49" t="s">
        <v>2220</v>
      </c>
      <c r="BM190" s="49" t="s">
        <v>2220</v>
      </c>
      <c r="BN190" s="49" t="s">
        <v>2220</v>
      </c>
      <c r="BO190" s="49" t="s">
        <v>2220</v>
      </c>
      <c r="BP190" s="49" t="s">
        <v>2220</v>
      </c>
      <c r="BQ190" s="49" t="s">
        <v>2220</v>
      </c>
    </row>
    <row r="191" spans="6:69" x14ac:dyDescent="0.2">
      <c r="F191" s="48" t="s">
        <v>187</v>
      </c>
      <c r="G191" s="48" t="s">
        <v>201</v>
      </c>
      <c r="H191" s="48"/>
      <c r="I191" s="48">
        <v>0</v>
      </c>
      <c r="J191" s="48"/>
      <c r="K191" s="48" t="s">
        <v>283</v>
      </c>
      <c r="L191" s="48" t="s">
        <v>88</v>
      </c>
      <c r="M191" s="48" t="s">
        <v>283</v>
      </c>
      <c r="N191" s="48" t="s">
        <v>88</v>
      </c>
      <c r="O191" s="48" t="s">
        <v>283</v>
      </c>
      <c r="P191" s="48" t="s">
        <v>88</v>
      </c>
      <c r="Q191" s="48" t="s">
        <v>283</v>
      </c>
      <c r="R191" s="48" t="s">
        <v>88</v>
      </c>
      <c r="S191" s="48" t="s">
        <v>283</v>
      </c>
      <c r="T191" s="48" t="s">
        <v>88</v>
      </c>
      <c r="U191" s="48" t="s">
        <v>283</v>
      </c>
      <c r="V191" s="48" t="s">
        <v>88</v>
      </c>
      <c r="W191" s="48" t="s">
        <v>283</v>
      </c>
      <c r="X191" s="48" t="s">
        <v>88</v>
      </c>
      <c r="Y191" s="48" t="s">
        <v>283</v>
      </c>
      <c r="Z191" s="48" t="s">
        <v>88</v>
      </c>
      <c r="AA191" s="48" t="s">
        <v>2220</v>
      </c>
      <c r="AB191" s="48" t="s">
        <v>2220</v>
      </c>
      <c r="AC191" s="48" t="s">
        <v>2220</v>
      </c>
      <c r="AD191" s="48" t="s">
        <v>2220</v>
      </c>
      <c r="AE191" s="48" t="s">
        <v>2220</v>
      </c>
      <c r="AF191" s="48" t="s">
        <v>2220</v>
      </c>
      <c r="AG191" s="48" t="s">
        <v>2220</v>
      </c>
      <c r="AH191" s="48" t="s">
        <v>2220</v>
      </c>
      <c r="AI191" s="48" t="s">
        <v>2220</v>
      </c>
      <c r="AJ191" s="48" t="s">
        <v>2220</v>
      </c>
      <c r="AK191" s="48" t="s">
        <v>2220</v>
      </c>
      <c r="AL191" s="48" t="s">
        <v>2220</v>
      </c>
      <c r="AM191" s="49">
        <v>188</v>
      </c>
      <c r="AN191" s="49">
        <v>0</v>
      </c>
      <c r="AO191" s="49"/>
      <c r="AP191" s="49" t="s">
        <v>283</v>
      </c>
      <c r="AQ191" s="49" t="s">
        <v>88</v>
      </c>
      <c r="AR191" s="49" t="s">
        <v>283</v>
      </c>
      <c r="AS191" s="49" t="s">
        <v>88</v>
      </c>
      <c r="AT191" s="49" t="s">
        <v>283</v>
      </c>
      <c r="AU191" s="49" t="s">
        <v>88</v>
      </c>
      <c r="AV191" s="49" t="s">
        <v>283</v>
      </c>
      <c r="AW191" s="49" t="s">
        <v>88</v>
      </c>
      <c r="AX191" s="49" t="s">
        <v>283</v>
      </c>
      <c r="AY191" s="49" t="s">
        <v>88</v>
      </c>
      <c r="AZ191" s="49" t="s">
        <v>283</v>
      </c>
      <c r="BA191" s="49" t="s">
        <v>88</v>
      </c>
      <c r="BB191" s="49" t="s">
        <v>283</v>
      </c>
      <c r="BC191" s="49" t="s">
        <v>88</v>
      </c>
      <c r="BD191" s="49" t="s">
        <v>283</v>
      </c>
      <c r="BE191" s="49" t="s">
        <v>88</v>
      </c>
      <c r="BF191" s="49" t="s">
        <v>2220</v>
      </c>
      <c r="BG191" s="49" t="s">
        <v>2220</v>
      </c>
      <c r="BH191" s="49" t="s">
        <v>2220</v>
      </c>
      <c r="BI191" s="49" t="s">
        <v>2220</v>
      </c>
      <c r="BJ191" s="49" t="s">
        <v>2220</v>
      </c>
      <c r="BK191" s="49" t="s">
        <v>2220</v>
      </c>
      <c r="BL191" s="49" t="s">
        <v>2220</v>
      </c>
      <c r="BM191" s="49" t="s">
        <v>2220</v>
      </c>
      <c r="BN191" s="49" t="s">
        <v>2220</v>
      </c>
      <c r="BO191" s="49" t="s">
        <v>2220</v>
      </c>
      <c r="BP191" s="49" t="s">
        <v>2220</v>
      </c>
      <c r="BQ191" s="49" t="s">
        <v>2220</v>
      </c>
    </row>
    <row r="192" spans="6:69" x14ac:dyDescent="0.2">
      <c r="F192" s="48" t="s">
        <v>666</v>
      </c>
      <c r="G192" s="48" t="s">
        <v>667</v>
      </c>
      <c r="H192" s="48"/>
      <c r="I192" s="48">
        <v>56.876560000000005</v>
      </c>
      <c r="J192" s="48"/>
      <c r="K192" s="48">
        <v>96</v>
      </c>
      <c r="L192" s="48" t="s">
        <v>3376</v>
      </c>
      <c r="M192" s="48">
        <v>72</v>
      </c>
      <c r="N192" s="48" t="s">
        <v>3461</v>
      </c>
      <c r="O192" s="48">
        <v>120</v>
      </c>
      <c r="P192" s="48" t="s">
        <v>3889</v>
      </c>
      <c r="Q192" s="48">
        <v>120</v>
      </c>
      <c r="R192" s="48" t="s">
        <v>3930</v>
      </c>
      <c r="S192" s="48">
        <v>200</v>
      </c>
      <c r="T192" s="48" t="s">
        <v>286</v>
      </c>
      <c r="U192" s="48">
        <v>175</v>
      </c>
      <c r="V192" s="48" t="s">
        <v>734</v>
      </c>
      <c r="W192" s="48">
        <v>370</v>
      </c>
      <c r="X192" s="48" t="s">
        <v>3826</v>
      </c>
      <c r="Y192" s="48">
        <v>380</v>
      </c>
      <c r="Z192" s="48" t="s">
        <v>1773</v>
      </c>
      <c r="AA192" s="48" t="s">
        <v>2220</v>
      </c>
      <c r="AB192" s="48" t="s">
        <v>2220</v>
      </c>
      <c r="AC192" s="48" t="s">
        <v>2220</v>
      </c>
      <c r="AD192" s="48" t="s">
        <v>2220</v>
      </c>
      <c r="AE192" s="48" t="s">
        <v>2220</v>
      </c>
      <c r="AF192" s="48" t="s">
        <v>2220</v>
      </c>
      <c r="AG192" s="48" t="s">
        <v>2220</v>
      </c>
      <c r="AH192" s="48" t="s">
        <v>2220</v>
      </c>
      <c r="AI192" s="48" t="s">
        <v>2220</v>
      </c>
      <c r="AJ192" s="48" t="s">
        <v>2220</v>
      </c>
      <c r="AK192" s="48" t="s">
        <v>2220</v>
      </c>
      <c r="AL192" s="48" t="s">
        <v>2220</v>
      </c>
      <c r="AM192" s="49">
        <v>155</v>
      </c>
      <c r="AN192" s="49">
        <v>56.876560000000005</v>
      </c>
      <c r="AO192" s="49"/>
      <c r="AP192" s="49">
        <v>96</v>
      </c>
      <c r="AQ192" s="49" t="s">
        <v>3376</v>
      </c>
      <c r="AR192" s="49">
        <v>72</v>
      </c>
      <c r="AS192" s="49" t="s">
        <v>3461</v>
      </c>
      <c r="AT192" s="49">
        <v>120</v>
      </c>
      <c r="AU192" s="49" t="s">
        <v>3889</v>
      </c>
      <c r="AV192" s="49">
        <v>120</v>
      </c>
      <c r="AW192" s="49" t="s">
        <v>3930</v>
      </c>
      <c r="AX192" s="49">
        <v>200</v>
      </c>
      <c r="AY192" s="49" t="s">
        <v>286</v>
      </c>
      <c r="AZ192" s="49">
        <v>175</v>
      </c>
      <c r="BA192" s="49" t="s">
        <v>734</v>
      </c>
      <c r="BB192" s="49">
        <v>370</v>
      </c>
      <c r="BC192" s="49" t="s">
        <v>3826</v>
      </c>
      <c r="BD192" s="49">
        <v>380</v>
      </c>
      <c r="BE192" s="49" t="s">
        <v>1773</v>
      </c>
      <c r="BF192" s="49" t="s">
        <v>2220</v>
      </c>
      <c r="BG192" s="49" t="s">
        <v>2220</v>
      </c>
      <c r="BH192" s="49" t="s">
        <v>2220</v>
      </c>
      <c r="BI192" s="49" t="s">
        <v>2220</v>
      </c>
      <c r="BJ192" s="49" t="s">
        <v>2220</v>
      </c>
      <c r="BK192" s="49" t="s">
        <v>2220</v>
      </c>
      <c r="BL192" s="49" t="s">
        <v>2220</v>
      </c>
      <c r="BM192" s="49" t="s">
        <v>2220</v>
      </c>
      <c r="BN192" s="49" t="s">
        <v>2220</v>
      </c>
      <c r="BO192" s="49" t="s">
        <v>2220</v>
      </c>
      <c r="BP192" s="49" t="s">
        <v>2220</v>
      </c>
      <c r="BQ192" s="49" t="s">
        <v>2220</v>
      </c>
    </row>
    <row r="193" spans="6:69" x14ac:dyDescent="0.2">
      <c r="F193" s="48" t="s">
        <v>668</v>
      </c>
      <c r="G193" s="48" t="s">
        <v>669</v>
      </c>
      <c r="H193" s="48"/>
      <c r="I193" s="48">
        <v>54.343620000000001</v>
      </c>
      <c r="J193" s="48"/>
      <c r="K193" s="48">
        <v>99</v>
      </c>
      <c r="L193" s="48" t="s">
        <v>4133</v>
      </c>
      <c r="M193" s="48">
        <v>81</v>
      </c>
      <c r="N193" s="48" t="s">
        <v>4134</v>
      </c>
      <c r="O193" s="48">
        <v>88.333330000000004</v>
      </c>
      <c r="P193" s="48" t="s">
        <v>4135</v>
      </c>
      <c r="Q193" s="48">
        <v>227.66669999999999</v>
      </c>
      <c r="R193" s="48" t="s">
        <v>4136</v>
      </c>
      <c r="S193" s="48">
        <v>170</v>
      </c>
      <c r="T193" s="48" t="s">
        <v>2233</v>
      </c>
      <c r="U193" s="48">
        <v>150</v>
      </c>
      <c r="V193" s="48" t="s">
        <v>3433</v>
      </c>
      <c r="W193" s="48">
        <v>285</v>
      </c>
      <c r="X193" s="48" t="s">
        <v>4137</v>
      </c>
      <c r="Y193" s="48">
        <v>561.66669999999999</v>
      </c>
      <c r="Z193" s="48" t="s">
        <v>4138</v>
      </c>
      <c r="AA193" s="48" t="s">
        <v>2220</v>
      </c>
      <c r="AB193" s="48" t="s">
        <v>2220</v>
      </c>
      <c r="AC193" s="48" t="s">
        <v>2220</v>
      </c>
      <c r="AD193" s="48" t="s">
        <v>2220</v>
      </c>
      <c r="AE193" s="48" t="s">
        <v>2220</v>
      </c>
      <c r="AF193" s="48" t="s">
        <v>2220</v>
      </c>
      <c r="AG193" s="48" t="s">
        <v>2220</v>
      </c>
      <c r="AH193" s="48" t="s">
        <v>2220</v>
      </c>
      <c r="AI193" s="48" t="s">
        <v>2220</v>
      </c>
      <c r="AJ193" s="48" t="s">
        <v>2220</v>
      </c>
      <c r="AK193" s="48" t="s">
        <v>2220</v>
      </c>
      <c r="AL193" s="48" t="s">
        <v>2220</v>
      </c>
      <c r="AM193" s="49">
        <v>159</v>
      </c>
      <c r="AN193" s="49">
        <v>54.343620000000001</v>
      </c>
      <c r="AO193" s="49"/>
      <c r="AP193" s="49">
        <v>99</v>
      </c>
      <c r="AQ193" s="49" t="s">
        <v>4133</v>
      </c>
      <c r="AR193" s="49">
        <v>81</v>
      </c>
      <c r="AS193" s="49" t="s">
        <v>4134</v>
      </c>
      <c r="AT193" s="49">
        <v>88.333330000000004</v>
      </c>
      <c r="AU193" s="49" t="s">
        <v>4135</v>
      </c>
      <c r="AV193" s="49">
        <v>227.66669999999999</v>
      </c>
      <c r="AW193" s="49" t="s">
        <v>4136</v>
      </c>
      <c r="AX193" s="49">
        <v>170</v>
      </c>
      <c r="AY193" s="49" t="s">
        <v>2233</v>
      </c>
      <c r="AZ193" s="49">
        <v>150</v>
      </c>
      <c r="BA193" s="49" t="s">
        <v>3433</v>
      </c>
      <c r="BB193" s="49">
        <v>285</v>
      </c>
      <c r="BC193" s="49" t="s">
        <v>4137</v>
      </c>
      <c r="BD193" s="49">
        <v>561.66669999999999</v>
      </c>
      <c r="BE193" s="49" t="s">
        <v>4138</v>
      </c>
      <c r="BF193" s="49" t="s">
        <v>2220</v>
      </c>
      <c r="BG193" s="49" t="s">
        <v>2220</v>
      </c>
      <c r="BH193" s="49" t="s">
        <v>2220</v>
      </c>
      <c r="BI193" s="49" t="s">
        <v>2220</v>
      </c>
      <c r="BJ193" s="49" t="s">
        <v>2220</v>
      </c>
      <c r="BK193" s="49" t="s">
        <v>2220</v>
      </c>
      <c r="BL193" s="49" t="s">
        <v>2220</v>
      </c>
      <c r="BM193" s="49" t="s">
        <v>2220</v>
      </c>
      <c r="BN193" s="49" t="s">
        <v>2220</v>
      </c>
      <c r="BO193" s="49" t="s">
        <v>2220</v>
      </c>
      <c r="BP193" s="49" t="s">
        <v>2220</v>
      </c>
      <c r="BQ193" s="49" t="s">
        <v>2220</v>
      </c>
    </row>
  </sheetData>
  <sortState ref="A3:D24">
    <sortCondition ref="D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D1" workbookViewId="0">
      <selection activeCell="Q34" sqref="Q34"/>
    </sheetView>
  </sheetViews>
  <sheetFormatPr defaultRowHeight="14.25" x14ac:dyDescent="0.2"/>
  <cols>
    <col min="2" max="2" width="26.125" bestFit="1" customWidth="1"/>
    <col min="5" max="5" width="10.875" customWidth="1"/>
    <col min="6" max="6" width="9.375" bestFit="1" customWidth="1"/>
    <col min="7" max="7" width="17.875" bestFit="1" customWidth="1"/>
    <col min="9" max="9" width="7.625" bestFit="1" customWidth="1"/>
    <col min="10" max="10" width="13.625" customWidth="1"/>
    <col min="13" max="13" width="10.375" customWidth="1"/>
    <col min="16" max="16" width="13.875" customWidth="1"/>
    <col min="17" max="17" width="11.25" customWidth="1"/>
    <col min="18" max="18" width="10.625" customWidth="1"/>
    <col min="19" max="19" width="10.875" customWidth="1"/>
  </cols>
  <sheetData>
    <row r="1" spans="1:19" ht="122.25" customHeight="1" thickTop="1" thickBot="1" x14ac:dyDescent="0.25">
      <c r="B1" s="55" t="s">
        <v>234</v>
      </c>
      <c r="C1" s="55"/>
      <c r="D1" s="55"/>
      <c r="E1" s="55"/>
      <c r="F1" s="55"/>
      <c r="G1" s="55"/>
      <c r="H1" s="58" t="s">
        <v>192</v>
      </c>
      <c r="I1" s="59"/>
      <c r="J1" s="60"/>
      <c r="K1" s="58" t="s">
        <v>193</v>
      </c>
      <c r="L1" s="59"/>
      <c r="M1" s="60"/>
      <c r="N1" s="58" t="s">
        <v>194</v>
      </c>
      <c r="O1" s="59"/>
      <c r="P1" s="60"/>
      <c r="Q1" s="58" t="s">
        <v>195</v>
      </c>
      <c r="R1" s="59"/>
      <c r="S1" s="60"/>
    </row>
    <row r="2" spans="1:19" ht="63.75" customHeight="1" thickTop="1" thickBot="1" x14ac:dyDescent="0.25">
      <c r="B2" s="56" t="s">
        <v>1</v>
      </c>
      <c r="C2" s="56" t="s">
        <v>2</v>
      </c>
      <c r="D2" s="57"/>
      <c r="E2" s="1" t="s">
        <v>3</v>
      </c>
      <c r="F2" s="2" t="s">
        <v>4</v>
      </c>
      <c r="G2" s="57" t="s">
        <v>5</v>
      </c>
      <c r="H2" s="61"/>
      <c r="I2" s="62"/>
      <c r="J2" s="63"/>
      <c r="K2" s="61"/>
      <c r="L2" s="62"/>
      <c r="M2" s="63"/>
      <c r="N2" s="61"/>
      <c r="O2" s="62"/>
      <c r="P2" s="63"/>
      <c r="Q2" s="61"/>
      <c r="R2" s="62"/>
      <c r="S2" s="63"/>
    </row>
    <row r="3" spans="1:19" ht="48.75" thickTop="1" thickBot="1" x14ac:dyDescent="0.25">
      <c r="B3" s="56"/>
      <c r="C3" s="3">
        <v>2019</v>
      </c>
      <c r="D3" s="3">
        <v>2020</v>
      </c>
      <c r="E3" s="1" t="s">
        <v>6</v>
      </c>
      <c r="F3" s="2" t="s">
        <v>7</v>
      </c>
      <c r="G3" s="57"/>
      <c r="H3" s="14">
        <v>2019</v>
      </c>
      <c r="I3" s="18">
        <v>2020</v>
      </c>
      <c r="J3" s="20" t="s">
        <v>6</v>
      </c>
      <c r="K3" s="14">
        <v>2019</v>
      </c>
      <c r="L3" s="18">
        <v>2020</v>
      </c>
      <c r="M3" s="20" t="s">
        <v>6</v>
      </c>
      <c r="N3" s="14">
        <v>2019</v>
      </c>
      <c r="O3" s="18">
        <v>2020</v>
      </c>
      <c r="P3" s="20" t="s">
        <v>6</v>
      </c>
      <c r="Q3" s="14">
        <v>2019</v>
      </c>
      <c r="R3" s="18">
        <v>2020</v>
      </c>
      <c r="S3" s="20" t="s">
        <v>6</v>
      </c>
    </row>
    <row r="4" spans="1:19" ht="24.75" thickTop="1" thickBot="1" x14ac:dyDescent="0.25">
      <c r="A4" t="s">
        <v>178</v>
      </c>
      <c r="B4" s="4" t="s">
        <v>8</v>
      </c>
      <c r="C4" s="4">
        <f>VLOOKUP($A4,SB!$A:$AH,4,0)</f>
        <v>22</v>
      </c>
      <c r="D4" s="4">
        <f>VLOOKUP($A4,SB!$A:$AH,5,0)</f>
        <v>17</v>
      </c>
      <c r="E4" s="6">
        <f>-(D4-C4)</f>
        <v>5</v>
      </c>
      <c r="F4" s="3">
        <v>1</v>
      </c>
      <c r="G4" s="3" t="s">
        <v>9</v>
      </c>
      <c r="H4" s="17">
        <f>VLOOKUP($A4,SB!$A:$AH,9,0)</f>
        <v>12</v>
      </c>
      <c r="I4" s="19">
        <f>VLOOKUP($A4,SB!$A:$AH,12,0)</f>
        <v>12</v>
      </c>
      <c r="J4" s="21">
        <f>-(I4-H4)</f>
        <v>0</v>
      </c>
      <c r="K4" s="17">
        <f>VLOOKUP($A4,SB!$A:$AH,17,0)</f>
        <v>18</v>
      </c>
      <c r="L4" s="19">
        <f>VLOOKUP($A4,SB!$A:$AH,20,0)</f>
        <v>18</v>
      </c>
      <c r="M4" s="21">
        <f>-(L4-K4)</f>
        <v>0</v>
      </c>
      <c r="N4" s="17">
        <f>VLOOKUP($A4,SB!$A:$AH,25,0)</f>
        <v>11.8</v>
      </c>
      <c r="O4" s="19">
        <f>VLOOKUP($A4,SB!$A:$AH,28,0)</f>
        <v>11.3</v>
      </c>
      <c r="P4" s="21">
        <f>-(O4-N4)</f>
        <v>0.5</v>
      </c>
      <c r="Q4" s="17" t="str">
        <f>VLOOKUP($A4,SB!$A:$AH,31,0)</f>
        <v>0</v>
      </c>
      <c r="R4" s="23" t="str">
        <f>VLOOKUP($A4,SB!$A:$AH,32,0)</f>
        <v>0</v>
      </c>
      <c r="S4" s="20">
        <f>-(R4-Q4)</f>
        <v>0</v>
      </c>
    </row>
    <row r="5" spans="1:19" ht="24.75" thickTop="1" thickBot="1" x14ac:dyDescent="0.25">
      <c r="A5" t="s">
        <v>176</v>
      </c>
      <c r="B5" s="4" t="s">
        <v>22</v>
      </c>
      <c r="C5" s="4">
        <f>VLOOKUP($A5,SB!$A:$AH,4,0)</f>
        <v>74</v>
      </c>
      <c r="D5" s="4">
        <f>VLOOKUP($A5,SB!$A:$AH,5,0)</f>
        <v>19</v>
      </c>
      <c r="E5" s="6">
        <f t="shared" ref="E5:E6" si="0">-(D5-C5)</f>
        <v>55</v>
      </c>
      <c r="F5" s="3">
        <v>2</v>
      </c>
      <c r="G5" s="3" t="s">
        <v>23</v>
      </c>
      <c r="H5" s="17">
        <f>VLOOKUP($A5,SB!$A:$AH,9,0)</f>
        <v>6.5</v>
      </c>
      <c r="I5" s="19">
        <f>VLOOKUP($A5,SB!$A:$AH,12,0)</f>
        <v>6.5</v>
      </c>
      <c r="J5" s="21">
        <f t="shared" ref="J5:J25" si="1">-(I5-H5)</f>
        <v>0</v>
      </c>
      <c r="K5" s="17">
        <f>VLOOKUP($A5,SB!$A:$AH,17,0)</f>
        <v>8.5</v>
      </c>
      <c r="L5" s="19">
        <f>VLOOKUP($A5,SB!$A:$AH,20,0)</f>
        <v>8.5</v>
      </c>
      <c r="M5" s="21">
        <f t="shared" ref="M5:M25" si="2">-(L5-K5)</f>
        <v>0</v>
      </c>
      <c r="N5" s="17">
        <f>VLOOKUP($A5,SB!$A:$AH,25,0)</f>
        <v>1.1000000000000001</v>
      </c>
      <c r="O5" s="19">
        <f>VLOOKUP($A5,SB!$A:$AH,28,0)</f>
        <v>1</v>
      </c>
      <c r="P5" s="21">
        <f t="shared" ref="P5:P25" si="3">-(O5-N5)</f>
        <v>0.10000000000000009</v>
      </c>
      <c r="Q5" s="17" t="str">
        <f>VLOOKUP($A5,SB!$A:$AH,31,0)</f>
        <v>3.1</v>
      </c>
      <c r="R5" s="23" t="str">
        <f>VLOOKUP($A5,SB!$A:$AH,32,0)</f>
        <v>2.9</v>
      </c>
      <c r="S5" s="20">
        <f t="shared" ref="S5:S25" si="4">-(R5-Q5)</f>
        <v>0.20000000000000018</v>
      </c>
    </row>
    <row r="6" spans="1:19" ht="24.75" thickTop="1" thickBot="1" x14ac:dyDescent="0.25">
      <c r="A6" t="s">
        <v>151</v>
      </c>
      <c r="B6" s="4" t="s">
        <v>16</v>
      </c>
      <c r="C6" s="4">
        <f>VLOOKUP($A6,SB!$A:$AH,4,0)</f>
        <v>24</v>
      </c>
      <c r="D6" s="4">
        <f>VLOOKUP($A6,SB!$A:$AH,5,0)</f>
        <v>32</v>
      </c>
      <c r="E6" s="6">
        <f t="shared" si="0"/>
        <v>-8</v>
      </c>
      <c r="F6" s="3">
        <v>3</v>
      </c>
      <c r="G6" s="3" t="s">
        <v>17</v>
      </c>
      <c r="H6" s="17">
        <f>VLOOKUP($A6,SB!$A:$AH,9,0)</f>
        <v>9</v>
      </c>
      <c r="I6" s="19">
        <f>VLOOKUP($A6,SB!$A:$AH,12,0)</f>
        <v>9</v>
      </c>
      <c r="J6" s="21">
        <f t="shared" si="1"/>
        <v>0</v>
      </c>
      <c r="K6" s="17">
        <f>VLOOKUP($A6,SB!$A:$AH,17,0)</f>
        <v>16</v>
      </c>
      <c r="L6" s="19">
        <f>VLOOKUP($A6,SB!$A:$AH,20,0)</f>
        <v>16</v>
      </c>
      <c r="M6" s="21">
        <f t="shared" si="2"/>
        <v>0</v>
      </c>
      <c r="N6" s="17">
        <f>VLOOKUP($A6,SB!$A:$AH,25,0)</f>
        <v>82.5</v>
      </c>
      <c r="O6" s="19">
        <f>VLOOKUP($A6,SB!$A:$AH,28,0)</f>
        <v>54.2</v>
      </c>
      <c r="P6" s="21">
        <f t="shared" si="3"/>
        <v>28.299999999999997</v>
      </c>
      <c r="Q6" s="17" t="str">
        <f>VLOOKUP($A6,SB!$A:$AH,31,0)</f>
        <v>28.5</v>
      </c>
      <c r="R6" s="23" t="str">
        <f>VLOOKUP($A6,SB!$A:$AH,32,0)</f>
        <v>17.2</v>
      </c>
      <c r="S6" s="21">
        <f t="shared" si="4"/>
        <v>11.3</v>
      </c>
    </row>
    <row r="7" spans="1:19" ht="24.75" thickTop="1" thickBot="1" x14ac:dyDescent="0.25">
      <c r="A7" t="s">
        <v>158</v>
      </c>
      <c r="B7" s="4" t="s">
        <v>14</v>
      </c>
      <c r="C7" s="4">
        <f>VLOOKUP($A7,SB!$A:$AH,4,0)</f>
        <v>139</v>
      </c>
      <c r="D7" s="4">
        <f>VLOOKUP($A7,SB!$A:$AH,5,0)</f>
        <v>38</v>
      </c>
      <c r="E7" s="6">
        <f t="shared" ref="E7:E25" si="5">-(D7-C7)</f>
        <v>101</v>
      </c>
      <c r="F7" s="3">
        <v>4</v>
      </c>
      <c r="G7" s="3" t="s">
        <v>15</v>
      </c>
      <c r="H7" s="17">
        <f>VLOOKUP($A7,SB!$A:$AH,9,0)</f>
        <v>6</v>
      </c>
      <c r="I7" s="19">
        <f>VLOOKUP($A7,SB!$A:$AH,12,0)</f>
        <v>6</v>
      </c>
      <c r="J7" s="21">
        <f t="shared" si="1"/>
        <v>0</v>
      </c>
      <c r="K7" s="17">
        <f>VLOOKUP($A7,SB!$A:$AH,17,0)</f>
        <v>14</v>
      </c>
      <c r="L7" s="19">
        <f>VLOOKUP($A7,SB!$A:$AH,20,0)</f>
        <v>14</v>
      </c>
      <c r="M7" s="21">
        <f t="shared" si="2"/>
        <v>0</v>
      </c>
      <c r="N7" s="17">
        <f>VLOOKUP($A7,SB!$A:$AH,25,0)</f>
        <v>41.9</v>
      </c>
      <c r="O7" s="19">
        <f>VLOOKUP($A7,SB!$A:$AH,28,0)</f>
        <v>39.700000000000003</v>
      </c>
      <c r="P7" s="21">
        <f t="shared" si="3"/>
        <v>2.1999999999999957</v>
      </c>
      <c r="Q7" s="17" t="str">
        <f>VLOOKUP($A7,SB!$A:$AH,31,0)</f>
        <v>0</v>
      </c>
      <c r="R7" s="23" t="str">
        <f>VLOOKUP($A7,SB!$A:$AH,32,0)</f>
        <v>0</v>
      </c>
      <c r="S7" s="21">
        <f t="shared" si="4"/>
        <v>0</v>
      </c>
    </row>
    <row r="8" spans="1:19" ht="24.75" thickTop="1" thickBot="1" x14ac:dyDescent="0.25">
      <c r="A8" t="s">
        <v>148</v>
      </c>
      <c r="B8" s="4" t="s">
        <v>12</v>
      </c>
      <c r="C8" s="4">
        <f>VLOOKUP($A8,SB!$A:$AH,4,0)</f>
        <v>33</v>
      </c>
      <c r="D8" s="4">
        <f>VLOOKUP($A8,SB!$A:$AH,5,0)</f>
        <v>43</v>
      </c>
      <c r="E8" s="6">
        <f t="shared" si="5"/>
        <v>-10</v>
      </c>
      <c r="F8" s="3">
        <v>5</v>
      </c>
      <c r="G8" s="3" t="s">
        <v>13</v>
      </c>
      <c r="H8" s="17">
        <f>VLOOKUP($A8,SB!$A:$AH,9,0)</f>
        <v>6.5</v>
      </c>
      <c r="I8" s="19">
        <f>VLOOKUP($A8,SB!$A:$AH,12,0)</f>
        <v>5.5</v>
      </c>
      <c r="J8" s="21">
        <f t="shared" si="1"/>
        <v>1</v>
      </c>
      <c r="K8" s="17">
        <f>VLOOKUP($A8,SB!$A:$AH,17,0)</f>
        <v>11.5</v>
      </c>
      <c r="L8" s="19">
        <f>VLOOKUP($A8,SB!$A:$AH,20,0)</f>
        <v>12.5</v>
      </c>
      <c r="M8" s="21">
        <f t="shared" si="2"/>
        <v>-1</v>
      </c>
      <c r="N8" s="17">
        <f>VLOOKUP($A8,SB!$A:$AH,25,0)</f>
        <v>42.6</v>
      </c>
      <c r="O8" s="19">
        <f>VLOOKUP($A8,SB!$A:$AH,28,0)</f>
        <v>20.3</v>
      </c>
      <c r="P8" s="21">
        <f t="shared" si="3"/>
        <v>22.3</v>
      </c>
      <c r="Q8" s="17" t="str">
        <f>VLOOKUP($A8,SB!$A:$AH,31,0)</f>
        <v>0</v>
      </c>
      <c r="R8" s="23" t="str">
        <f>VLOOKUP($A8,SB!$A:$AH,32,0)</f>
        <v>0</v>
      </c>
      <c r="S8" s="21">
        <f t="shared" si="4"/>
        <v>0</v>
      </c>
    </row>
    <row r="9" spans="1:19" ht="24.75" thickTop="1" thickBot="1" x14ac:dyDescent="0.25">
      <c r="A9" t="s">
        <v>144</v>
      </c>
      <c r="B9" s="4" t="s">
        <v>34</v>
      </c>
      <c r="C9" s="4">
        <f>VLOOKUP($A9,SB!$A:$AH,4,0)</f>
        <v>44</v>
      </c>
      <c r="D9" s="4">
        <f>VLOOKUP($A9,SB!$A:$AH,5,0)</f>
        <v>49</v>
      </c>
      <c r="E9" s="6">
        <f t="shared" si="5"/>
        <v>-5</v>
      </c>
      <c r="F9" s="3">
        <v>6</v>
      </c>
      <c r="G9" s="3" t="s">
        <v>35</v>
      </c>
      <c r="H9" s="17">
        <f>VLOOKUP($A9,SB!$A:$AH,9,0)</f>
        <v>8.5</v>
      </c>
      <c r="I9" s="19">
        <f>VLOOKUP($A9,SB!$A:$AH,12,0)</f>
        <v>8.5</v>
      </c>
      <c r="J9" s="21">
        <f t="shared" si="1"/>
        <v>0</v>
      </c>
      <c r="K9" s="17">
        <f>VLOOKUP($A9,SB!$A:$AH,17,0)</f>
        <v>26.5</v>
      </c>
      <c r="L9" s="19">
        <f>VLOOKUP($A9,SB!$A:$AH,20,0)</f>
        <v>26.5</v>
      </c>
      <c r="M9" s="21">
        <f t="shared" si="2"/>
        <v>0</v>
      </c>
      <c r="N9" s="17">
        <f>VLOOKUP($A9,SB!$A:$AH,25,0)</f>
        <v>38.799999999999997</v>
      </c>
      <c r="O9" s="19">
        <f>VLOOKUP($A9,SB!$A:$AH,28,0)</f>
        <v>34.200000000000003</v>
      </c>
      <c r="P9" s="21">
        <f t="shared" si="3"/>
        <v>4.5999999999999943</v>
      </c>
      <c r="Q9" s="17" t="str">
        <f>VLOOKUP($A9,SB!$A:$AH,31,0)</f>
        <v>16.6</v>
      </c>
      <c r="R9" s="23" t="str">
        <f>VLOOKUP($A9,SB!$A:$AH,32,0)</f>
        <v>14.6</v>
      </c>
      <c r="S9" s="21">
        <f t="shared" si="4"/>
        <v>2.0000000000000018</v>
      </c>
    </row>
    <row r="10" spans="1:19" ht="24.75" thickTop="1" thickBot="1" x14ac:dyDescent="0.25">
      <c r="A10" t="s">
        <v>89</v>
      </c>
      <c r="B10" s="4" t="s">
        <v>10</v>
      </c>
      <c r="C10" s="4">
        <f>VLOOKUP($A10,SB!$A:$AH,4,0)</f>
        <v>64</v>
      </c>
      <c r="D10" s="4">
        <f>VLOOKUP($A10,SB!$A:$AH,5,0)</f>
        <v>67</v>
      </c>
      <c r="E10" s="6">
        <f t="shared" si="5"/>
        <v>-3</v>
      </c>
      <c r="F10" s="3">
        <v>7</v>
      </c>
      <c r="G10" s="3" t="s">
        <v>11</v>
      </c>
      <c r="H10" s="17">
        <f>VLOOKUP($A10,SB!$A:$AH,9,0)</f>
        <v>7.5</v>
      </c>
      <c r="I10" s="19">
        <f>VLOOKUP($A10,SB!$A:$AH,12,0)</f>
        <v>7.5</v>
      </c>
      <c r="J10" s="21">
        <f t="shared" si="1"/>
        <v>0</v>
      </c>
      <c r="K10" s="17">
        <f>VLOOKUP($A10,SB!$A:$AH,17,0)</f>
        <v>12.5</v>
      </c>
      <c r="L10" s="19">
        <f>VLOOKUP($A10,SB!$A:$AH,20,0)</f>
        <v>12.5</v>
      </c>
      <c r="M10" s="21">
        <f t="shared" si="2"/>
        <v>0</v>
      </c>
      <c r="N10" s="17">
        <f>VLOOKUP($A10,SB!$A:$AH,25,0)</f>
        <v>23.9</v>
      </c>
      <c r="O10" s="19">
        <f>VLOOKUP($A10,SB!$A:$AH,28,0)</f>
        <v>23.3</v>
      </c>
      <c r="P10" s="21">
        <f t="shared" si="3"/>
        <v>0.59999999999999787</v>
      </c>
      <c r="Q10" s="17">
        <f>VLOOKUP($A10,SB!$A:$AH,31,0)</f>
        <v>0.1</v>
      </c>
      <c r="R10" s="23">
        <f>VLOOKUP($A10,SB!$A:$AH,32,0)</f>
        <v>0.1</v>
      </c>
      <c r="S10" s="21">
        <f t="shared" si="4"/>
        <v>0</v>
      </c>
    </row>
    <row r="11" spans="1:19" ht="24.75" thickTop="1" thickBot="1" x14ac:dyDescent="0.25">
      <c r="A11" t="s">
        <v>125</v>
      </c>
      <c r="B11" s="4" t="s">
        <v>24</v>
      </c>
      <c r="C11" s="4">
        <f>VLOOKUP($A11,SB!$A:$AH,4,0)</f>
        <v>133</v>
      </c>
      <c r="D11" s="4">
        <f>VLOOKUP($A11,SB!$A:$AH,5,0)</f>
        <v>82</v>
      </c>
      <c r="E11" s="6">
        <f t="shared" si="5"/>
        <v>51</v>
      </c>
      <c r="F11" s="3">
        <v>8</v>
      </c>
      <c r="G11" s="3" t="s">
        <v>25</v>
      </c>
      <c r="H11" s="17">
        <f>VLOOKUP($A11,SB!$A:$AH,9,0)</f>
        <v>7.5</v>
      </c>
      <c r="I11" s="19">
        <f>VLOOKUP($A11,SB!$A:$AH,12,0)</f>
        <v>5.5</v>
      </c>
      <c r="J11" s="21">
        <f t="shared" si="1"/>
        <v>2</v>
      </c>
      <c r="K11" s="17">
        <f>VLOOKUP($A11,SB!$A:$AH,17,0)</f>
        <v>35.5</v>
      </c>
      <c r="L11" s="19">
        <f>VLOOKUP($A11,SB!$A:$AH,20,0)</f>
        <v>19.5</v>
      </c>
      <c r="M11" s="21">
        <f t="shared" si="2"/>
        <v>16</v>
      </c>
      <c r="N11" s="17">
        <f>VLOOKUP($A11,SB!$A:$AH,25,0)</f>
        <v>2</v>
      </c>
      <c r="O11" s="19">
        <f>VLOOKUP($A11,SB!$A:$AH,28,0)</f>
        <v>1.7</v>
      </c>
      <c r="P11" s="21">
        <f t="shared" si="3"/>
        <v>0.30000000000000004</v>
      </c>
      <c r="Q11" s="17" t="str">
        <f>VLOOKUP($A11,SB!$A:$AH,31,0)</f>
        <v>0</v>
      </c>
      <c r="R11" s="23" t="str">
        <f>VLOOKUP($A11,SB!$A:$AH,32,0)</f>
        <v>0</v>
      </c>
      <c r="S11" s="21">
        <f t="shared" si="4"/>
        <v>0</v>
      </c>
    </row>
    <row r="12" spans="1:19" ht="24.75" thickTop="1" thickBot="1" x14ac:dyDescent="0.25">
      <c r="A12" t="s">
        <v>108</v>
      </c>
      <c r="B12" s="4" t="s">
        <v>28</v>
      </c>
      <c r="C12" s="4">
        <f>VLOOKUP($A12,SB!$A:$AH,4,0)</f>
        <v>111</v>
      </c>
      <c r="D12" s="4">
        <f>VLOOKUP($A12,SB!$A:$AH,5,0)</f>
        <v>90</v>
      </c>
      <c r="E12" s="6">
        <f t="shared" si="5"/>
        <v>21</v>
      </c>
      <c r="F12" s="3">
        <v>9</v>
      </c>
      <c r="G12" s="3" t="s">
        <v>29</v>
      </c>
      <c r="H12" s="17">
        <f>VLOOKUP($A12,SB!$A:$AH,9,0)</f>
        <v>8</v>
      </c>
      <c r="I12" s="19">
        <f>VLOOKUP($A12,SB!$A:$AH,12,0)</f>
        <v>8</v>
      </c>
      <c r="J12" s="21">
        <f t="shared" si="1"/>
        <v>0</v>
      </c>
      <c r="K12" s="17">
        <f>VLOOKUP($A12,SB!$A:$AH,17,0)</f>
        <v>15</v>
      </c>
      <c r="L12" s="19">
        <f>VLOOKUP($A12,SB!$A:$AH,20,0)</f>
        <v>15</v>
      </c>
      <c r="M12" s="21">
        <f t="shared" si="2"/>
        <v>0</v>
      </c>
      <c r="N12" s="17">
        <f>VLOOKUP($A12,SB!$A:$AH,25,0)</f>
        <v>40</v>
      </c>
      <c r="O12" s="19">
        <f>VLOOKUP($A12,SB!$A:$AH,28,0)</f>
        <v>42.3</v>
      </c>
      <c r="P12" s="21">
        <f t="shared" si="3"/>
        <v>-2.2999999999999972</v>
      </c>
      <c r="Q12" s="17" t="str">
        <f>VLOOKUP($A12,SB!$A:$AH,31,0)</f>
        <v>38.9</v>
      </c>
      <c r="R12" s="23" t="str">
        <f>VLOOKUP($A12,SB!$A:$AH,32,0)</f>
        <v>41.5</v>
      </c>
      <c r="S12" s="21">
        <f t="shared" si="4"/>
        <v>-2.6000000000000014</v>
      </c>
    </row>
    <row r="13" spans="1:19" ht="24.75" thickTop="1" thickBot="1" x14ac:dyDescent="0.25">
      <c r="A13" t="s">
        <v>153</v>
      </c>
      <c r="B13" s="4" t="s">
        <v>20</v>
      </c>
      <c r="C13" s="4">
        <f>VLOOKUP($A13,SB!$A:$AH,4,0)</f>
        <v>94</v>
      </c>
      <c r="D13" s="4">
        <f>VLOOKUP($A13,SB!$A:$AH,5,0)</f>
        <v>108</v>
      </c>
      <c r="E13" s="6">
        <f t="shared" si="5"/>
        <v>-14</v>
      </c>
      <c r="F13" s="3">
        <v>10</v>
      </c>
      <c r="G13" s="3" t="s">
        <v>21</v>
      </c>
      <c r="H13" s="17">
        <f>VLOOKUP($A13,SB!$A:$AH,9,0)</f>
        <v>10</v>
      </c>
      <c r="I13" s="19">
        <f>VLOOKUP($A13,SB!$A:$AH,12,0)</f>
        <v>10</v>
      </c>
      <c r="J13" s="21">
        <f t="shared" si="1"/>
        <v>0</v>
      </c>
      <c r="K13" s="17">
        <f>VLOOKUP($A13,SB!$A:$AH,17,0)</f>
        <v>35</v>
      </c>
      <c r="L13" s="19">
        <f>VLOOKUP($A13,SB!$A:$AH,20,0)</f>
        <v>35</v>
      </c>
      <c r="M13" s="21">
        <f t="shared" si="2"/>
        <v>0</v>
      </c>
      <c r="N13" s="17">
        <f>VLOOKUP($A13,SB!$A:$AH,25,0)</f>
        <v>23</v>
      </c>
      <c r="O13" s="19">
        <f>VLOOKUP($A13,SB!$A:$AH,28,0)</f>
        <v>24.6</v>
      </c>
      <c r="P13" s="21">
        <f t="shared" si="3"/>
        <v>-1.6000000000000014</v>
      </c>
      <c r="Q13" s="17" t="str">
        <f>VLOOKUP($A13,SB!$A:$AH,31,0)</f>
        <v>26.6</v>
      </c>
      <c r="R13" s="23" t="str">
        <f>VLOOKUP($A13,SB!$A:$AH,32,0)</f>
        <v>30</v>
      </c>
      <c r="S13" s="21">
        <f t="shared" si="4"/>
        <v>-3.3999999999999986</v>
      </c>
    </row>
    <row r="14" spans="1:19" ht="24.75" thickTop="1" thickBot="1" x14ac:dyDescent="0.25">
      <c r="A14" t="s">
        <v>122</v>
      </c>
      <c r="B14" s="4" t="s">
        <v>18</v>
      </c>
      <c r="C14" s="4">
        <f>VLOOKUP($A14,SB!$A:$AH,4,0)</f>
        <v>105</v>
      </c>
      <c r="D14" s="4">
        <f>VLOOKUP($A14,SB!$A:$AH,5,0)</f>
        <v>120</v>
      </c>
      <c r="E14" s="6">
        <f t="shared" si="5"/>
        <v>-15</v>
      </c>
      <c r="F14" s="3">
        <v>11</v>
      </c>
      <c r="G14" s="3" t="s">
        <v>19</v>
      </c>
      <c r="H14" s="17">
        <f>VLOOKUP($A14,SB!$A:$AH,9,0)</f>
        <v>4</v>
      </c>
      <c r="I14" s="19">
        <f>VLOOKUP($A14,SB!$A:$AH,12,0)</f>
        <v>4</v>
      </c>
      <c r="J14" s="21">
        <f t="shared" si="1"/>
        <v>0</v>
      </c>
      <c r="K14" s="17">
        <f>VLOOKUP($A14,SB!$A:$AH,17,0)</f>
        <v>6</v>
      </c>
      <c r="L14" s="19">
        <f>VLOOKUP($A14,SB!$A:$AH,20,0)</f>
        <v>6</v>
      </c>
      <c r="M14" s="21">
        <f t="shared" si="2"/>
        <v>0</v>
      </c>
      <c r="N14" s="17">
        <f>VLOOKUP($A14,SB!$A:$AH,25,0)</f>
        <v>16.2</v>
      </c>
      <c r="O14" s="19">
        <f>VLOOKUP($A14,SB!$A:$AH,28,0)</f>
        <v>15.8</v>
      </c>
      <c r="P14" s="21">
        <f t="shared" si="3"/>
        <v>0.39999999999999858</v>
      </c>
      <c r="Q14" s="17" t="str">
        <f>VLOOKUP($A14,SB!$A:$AH,31,0)</f>
        <v>0</v>
      </c>
      <c r="R14" s="23" t="str">
        <f>VLOOKUP($A14,SB!$A:$AH,32,0)</f>
        <v>0</v>
      </c>
      <c r="S14" s="21">
        <f t="shared" si="4"/>
        <v>0</v>
      </c>
    </row>
    <row r="15" spans="1:19" ht="24.75" thickTop="1" thickBot="1" x14ac:dyDescent="0.25">
      <c r="A15" t="s">
        <v>104</v>
      </c>
      <c r="B15" s="4" t="s">
        <v>26</v>
      </c>
      <c r="C15" s="4">
        <f>VLOOKUP($A15,SB!$A:$AH,4,0)</f>
        <v>108</v>
      </c>
      <c r="D15" s="4">
        <f>VLOOKUP($A15,SB!$A:$AH,5,0)</f>
        <v>123</v>
      </c>
      <c r="E15" s="6">
        <f t="shared" si="5"/>
        <v>-15</v>
      </c>
      <c r="F15" s="3">
        <v>12</v>
      </c>
      <c r="G15" s="3" t="s">
        <v>27</v>
      </c>
      <c r="H15" s="17">
        <f>VLOOKUP($A15,SB!$A:$AH,9,0)</f>
        <v>4</v>
      </c>
      <c r="I15" s="19">
        <f>VLOOKUP($A15,SB!$A:$AH,12,0)</f>
        <v>4</v>
      </c>
      <c r="J15" s="21">
        <f t="shared" si="1"/>
        <v>0</v>
      </c>
      <c r="K15" s="17">
        <f>VLOOKUP($A15,SB!$A:$AH,17,0)</f>
        <v>9</v>
      </c>
      <c r="L15" s="19">
        <f>VLOOKUP($A15,SB!$A:$AH,20,0)</f>
        <v>9</v>
      </c>
      <c r="M15" s="21">
        <f t="shared" si="2"/>
        <v>0</v>
      </c>
      <c r="N15" s="17">
        <f>VLOOKUP($A15,SB!$A:$AH,25,0)</f>
        <v>3.7</v>
      </c>
      <c r="O15" s="19">
        <f>VLOOKUP($A15,SB!$A:$AH,28,0)</f>
        <v>3.6</v>
      </c>
      <c r="P15" s="21">
        <f t="shared" si="3"/>
        <v>0.10000000000000009</v>
      </c>
      <c r="Q15" s="17" t="str">
        <f>VLOOKUP($A15,SB!$A:$AH,31,0)</f>
        <v>0</v>
      </c>
      <c r="R15" s="23" t="str">
        <f>VLOOKUP($A15,SB!$A:$AH,32,0)</f>
        <v>0</v>
      </c>
      <c r="S15" s="21">
        <f t="shared" si="4"/>
        <v>0</v>
      </c>
    </row>
    <row r="16" spans="1:19" ht="24.75" thickTop="1" thickBot="1" x14ac:dyDescent="0.25">
      <c r="A16" t="s">
        <v>171</v>
      </c>
      <c r="B16" s="4" t="s">
        <v>191</v>
      </c>
      <c r="C16" s="4">
        <f>VLOOKUP($A16,SB!$A:$AH,4,0)</f>
        <v>135</v>
      </c>
      <c r="D16" s="4">
        <f>VLOOKUP($A16,SB!$A:$AH,5,0)</f>
        <v>143</v>
      </c>
      <c r="E16" s="6">
        <f t="shared" si="5"/>
        <v>-8</v>
      </c>
      <c r="F16" s="3">
        <v>13</v>
      </c>
      <c r="G16" s="3" t="s">
        <v>44</v>
      </c>
      <c r="H16" s="17">
        <f>VLOOKUP($A16,SB!$A:$AH,9,0)</f>
        <v>4.5</v>
      </c>
      <c r="I16" s="19">
        <f>VLOOKUP($A16,SB!$A:$AH,12,0)</f>
        <v>4.5</v>
      </c>
      <c r="J16" s="21">
        <f t="shared" si="1"/>
        <v>0</v>
      </c>
      <c r="K16" s="17">
        <f>VLOOKUP($A16,SB!$A:$AH,17,0)</f>
        <v>4.5</v>
      </c>
      <c r="L16" s="19">
        <f>VLOOKUP($A16,SB!$A:$AH,20,0)</f>
        <v>4.5</v>
      </c>
      <c r="M16" s="21">
        <f t="shared" si="2"/>
        <v>0</v>
      </c>
      <c r="N16" s="17">
        <f>VLOOKUP($A16,SB!$A:$AH,25,0)</f>
        <v>3.3</v>
      </c>
      <c r="O16" s="19">
        <f>VLOOKUP($A16,SB!$A:$AH,28,0)</f>
        <v>3.1</v>
      </c>
      <c r="P16" s="21">
        <f t="shared" si="3"/>
        <v>0.19999999999999973</v>
      </c>
      <c r="Q16" s="17" t="str">
        <f>VLOOKUP($A16,SB!$A:$AH,31,0)</f>
        <v>0</v>
      </c>
      <c r="R16" s="23" t="str">
        <f>VLOOKUP($A16,SB!$A:$AH,32,0)</f>
        <v>0</v>
      </c>
      <c r="S16" s="21">
        <f t="shared" si="4"/>
        <v>0</v>
      </c>
    </row>
    <row r="17" spans="1:19" ht="24.75" thickTop="1" thickBot="1" x14ac:dyDescent="0.25">
      <c r="A17" t="s">
        <v>132</v>
      </c>
      <c r="B17" s="4" t="s">
        <v>32</v>
      </c>
      <c r="C17" s="4">
        <f>VLOOKUP($A17,SB!$A:$AH,4,0)</f>
        <v>146</v>
      </c>
      <c r="D17" s="4">
        <f>VLOOKUP($A17,SB!$A:$AH,5,0)</f>
        <v>151</v>
      </c>
      <c r="E17" s="6">
        <f t="shared" si="5"/>
        <v>-5</v>
      </c>
      <c r="F17" s="3">
        <v>14</v>
      </c>
      <c r="G17" s="3" t="s">
        <v>33</v>
      </c>
      <c r="H17" s="17">
        <f>VLOOKUP($A17,SB!$A:$AH,9,0)</f>
        <v>8.5</v>
      </c>
      <c r="I17" s="19">
        <f>VLOOKUP($A17,SB!$A:$AH,12,0)</f>
        <v>8.5</v>
      </c>
      <c r="J17" s="21">
        <f t="shared" si="1"/>
        <v>0</v>
      </c>
      <c r="K17" s="17">
        <f>VLOOKUP($A17,SB!$A:$AH,17,0)</f>
        <v>9</v>
      </c>
      <c r="L17" s="19">
        <f>VLOOKUP($A17,SB!$A:$AH,20,0)</f>
        <v>9</v>
      </c>
      <c r="M17" s="21">
        <f t="shared" si="2"/>
        <v>0</v>
      </c>
      <c r="N17" s="17">
        <f>VLOOKUP($A17,SB!$A:$AH,25,0)</f>
        <v>6.7</v>
      </c>
      <c r="O17" s="19">
        <f>VLOOKUP($A17,SB!$A:$AH,28,0)</f>
        <v>6.3</v>
      </c>
      <c r="P17" s="21">
        <f t="shared" si="3"/>
        <v>0.40000000000000036</v>
      </c>
      <c r="Q17" s="17" t="str">
        <f>VLOOKUP($A17,SB!$A:$AH,31,0)</f>
        <v>0</v>
      </c>
      <c r="R17" s="23" t="str">
        <f>VLOOKUP($A17,SB!$A:$AH,32,0)</f>
        <v>0</v>
      </c>
      <c r="S17" s="21">
        <f t="shared" si="4"/>
        <v>0</v>
      </c>
    </row>
    <row r="18" spans="1:19" ht="24.75" thickTop="1" thickBot="1" x14ac:dyDescent="0.25">
      <c r="A18" t="s">
        <v>81</v>
      </c>
      <c r="B18" s="4" t="s">
        <v>36</v>
      </c>
      <c r="C18" s="4">
        <f>VLOOKUP($A18,SB!$A:$AH,4,0)</f>
        <v>150</v>
      </c>
      <c r="D18" s="4">
        <f>VLOOKUP($A18,SB!$A:$AH,5,0)</f>
        <v>152</v>
      </c>
      <c r="E18" s="6">
        <f t="shared" si="5"/>
        <v>-2</v>
      </c>
      <c r="F18" s="3">
        <v>15</v>
      </c>
      <c r="G18" s="3" t="s">
        <v>37</v>
      </c>
      <c r="H18" s="17">
        <f>VLOOKUP($A18,SB!$A:$AH,9,0)</f>
        <v>11</v>
      </c>
      <c r="I18" s="19">
        <f>VLOOKUP($A18,SB!$A:$AH,12,0)</f>
        <v>3.5</v>
      </c>
      <c r="J18" s="21">
        <f t="shared" si="1"/>
        <v>7.5</v>
      </c>
      <c r="K18" s="17">
        <f>VLOOKUP($A18,SB!$A:$AH,17,0)</f>
        <v>18</v>
      </c>
      <c r="L18" s="19">
        <f>VLOOKUP($A18,SB!$A:$AH,20,0)</f>
        <v>10.5</v>
      </c>
      <c r="M18" s="21">
        <f t="shared" si="2"/>
        <v>7.5</v>
      </c>
      <c r="N18" s="17">
        <f>VLOOKUP($A18,SB!$A:$AH,25,0)</f>
        <v>6.6</v>
      </c>
      <c r="O18" s="19">
        <f>VLOOKUP($A18,SB!$A:$AH,28,0)</f>
        <v>5.4</v>
      </c>
      <c r="P18" s="21">
        <f t="shared" si="3"/>
        <v>1.1999999999999993</v>
      </c>
      <c r="Q18" s="17" t="str">
        <f>VLOOKUP($A18,SB!$A:$AH,31,0)</f>
        <v>0</v>
      </c>
      <c r="R18" s="23" t="str">
        <f>VLOOKUP($A18,SB!$A:$AH,32,0)</f>
        <v>0</v>
      </c>
      <c r="S18" s="21">
        <f t="shared" si="4"/>
        <v>0</v>
      </c>
    </row>
    <row r="19" spans="1:19" ht="24.75" thickTop="1" thickBot="1" x14ac:dyDescent="0.25">
      <c r="A19" t="s">
        <v>115</v>
      </c>
      <c r="B19" s="4" t="s">
        <v>42</v>
      </c>
      <c r="C19" s="4">
        <f>VLOOKUP($A19,SB!$A:$AH,4,0)</f>
        <v>153</v>
      </c>
      <c r="D19" s="4">
        <f>VLOOKUP($A19,SB!$A:$AH,5,0)</f>
        <v>154</v>
      </c>
      <c r="E19" s="6">
        <f t="shared" si="5"/>
        <v>-1</v>
      </c>
      <c r="F19" s="3">
        <v>16</v>
      </c>
      <c r="G19" s="3" t="s">
        <v>43</v>
      </c>
      <c r="H19" s="17">
        <f>VLOOKUP($A19,SB!$A:$AH,9,0)</f>
        <v>9</v>
      </c>
      <c r="I19" s="19">
        <f>VLOOKUP($A19,SB!$A:$AH,12,0)</f>
        <v>9</v>
      </c>
      <c r="J19" s="21">
        <f t="shared" si="1"/>
        <v>0</v>
      </c>
      <c r="K19" s="17">
        <f>VLOOKUP($A19,SB!$A:$AH,17,0)</f>
        <v>70</v>
      </c>
      <c r="L19" s="19">
        <f>VLOOKUP($A19,SB!$A:$AH,20,0)</f>
        <v>70</v>
      </c>
      <c r="M19" s="21">
        <f t="shared" si="2"/>
        <v>0</v>
      </c>
      <c r="N19" s="17">
        <f>VLOOKUP($A19,SB!$A:$AH,25,0)</f>
        <v>195.2</v>
      </c>
      <c r="O19" s="19">
        <f>VLOOKUP($A19,SB!$A:$AH,28,0)</f>
        <v>198.2</v>
      </c>
      <c r="P19" s="21">
        <f t="shared" si="3"/>
        <v>-3</v>
      </c>
      <c r="Q19" s="17" t="str">
        <f>VLOOKUP($A19,SB!$A:$AH,31,0)</f>
        <v>0</v>
      </c>
      <c r="R19" s="23" t="str">
        <f>VLOOKUP($A19,SB!$A:$AH,32,0)</f>
        <v>0</v>
      </c>
      <c r="S19" s="21">
        <f t="shared" si="4"/>
        <v>0</v>
      </c>
    </row>
    <row r="20" spans="1:19" ht="24.75" thickTop="1" thickBot="1" x14ac:dyDescent="0.25">
      <c r="A20" t="s">
        <v>187</v>
      </c>
      <c r="B20" s="4" t="s">
        <v>47</v>
      </c>
      <c r="C20" s="4">
        <f>VLOOKUP($A20,SB!$A:$AH,4,0)</f>
        <v>177</v>
      </c>
      <c r="D20" s="4">
        <f>VLOOKUP($A20,SB!$A:$AH,5,0)</f>
        <v>156</v>
      </c>
      <c r="E20" s="6">
        <f t="shared" si="5"/>
        <v>21</v>
      </c>
      <c r="F20" s="3">
        <v>17</v>
      </c>
      <c r="G20" s="3" t="s">
        <v>48</v>
      </c>
      <c r="H20" s="17">
        <f>VLOOKUP($A20,SB!$A:$AH,9,0)</f>
        <v>9.5</v>
      </c>
      <c r="I20" s="19">
        <f>VLOOKUP($A20,SB!$A:$AH,12,0)</f>
        <v>9.5</v>
      </c>
      <c r="J20" s="21">
        <f t="shared" si="1"/>
        <v>0</v>
      </c>
      <c r="K20" s="17">
        <f>VLOOKUP($A20,SB!$A:$AH,17,0)</f>
        <v>34.5</v>
      </c>
      <c r="L20" s="19">
        <f>VLOOKUP($A20,SB!$A:$AH,20,0)</f>
        <v>34.5</v>
      </c>
      <c r="M20" s="21">
        <f t="shared" si="2"/>
        <v>0</v>
      </c>
      <c r="N20" s="17">
        <f>VLOOKUP($A20,SB!$A:$AH,25,0)</f>
        <v>20.9</v>
      </c>
      <c r="O20" s="19">
        <f>VLOOKUP($A20,SB!$A:$AH,28,0)</f>
        <v>17.8</v>
      </c>
      <c r="P20" s="21">
        <f t="shared" si="3"/>
        <v>3.0999999999999979</v>
      </c>
      <c r="Q20" s="17" t="str">
        <f>VLOOKUP($A20,SB!$A:$AH,31,0)</f>
        <v>0</v>
      </c>
      <c r="R20" s="23" t="str">
        <f>VLOOKUP($A20,SB!$A:$AH,32,0)</f>
        <v>0</v>
      </c>
      <c r="S20" s="21">
        <f t="shared" si="4"/>
        <v>0</v>
      </c>
    </row>
    <row r="21" spans="1:19" ht="24.75" thickTop="1" thickBot="1" x14ac:dyDescent="0.25">
      <c r="A21" t="s">
        <v>167</v>
      </c>
      <c r="B21" s="4" t="s">
        <v>40</v>
      </c>
      <c r="C21" s="4">
        <f>VLOOKUP($A21,SB!$A:$AH,4,0)</f>
        <v>154</v>
      </c>
      <c r="D21" s="4">
        <f>VLOOKUP($A21,SB!$A:$AH,5,0)</f>
        <v>157</v>
      </c>
      <c r="E21" s="6">
        <f t="shared" si="5"/>
        <v>-3</v>
      </c>
      <c r="F21" s="3">
        <v>18</v>
      </c>
      <c r="G21" s="3" t="s">
        <v>41</v>
      </c>
      <c r="H21" s="17">
        <f>VLOOKUP($A21,SB!$A:$AH,9,0)</f>
        <v>7.5</v>
      </c>
      <c r="I21" s="19">
        <f>VLOOKUP($A21,SB!$A:$AH,12,0)</f>
        <v>7.5</v>
      </c>
      <c r="J21" s="21">
        <f t="shared" si="1"/>
        <v>0</v>
      </c>
      <c r="K21" s="17">
        <f>VLOOKUP($A21,SB!$A:$AH,17,0)</f>
        <v>15.5</v>
      </c>
      <c r="L21" s="19">
        <f>VLOOKUP($A21,SB!$A:$AH,20,0)</f>
        <v>15.5</v>
      </c>
      <c r="M21" s="21">
        <f t="shared" si="2"/>
        <v>0</v>
      </c>
      <c r="N21" s="17">
        <f>VLOOKUP($A21,SB!$A:$AH,25,0)</f>
        <v>7.6</v>
      </c>
      <c r="O21" s="19">
        <f>VLOOKUP($A21,SB!$A:$AH,28,0)</f>
        <v>8.1</v>
      </c>
      <c r="P21" s="21">
        <f t="shared" si="3"/>
        <v>-0.5</v>
      </c>
      <c r="Q21" s="17" t="str">
        <f>VLOOKUP($A21,SB!$A:$AH,31,0)</f>
        <v>75.7</v>
      </c>
      <c r="R21" s="23" t="str">
        <f>VLOOKUP($A21,SB!$A:$AH,32,0)</f>
        <v>88.3</v>
      </c>
      <c r="S21" s="21">
        <f t="shared" si="4"/>
        <v>-12.599999999999994</v>
      </c>
    </row>
    <row r="22" spans="1:19" ht="24.75" thickTop="1" thickBot="1" x14ac:dyDescent="0.25">
      <c r="A22" t="s">
        <v>98</v>
      </c>
      <c r="B22" s="4" t="s">
        <v>38</v>
      </c>
      <c r="C22" s="4">
        <f>VLOOKUP($A22,SB!$A:$AH,4,0)</f>
        <v>163</v>
      </c>
      <c r="D22" s="4">
        <f>VLOOKUP($A22,SB!$A:$AH,5,0)</f>
        <v>158</v>
      </c>
      <c r="E22" s="6">
        <f t="shared" si="5"/>
        <v>5</v>
      </c>
      <c r="F22" s="3">
        <v>19</v>
      </c>
      <c r="G22" s="3" t="s">
        <v>39</v>
      </c>
      <c r="H22" s="17">
        <f>VLOOKUP($A22,SB!$A:$AH,9,0)</f>
        <v>7</v>
      </c>
      <c r="I22" s="19">
        <f>VLOOKUP($A22,SB!$A:$AH,12,0)</f>
        <v>3</v>
      </c>
      <c r="J22" s="21">
        <f t="shared" si="1"/>
        <v>4</v>
      </c>
      <c r="K22" s="17">
        <f>VLOOKUP($A22,SB!$A:$AH,17,0)</f>
        <v>9</v>
      </c>
      <c r="L22" s="19">
        <f>VLOOKUP($A22,SB!$A:$AH,20,0)</f>
        <v>9</v>
      </c>
      <c r="M22" s="21">
        <f t="shared" si="2"/>
        <v>0</v>
      </c>
      <c r="N22" s="17">
        <f>VLOOKUP($A22,SB!$A:$AH,25,0)</f>
        <v>4.3</v>
      </c>
      <c r="O22" s="19">
        <f>VLOOKUP($A22,SB!$A:$AH,28,0)</f>
        <v>2.9</v>
      </c>
      <c r="P22" s="21">
        <f t="shared" si="3"/>
        <v>1.4</v>
      </c>
      <c r="Q22" s="17" t="str">
        <f>VLOOKUP($A22,SB!$A:$AH,31,0)</f>
        <v>0</v>
      </c>
      <c r="R22" s="23" t="str">
        <f>VLOOKUP($A22,SB!$A:$AH,32,0)</f>
        <v>0</v>
      </c>
      <c r="S22" s="21">
        <f t="shared" si="4"/>
        <v>0</v>
      </c>
    </row>
    <row r="23" spans="1:19" ht="24.75" thickTop="1" thickBot="1" x14ac:dyDescent="0.25">
      <c r="A23" t="s">
        <v>138</v>
      </c>
      <c r="B23" s="4" t="s">
        <v>45</v>
      </c>
      <c r="C23" s="4">
        <f>VLOOKUP($A23,SB!$A:$AH,4,0)</f>
        <v>160</v>
      </c>
      <c r="D23" s="4">
        <f>VLOOKUP($A23,SB!$A:$AH,5,0)</f>
        <v>164</v>
      </c>
      <c r="E23" s="6">
        <f t="shared" si="5"/>
        <v>-4</v>
      </c>
      <c r="F23" s="3">
        <v>20</v>
      </c>
      <c r="G23" s="3" t="s">
        <v>46</v>
      </c>
      <c r="H23" s="17">
        <f>VLOOKUP($A23,SB!$A:$AH,9,0)</f>
        <v>2.5</v>
      </c>
      <c r="I23" s="19">
        <f>VLOOKUP($A23,SB!$A:$AH,12,0)</f>
        <v>2.5</v>
      </c>
      <c r="J23" s="21">
        <f t="shared" si="1"/>
        <v>0</v>
      </c>
      <c r="K23" s="17">
        <f>VLOOKUP($A23,SB!$A:$AH,17,0)</f>
        <v>4</v>
      </c>
      <c r="L23" s="19">
        <f>VLOOKUP($A23,SB!$A:$AH,20,0)</f>
        <v>4</v>
      </c>
      <c r="M23" s="21">
        <f t="shared" si="2"/>
        <v>0</v>
      </c>
      <c r="N23" s="17">
        <f>VLOOKUP($A23,SB!$A:$AH,25,0)</f>
        <v>22.8</v>
      </c>
      <c r="O23" s="19">
        <f>VLOOKUP($A23,SB!$A:$AH,28,0)</f>
        <v>17.2</v>
      </c>
      <c r="P23" s="21">
        <f t="shared" si="3"/>
        <v>5.6000000000000014</v>
      </c>
      <c r="Q23" s="17" t="str">
        <f>VLOOKUP($A23,SB!$A:$AH,31,0)</f>
        <v>0</v>
      </c>
      <c r="R23" s="23" t="str">
        <f>VLOOKUP($A23,SB!$A:$AH,32,0)</f>
        <v>0</v>
      </c>
      <c r="S23" s="21">
        <f t="shared" si="4"/>
        <v>0</v>
      </c>
    </row>
    <row r="24" spans="1:19" ht="24.75" thickTop="1" thickBot="1" x14ac:dyDescent="0.25">
      <c r="A24" t="s">
        <v>182</v>
      </c>
      <c r="B24" s="4" t="s">
        <v>30</v>
      </c>
      <c r="C24" s="4">
        <f>VLOOKUP($A24,SB!$A:$AH,4,0)</f>
        <v>171</v>
      </c>
      <c r="D24" s="4">
        <f>VLOOKUP($A24,SB!$A:$AH,5,0)</f>
        <v>173</v>
      </c>
      <c r="E24" s="6">
        <f t="shared" si="5"/>
        <v>-2</v>
      </c>
      <c r="F24" s="3">
        <v>21</v>
      </c>
      <c r="G24" s="3" t="s">
        <v>31</v>
      </c>
      <c r="H24" s="17">
        <f>VLOOKUP($A24,SB!$A:$AH,9,0)</f>
        <v>10.5</v>
      </c>
      <c r="I24" s="19">
        <f>VLOOKUP($A24,SB!$A:$AH,12,0)</f>
        <v>10.5</v>
      </c>
      <c r="J24" s="21">
        <f t="shared" si="1"/>
        <v>0</v>
      </c>
      <c r="K24" s="17">
        <f>VLOOKUP($A24,SB!$A:$AH,17,0)</f>
        <v>43.5</v>
      </c>
      <c r="L24" s="19">
        <f>VLOOKUP($A24,SB!$A:$AH,20,0)</f>
        <v>43.5</v>
      </c>
      <c r="M24" s="21">
        <f t="shared" si="2"/>
        <v>0</v>
      </c>
      <c r="N24" s="17">
        <f>VLOOKUP($A24,SB!$A:$AH,25,0)</f>
        <v>46.8</v>
      </c>
      <c r="O24" s="19">
        <f>VLOOKUP($A24,SB!$A:$AH,28,0)</f>
        <v>40.299999999999997</v>
      </c>
      <c r="P24" s="21">
        <f t="shared" si="3"/>
        <v>6.5</v>
      </c>
      <c r="Q24" s="17" t="str">
        <f>VLOOKUP($A24,SB!$A:$AH,31,0)</f>
        <v>0</v>
      </c>
      <c r="R24" s="23" t="str">
        <f>VLOOKUP($A24,SB!$A:$AH,32,0)</f>
        <v>0</v>
      </c>
      <c r="S24" s="21">
        <f t="shared" si="4"/>
        <v>0</v>
      </c>
    </row>
    <row r="25" spans="1:19" ht="24.75" thickTop="1" thickBot="1" x14ac:dyDescent="0.25">
      <c r="A25" t="s">
        <v>163</v>
      </c>
      <c r="B25" s="4" t="s">
        <v>49</v>
      </c>
      <c r="C25" s="4">
        <f>VLOOKUP($A25,SB!$A:$AH,4,0)</f>
        <v>189</v>
      </c>
      <c r="D25" s="4">
        <f>VLOOKUP($A25,SB!$A:$AH,5,0)</f>
        <v>188</v>
      </c>
      <c r="E25" s="6">
        <f t="shared" si="5"/>
        <v>1</v>
      </c>
      <c r="F25" s="3">
        <v>22</v>
      </c>
      <c r="G25" s="3" t="s">
        <v>50</v>
      </c>
      <c r="H25" s="17">
        <f>VLOOKUP($A25,SB!$A:$AH,9,0)</f>
        <v>6.5</v>
      </c>
      <c r="I25" s="19">
        <f>VLOOKUP($A25,SB!$A:$AH,12,0)</f>
        <v>6.5</v>
      </c>
      <c r="J25" s="21">
        <f t="shared" si="1"/>
        <v>0</v>
      </c>
      <c r="K25" s="17">
        <f>VLOOKUP($A25,SB!$A:$AH,17,0)</f>
        <v>40.5</v>
      </c>
      <c r="L25" s="19">
        <f>VLOOKUP($A25,SB!$A:$AH,20,0)</f>
        <v>40.5</v>
      </c>
      <c r="M25" s="21">
        <f t="shared" si="2"/>
        <v>0</v>
      </c>
      <c r="N25" s="17">
        <f>VLOOKUP($A25,SB!$A:$AH,25,0)</f>
        <v>118.8</v>
      </c>
      <c r="O25" s="19">
        <f>VLOOKUP($A25,SB!$A:$AH,28,0)</f>
        <v>40.200000000000003</v>
      </c>
      <c r="P25" s="21">
        <f t="shared" si="3"/>
        <v>78.599999999999994</v>
      </c>
      <c r="Q25" s="17" t="str">
        <f>VLOOKUP($A25,SB!$A:$AH,31,0)</f>
        <v>0</v>
      </c>
      <c r="R25" s="23" t="str">
        <f>VLOOKUP($A25,SB!$A:$AH,32,0)</f>
        <v>0</v>
      </c>
      <c r="S25" s="21">
        <f t="shared" si="4"/>
        <v>0</v>
      </c>
    </row>
    <row r="26" spans="1:19" ht="21.75" thickTop="1" thickBot="1" x14ac:dyDescent="0.25">
      <c r="B26" s="7" t="s">
        <v>51</v>
      </c>
      <c r="C26" s="8">
        <f>AVERAGE(C4:C25)</f>
        <v>115.86363636363636</v>
      </c>
      <c r="D26" s="8">
        <f>AVERAGE(D4:D25)</f>
        <v>108.36363636363636</v>
      </c>
      <c r="E26" s="8">
        <f>AVERAGE(E4:E25)</f>
        <v>7.5</v>
      </c>
      <c r="F26" s="7"/>
      <c r="G26" s="9" t="s">
        <v>52</v>
      </c>
      <c r="H26" s="36">
        <f t="shared" ref="H26:Q26" si="6">AVERAGE(H4:H25)</f>
        <v>7.5454545454545459</v>
      </c>
      <c r="I26" s="37">
        <f t="shared" si="6"/>
        <v>6.8863636363636367</v>
      </c>
      <c r="J26" s="37">
        <f t="shared" si="6"/>
        <v>0.65909090909090906</v>
      </c>
      <c r="K26" s="36">
        <f t="shared" si="6"/>
        <v>20.727272727272727</v>
      </c>
      <c r="L26" s="37">
        <f t="shared" si="6"/>
        <v>19.704545454545453</v>
      </c>
      <c r="M26" s="37">
        <f t="shared" si="6"/>
        <v>1.0227272727272727</v>
      </c>
      <c r="N26" s="36">
        <f t="shared" si="6"/>
        <v>34.568181818181806</v>
      </c>
      <c r="O26" s="37">
        <f t="shared" si="6"/>
        <v>27.79545454545455</v>
      </c>
      <c r="P26" s="37">
        <f t="shared" si="6"/>
        <v>6.7727272727272716</v>
      </c>
      <c r="Q26" s="37">
        <f t="shared" si="6"/>
        <v>0.1</v>
      </c>
      <c r="R26" s="37">
        <f t="shared" ref="R26:S26" si="7">AVERAGE(R4:R25)</f>
        <v>0.1</v>
      </c>
      <c r="S26" s="37">
        <f t="shared" si="7"/>
        <v>-0.23181818181818148</v>
      </c>
    </row>
    <row r="27" spans="1:19" ht="15" thickTop="1" x14ac:dyDescent="0.2"/>
    <row r="28" spans="1:19" x14ac:dyDescent="0.2">
      <c r="Q28" s="24"/>
    </row>
  </sheetData>
  <mergeCells count="8">
    <mergeCell ref="K1:M2"/>
    <mergeCell ref="N1:P2"/>
    <mergeCell ref="Q1:S2"/>
    <mergeCell ref="B1:G1"/>
    <mergeCell ref="B2:B3"/>
    <mergeCell ref="C2:D2"/>
    <mergeCell ref="G2:G3"/>
    <mergeCell ref="H1:J2"/>
  </mergeCells>
  <conditionalFormatting sqref="D4:D25">
    <cfRule type="colorScale" priority="1">
      <colorScale>
        <cfvo type="min"/>
        <cfvo type="num" val="95"/>
        <cfvo type="max"/>
        <color rgb="FF00B050"/>
        <color rgb="FFFFEB84"/>
        <color rgb="FFFF0000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4"/>
  <sheetViews>
    <sheetView topLeftCell="R1" workbookViewId="0">
      <selection activeCell="X17" sqref="X17"/>
    </sheetView>
  </sheetViews>
  <sheetFormatPr defaultRowHeight="14.25" x14ac:dyDescent="0.2"/>
  <cols>
    <col min="1" max="1" width="12.25" customWidth="1"/>
    <col min="2" max="2" width="20.25" customWidth="1"/>
    <col min="3" max="3" width="13.875" customWidth="1"/>
    <col min="4" max="4" width="13.375" customWidth="1"/>
    <col min="7" max="7" width="13.125" customWidth="1"/>
    <col min="8" max="28" width="29.375" style="51" customWidth="1"/>
    <col min="29" max="49" width="29.375" style="35" customWidth="1"/>
  </cols>
  <sheetData>
    <row r="1" spans="1:49" x14ac:dyDescent="0.2">
      <c r="F1" s="11">
        <v>1</v>
      </c>
      <c r="G1" s="11">
        <v>2</v>
      </c>
      <c r="H1" s="11">
        <v>3</v>
      </c>
      <c r="I1" s="11">
        <v>4</v>
      </c>
      <c r="J1" s="11">
        <v>5</v>
      </c>
      <c r="K1" s="11">
        <v>6</v>
      </c>
      <c r="L1" s="11">
        <v>7</v>
      </c>
      <c r="M1" s="11">
        <v>8</v>
      </c>
      <c r="N1" s="11">
        <v>9</v>
      </c>
      <c r="O1" s="11">
        <v>10</v>
      </c>
      <c r="P1" s="11">
        <v>11</v>
      </c>
      <c r="Q1" s="11">
        <v>12</v>
      </c>
      <c r="R1" s="11">
        <v>13</v>
      </c>
      <c r="S1" s="11">
        <v>14</v>
      </c>
      <c r="T1" s="11">
        <v>15</v>
      </c>
      <c r="U1" s="11">
        <v>16</v>
      </c>
      <c r="V1" s="11">
        <v>17</v>
      </c>
      <c r="W1" s="11">
        <v>18</v>
      </c>
      <c r="X1" s="11">
        <v>19</v>
      </c>
      <c r="Y1" s="11">
        <v>20</v>
      </c>
      <c r="Z1" s="11">
        <v>21</v>
      </c>
      <c r="AA1" s="11">
        <v>22</v>
      </c>
      <c r="AB1" s="11">
        <v>23</v>
      </c>
      <c r="AC1" s="11">
        <v>24</v>
      </c>
      <c r="AD1" s="11">
        <v>25</v>
      </c>
      <c r="AE1" s="11">
        <v>26</v>
      </c>
      <c r="AF1" s="11">
        <v>27</v>
      </c>
      <c r="AG1" s="11">
        <v>28</v>
      </c>
      <c r="AH1" s="11">
        <v>29</v>
      </c>
      <c r="AI1" s="11">
        <v>30</v>
      </c>
      <c r="AJ1" s="11">
        <v>31</v>
      </c>
      <c r="AK1" s="11">
        <v>32</v>
      </c>
      <c r="AL1" s="11">
        <v>33</v>
      </c>
      <c r="AM1" s="11">
        <v>34</v>
      </c>
      <c r="AN1" s="11">
        <v>35</v>
      </c>
      <c r="AO1" s="11">
        <v>36</v>
      </c>
      <c r="AP1" s="11">
        <v>37</v>
      </c>
      <c r="AQ1" s="11">
        <v>38</v>
      </c>
      <c r="AR1" s="11">
        <v>39</v>
      </c>
      <c r="AS1" s="11">
        <v>40</v>
      </c>
      <c r="AT1" s="11">
        <v>41</v>
      </c>
      <c r="AU1" s="11">
        <v>42</v>
      </c>
      <c r="AV1" s="11">
        <v>43</v>
      </c>
      <c r="AW1" s="11">
        <v>44</v>
      </c>
    </row>
    <row r="2" spans="1:49" ht="38.25" x14ac:dyDescent="0.25">
      <c r="A2" s="26" t="s">
        <v>53</v>
      </c>
      <c r="B2" s="27" t="s">
        <v>1</v>
      </c>
      <c r="C2" s="28" t="s">
        <v>227</v>
      </c>
      <c r="D2" s="28" t="s">
        <v>228</v>
      </c>
      <c r="F2" s="53"/>
      <c r="G2" s="53"/>
      <c r="H2" s="49" t="s">
        <v>4194</v>
      </c>
      <c r="I2" s="49" t="s">
        <v>4195</v>
      </c>
      <c r="J2" s="49" t="s">
        <v>4196</v>
      </c>
      <c r="K2" s="49" t="s">
        <v>4197</v>
      </c>
      <c r="L2" s="49" t="s">
        <v>4198</v>
      </c>
      <c r="M2" s="49" t="s">
        <v>240</v>
      </c>
      <c r="N2" s="49" t="s">
        <v>241</v>
      </c>
      <c r="O2" s="49" t="s">
        <v>4199</v>
      </c>
      <c r="P2" s="49" t="s">
        <v>4200</v>
      </c>
      <c r="Q2" s="49" t="s">
        <v>4201</v>
      </c>
      <c r="R2" s="49" t="s">
        <v>4202</v>
      </c>
      <c r="S2" s="49" t="s">
        <v>4203</v>
      </c>
      <c r="T2" s="49" t="s">
        <v>4204</v>
      </c>
      <c r="U2" s="49" t="s">
        <v>4205</v>
      </c>
      <c r="V2" s="49" t="s">
        <v>4206</v>
      </c>
      <c r="W2" s="49" t="s">
        <v>4207</v>
      </c>
      <c r="X2" s="49" t="s">
        <v>4208</v>
      </c>
      <c r="Y2" s="49" t="s">
        <v>4209</v>
      </c>
      <c r="Z2" s="49" t="s">
        <v>4210</v>
      </c>
      <c r="AA2" s="49" t="s">
        <v>4211</v>
      </c>
      <c r="AB2" s="49" t="s">
        <v>4212</v>
      </c>
      <c r="AC2" s="48" t="s">
        <v>4194</v>
      </c>
      <c r="AD2" s="48" t="s">
        <v>4195</v>
      </c>
      <c r="AE2" s="48" t="s">
        <v>4196</v>
      </c>
      <c r="AF2" s="48" t="s">
        <v>4197</v>
      </c>
      <c r="AG2" s="48" t="s">
        <v>4198</v>
      </c>
      <c r="AH2" s="48" t="s">
        <v>240</v>
      </c>
      <c r="AI2" s="48" t="s">
        <v>241</v>
      </c>
      <c r="AJ2" s="48" t="s">
        <v>4199</v>
      </c>
      <c r="AK2" s="48" t="s">
        <v>4200</v>
      </c>
      <c r="AL2" s="48" t="s">
        <v>4201</v>
      </c>
      <c r="AM2" s="48" t="s">
        <v>4202</v>
      </c>
      <c r="AN2" s="48" t="s">
        <v>4203</v>
      </c>
      <c r="AO2" s="48" t="s">
        <v>4204</v>
      </c>
      <c r="AP2" s="48" t="s">
        <v>4205</v>
      </c>
      <c r="AQ2" s="48" t="s">
        <v>4206</v>
      </c>
      <c r="AR2" s="48" t="s">
        <v>4207</v>
      </c>
      <c r="AS2" s="48" t="s">
        <v>4208</v>
      </c>
      <c r="AT2" s="48" t="s">
        <v>4209</v>
      </c>
      <c r="AU2" s="48" t="s">
        <v>4210</v>
      </c>
      <c r="AV2" s="48" t="s">
        <v>4211</v>
      </c>
      <c r="AW2" s="48" t="s">
        <v>4212</v>
      </c>
    </row>
    <row r="3" spans="1:49" x14ac:dyDescent="0.2">
      <c r="A3" s="13" t="s">
        <v>178</v>
      </c>
      <c r="B3" s="13" t="s">
        <v>8</v>
      </c>
      <c r="C3" s="12">
        <f>VLOOKUP($A3,'[1]2019-EC'!$A:C,3,0)</f>
        <v>8</v>
      </c>
      <c r="D3" s="12">
        <f>VLOOKUP($A3,'[1]All-data-countries-2020'!$A:$GQ,166,0)</f>
        <v>9</v>
      </c>
      <c r="F3" s="13" t="s">
        <v>53</v>
      </c>
      <c r="G3" s="13" t="s">
        <v>1</v>
      </c>
      <c r="H3" s="49"/>
      <c r="I3" s="49">
        <v>31.756450000000001</v>
      </c>
      <c r="J3" s="49"/>
      <c r="K3" s="49" t="s">
        <v>2220</v>
      </c>
      <c r="L3" s="49" t="s">
        <v>2220</v>
      </c>
      <c r="M3" s="49">
        <v>1642</v>
      </c>
      <c r="N3" s="49" t="s">
        <v>88</v>
      </c>
      <c r="O3" s="49">
        <v>40</v>
      </c>
      <c r="P3" s="49">
        <v>1420</v>
      </c>
      <c r="Q3" s="49">
        <v>182</v>
      </c>
      <c r="R3" s="49">
        <v>29</v>
      </c>
      <c r="S3" s="49" t="s">
        <v>4213</v>
      </c>
      <c r="T3" s="49">
        <v>24</v>
      </c>
      <c r="U3" s="49">
        <v>5</v>
      </c>
      <c r="V3" s="49">
        <v>0</v>
      </c>
      <c r="W3" s="49">
        <v>5</v>
      </c>
      <c r="X3" s="49" t="s">
        <v>4214</v>
      </c>
      <c r="Y3" s="49">
        <v>2</v>
      </c>
      <c r="Z3" s="49">
        <v>1</v>
      </c>
      <c r="AA3" s="49">
        <v>0</v>
      </c>
      <c r="AB3" s="49">
        <v>2</v>
      </c>
      <c r="AC3" s="48">
        <v>181</v>
      </c>
      <c r="AD3" s="48">
        <v>31.756450000000001</v>
      </c>
      <c r="AE3" s="48"/>
      <c r="AF3" s="48" t="s">
        <v>2220</v>
      </c>
      <c r="AG3" s="48" t="s">
        <v>2220</v>
      </c>
      <c r="AH3" s="48">
        <v>1642</v>
      </c>
      <c r="AI3" s="48" t="s">
        <v>88</v>
      </c>
      <c r="AJ3" s="48">
        <v>40</v>
      </c>
      <c r="AK3" s="48">
        <v>1420</v>
      </c>
      <c r="AL3" s="48">
        <v>182</v>
      </c>
      <c r="AM3" s="48">
        <v>29</v>
      </c>
      <c r="AN3" s="48">
        <v>67.491560000000007</v>
      </c>
      <c r="AO3" s="48">
        <v>24</v>
      </c>
      <c r="AP3" s="48">
        <v>5</v>
      </c>
      <c r="AQ3" s="48">
        <v>0</v>
      </c>
      <c r="AR3" s="48">
        <v>5</v>
      </c>
      <c r="AS3" s="48" t="s">
        <v>4214</v>
      </c>
      <c r="AT3" s="48">
        <v>2</v>
      </c>
      <c r="AU3" s="48">
        <v>1</v>
      </c>
      <c r="AV3" s="48">
        <v>0</v>
      </c>
      <c r="AW3" s="48">
        <v>2</v>
      </c>
    </row>
    <row r="4" spans="1:49" x14ac:dyDescent="0.2">
      <c r="A4" s="13" t="s">
        <v>144</v>
      </c>
      <c r="B4" s="13" t="s">
        <v>34</v>
      </c>
      <c r="C4" s="12">
        <f>VLOOKUP($A4,'[1]2019-EC'!$A:C,3,0)</f>
        <v>74</v>
      </c>
      <c r="D4" s="12">
        <f>VLOOKUP($A4,'[1]All-data-countries-2020'!$A:$GQ,166,0)</f>
        <v>48</v>
      </c>
      <c r="F4" s="13" t="s">
        <v>332</v>
      </c>
      <c r="G4" s="13" t="s">
        <v>333</v>
      </c>
      <c r="H4" s="49"/>
      <c r="I4" s="49">
        <v>53.516980000000004</v>
      </c>
      <c r="J4" s="49"/>
      <c r="K4" s="49" t="s">
        <v>2220</v>
      </c>
      <c r="L4" s="49" t="s">
        <v>2220</v>
      </c>
      <c r="M4" s="49">
        <v>525</v>
      </c>
      <c r="N4" s="49" t="s">
        <v>4215</v>
      </c>
      <c r="O4" s="49">
        <v>45</v>
      </c>
      <c r="P4" s="49">
        <v>300</v>
      </c>
      <c r="Q4" s="49">
        <v>180</v>
      </c>
      <c r="R4" s="49">
        <v>42.7</v>
      </c>
      <c r="S4" s="49" t="s">
        <v>4216</v>
      </c>
      <c r="T4" s="49">
        <v>25</v>
      </c>
      <c r="U4" s="49">
        <v>5.7</v>
      </c>
      <c r="V4" s="49">
        <v>12</v>
      </c>
      <c r="W4" s="49">
        <v>7.5</v>
      </c>
      <c r="X4" s="49" t="s">
        <v>1667</v>
      </c>
      <c r="Y4" s="49">
        <v>3.5</v>
      </c>
      <c r="Z4" s="49">
        <v>1.5</v>
      </c>
      <c r="AA4" s="49">
        <v>1</v>
      </c>
      <c r="AB4" s="49">
        <v>1.5</v>
      </c>
      <c r="AC4" s="48">
        <v>120</v>
      </c>
      <c r="AD4" s="48">
        <v>53.516980000000004</v>
      </c>
      <c r="AE4" s="48"/>
      <c r="AF4" s="48" t="s">
        <v>2220</v>
      </c>
      <c r="AG4" s="48" t="s">
        <v>2220</v>
      </c>
      <c r="AH4" s="48">
        <v>525</v>
      </c>
      <c r="AI4" s="48" t="s">
        <v>4215</v>
      </c>
      <c r="AJ4" s="48">
        <v>45</v>
      </c>
      <c r="AK4" s="48">
        <v>300</v>
      </c>
      <c r="AL4" s="48">
        <v>180</v>
      </c>
      <c r="AM4" s="48">
        <v>42.7</v>
      </c>
      <c r="AN4" s="48">
        <v>52.08099</v>
      </c>
      <c r="AO4" s="48">
        <v>25</v>
      </c>
      <c r="AP4" s="48">
        <v>5.7</v>
      </c>
      <c r="AQ4" s="48">
        <v>12</v>
      </c>
      <c r="AR4" s="48">
        <v>7.5</v>
      </c>
      <c r="AS4" s="48" t="s">
        <v>1667</v>
      </c>
      <c r="AT4" s="48">
        <v>3.5</v>
      </c>
      <c r="AU4" s="48">
        <v>1.5</v>
      </c>
      <c r="AV4" s="48">
        <v>1</v>
      </c>
      <c r="AW4" s="48">
        <v>1.5</v>
      </c>
    </row>
    <row r="5" spans="1:49" x14ac:dyDescent="0.2">
      <c r="A5" s="13" t="s">
        <v>158</v>
      </c>
      <c r="B5" s="13" t="s">
        <v>14</v>
      </c>
      <c r="C5" s="12">
        <f>VLOOKUP($A5,'[1]2019-EC'!$A:C,3,0)</f>
        <v>60</v>
      </c>
      <c r="D5" s="12">
        <f>VLOOKUP($A5,'[1]All-data-countries-2020'!$A:$GQ,166,0)</f>
        <v>51</v>
      </c>
      <c r="F5" s="13" t="s">
        <v>334</v>
      </c>
      <c r="G5" s="13" t="s">
        <v>335</v>
      </c>
      <c r="H5" s="49"/>
      <c r="I5" s="49">
        <v>54.780940000000001</v>
      </c>
      <c r="J5" s="49"/>
      <c r="K5" s="49" t="s">
        <v>2220</v>
      </c>
      <c r="L5" s="49" t="s">
        <v>2220</v>
      </c>
      <c r="M5" s="49">
        <v>630</v>
      </c>
      <c r="N5" s="49" t="s">
        <v>4217</v>
      </c>
      <c r="O5" s="49">
        <v>21</v>
      </c>
      <c r="P5" s="49">
        <v>390</v>
      </c>
      <c r="Q5" s="49">
        <v>219</v>
      </c>
      <c r="R5" s="49">
        <v>21.8</v>
      </c>
      <c r="S5" s="49" t="s">
        <v>4218</v>
      </c>
      <c r="T5" s="49">
        <v>10</v>
      </c>
      <c r="U5" s="49">
        <v>7.4</v>
      </c>
      <c r="V5" s="49">
        <v>4.4000000000000004</v>
      </c>
      <c r="W5" s="49">
        <v>5.5</v>
      </c>
      <c r="X5" s="49" t="s">
        <v>4219</v>
      </c>
      <c r="Y5" s="49">
        <v>3</v>
      </c>
      <c r="Z5" s="49">
        <v>0</v>
      </c>
      <c r="AA5" s="49">
        <v>0</v>
      </c>
      <c r="AB5" s="49">
        <v>2.5</v>
      </c>
      <c r="AC5" s="48">
        <v>113</v>
      </c>
      <c r="AD5" s="48">
        <v>54.780940000000001</v>
      </c>
      <c r="AE5" s="48"/>
      <c r="AF5" s="48" t="s">
        <v>2220</v>
      </c>
      <c r="AG5" s="48" t="s">
        <v>2220</v>
      </c>
      <c r="AH5" s="48">
        <v>630</v>
      </c>
      <c r="AI5" s="48" t="s">
        <v>4217</v>
      </c>
      <c r="AJ5" s="48">
        <v>21</v>
      </c>
      <c r="AK5" s="48">
        <v>390</v>
      </c>
      <c r="AL5" s="48">
        <v>219</v>
      </c>
      <c r="AM5" s="48">
        <v>21.8</v>
      </c>
      <c r="AN5" s="48">
        <v>75.590549999999993</v>
      </c>
      <c r="AO5" s="48">
        <v>10</v>
      </c>
      <c r="AP5" s="48">
        <v>7.4</v>
      </c>
      <c r="AQ5" s="48">
        <v>4.4000000000000004</v>
      </c>
      <c r="AR5" s="48">
        <v>5.5</v>
      </c>
      <c r="AS5" s="48" t="s">
        <v>4219</v>
      </c>
      <c r="AT5" s="48">
        <v>3</v>
      </c>
      <c r="AU5" s="48">
        <v>0</v>
      </c>
      <c r="AV5" s="48">
        <v>0</v>
      </c>
      <c r="AW5" s="48">
        <v>2.5</v>
      </c>
    </row>
    <row r="6" spans="1:49" x14ac:dyDescent="0.2">
      <c r="A6" s="13" t="s">
        <v>89</v>
      </c>
      <c r="B6" s="13" t="s">
        <v>10</v>
      </c>
      <c r="C6" s="12">
        <f>VLOOKUP($A6,'[1]2019-EC'!$A:C,3,0)</f>
        <v>97</v>
      </c>
      <c r="D6" s="12">
        <f>VLOOKUP($A6,'[1]All-data-countries-2020'!$A:$GQ,166,0)</f>
        <v>59</v>
      </c>
      <c r="F6" s="13" t="s">
        <v>81</v>
      </c>
      <c r="G6" s="13" t="s">
        <v>36</v>
      </c>
      <c r="H6" s="49"/>
      <c r="I6" s="49">
        <v>28.110280000000003</v>
      </c>
      <c r="J6" s="49"/>
      <c r="K6" s="49" t="s">
        <v>2220</v>
      </c>
      <c r="L6" s="49" t="s">
        <v>2220</v>
      </c>
      <c r="M6" s="49">
        <v>1296</v>
      </c>
      <c r="N6" s="49" t="s">
        <v>4220</v>
      </c>
      <c r="O6" s="49">
        <v>86</v>
      </c>
      <c r="P6" s="49">
        <v>770</v>
      </c>
      <c r="Q6" s="49">
        <v>440</v>
      </c>
      <c r="R6" s="49">
        <v>44.4</v>
      </c>
      <c r="S6" s="49" t="s">
        <v>4221</v>
      </c>
      <c r="T6" s="49">
        <v>22.2</v>
      </c>
      <c r="U6" s="49">
        <v>22.2</v>
      </c>
      <c r="V6" s="49">
        <v>0</v>
      </c>
      <c r="W6" s="49">
        <v>5.5</v>
      </c>
      <c r="X6" s="49" t="s">
        <v>4219</v>
      </c>
      <c r="Y6" s="49">
        <v>1.5</v>
      </c>
      <c r="Z6" s="49">
        <v>1.5</v>
      </c>
      <c r="AA6" s="49">
        <v>0</v>
      </c>
      <c r="AB6" s="49">
        <v>2.5</v>
      </c>
      <c r="AC6" s="48">
        <v>186</v>
      </c>
      <c r="AD6" s="48">
        <v>28.110280000000003</v>
      </c>
      <c r="AE6" s="48"/>
      <c r="AF6" s="48" t="s">
        <v>2220</v>
      </c>
      <c r="AG6" s="48" t="s">
        <v>2220</v>
      </c>
      <c r="AH6" s="48">
        <v>1296</v>
      </c>
      <c r="AI6" s="48" t="s">
        <v>4220</v>
      </c>
      <c r="AJ6" s="48">
        <v>86</v>
      </c>
      <c r="AK6" s="48">
        <v>770</v>
      </c>
      <c r="AL6" s="48">
        <v>440</v>
      </c>
      <c r="AM6" s="48">
        <v>44.4</v>
      </c>
      <c r="AN6" s="48">
        <v>50.168729999999996</v>
      </c>
      <c r="AO6" s="48">
        <v>22.2</v>
      </c>
      <c r="AP6" s="48">
        <v>22.2</v>
      </c>
      <c r="AQ6" s="48">
        <v>0</v>
      </c>
      <c r="AR6" s="48">
        <v>5.5</v>
      </c>
      <c r="AS6" s="48" t="s">
        <v>4219</v>
      </c>
      <c r="AT6" s="48">
        <v>1.5</v>
      </c>
      <c r="AU6" s="48">
        <v>1.5</v>
      </c>
      <c r="AV6" s="48">
        <v>0</v>
      </c>
      <c r="AW6" s="48">
        <v>2.5</v>
      </c>
    </row>
    <row r="7" spans="1:49" x14ac:dyDescent="0.2">
      <c r="A7" s="13" t="s">
        <v>148</v>
      </c>
      <c r="B7" s="13" t="s">
        <v>12</v>
      </c>
      <c r="C7" s="12">
        <f>VLOOKUP($A7,'[1]2019-EC'!$A:C,3,0)</f>
        <v>70</v>
      </c>
      <c r="D7" s="12">
        <f>VLOOKUP($A7,'[1]All-data-countries-2020'!$A:$GQ,166,0)</f>
        <v>60</v>
      </c>
      <c r="F7" s="13" t="s">
        <v>336</v>
      </c>
      <c r="G7" s="13" t="s">
        <v>337</v>
      </c>
      <c r="H7" s="49"/>
      <c r="I7" s="49">
        <v>68.11245000000001</v>
      </c>
      <c r="J7" s="49"/>
      <c r="K7" s="49" t="s">
        <v>2220</v>
      </c>
      <c r="L7" s="49" t="s">
        <v>2220</v>
      </c>
      <c r="M7" s="49">
        <v>476</v>
      </c>
      <c r="N7" s="49" t="s">
        <v>4222</v>
      </c>
      <c r="O7" s="49">
        <v>21</v>
      </c>
      <c r="P7" s="49">
        <v>365</v>
      </c>
      <c r="Q7" s="49">
        <v>90</v>
      </c>
      <c r="R7" s="49">
        <v>27.1</v>
      </c>
      <c r="S7" s="49" t="s">
        <v>4223</v>
      </c>
      <c r="T7" s="49">
        <v>17.5</v>
      </c>
      <c r="U7" s="49">
        <v>7</v>
      </c>
      <c r="V7" s="49">
        <v>2.6</v>
      </c>
      <c r="W7" s="49">
        <v>11.5</v>
      </c>
      <c r="X7" s="49" t="s">
        <v>3860</v>
      </c>
      <c r="Y7" s="49">
        <v>4.5</v>
      </c>
      <c r="Z7" s="49">
        <v>3</v>
      </c>
      <c r="AA7" s="49">
        <v>1.5</v>
      </c>
      <c r="AB7" s="49">
        <v>2.5</v>
      </c>
      <c r="AC7" s="48">
        <v>36</v>
      </c>
      <c r="AD7" s="48">
        <v>68.11245000000001</v>
      </c>
      <c r="AE7" s="48"/>
      <c r="AF7" s="48" t="s">
        <v>2220</v>
      </c>
      <c r="AG7" s="48" t="s">
        <v>2220</v>
      </c>
      <c r="AH7" s="48">
        <v>476</v>
      </c>
      <c r="AI7" s="48" t="s">
        <v>4222</v>
      </c>
      <c r="AJ7" s="48">
        <v>21</v>
      </c>
      <c r="AK7" s="48">
        <v>365</v>
      </c>
      <c r="AL7" s="48">
        <v>90</v>
      </c>
      <c r="AM7" s="48">
        <v>27.1</v>
      </c>
      <c r="AN7" s="48">
        <v>69.628799999999998</v>
      </c>
      <c r="AO7" s="48">
        <v>17.5</v>
      </c>
      <c r="AP7" s="48">
        <v>7</v>
      </c>
      <c r="AQ7" s="48">
        <v>2.6</v>
      </c>
      <c r="AR7" s="48">
        <v>11.5</v>
      </c>
      <c r="AS7" s="48" t="s">
        <v>3860</v>
      </c>
      <c r="AT7" s="48">
        <v>4.5</v>
      </c>
      <c r="AU7" s="48">
        <v>3</v>
      </c>
      <c r="AV7" s="48">
        <v>1.5</v>
      </c>
      <c r="AW7" s="48">
        <v>2.5</v>
      </c>
    </row>
    <row r="8" spans="1:49" x14ac:dyDescent="0.2">
      <c r="A8" s="13" t="s">
        <v>151</v>
      </c>
      <c r="B8" s="13" t="s">
        <v>16</v>
      </c>
      <c r="C8" s="12">
        <f>VLOOKUP($A8,'[1]2019-EC'!$A:C,3,0)</f>
        <v>63</v>
      </c>
      <c r="D8" s="12">
        <f>VLOOKUP($A8,'[1]All-data-countries-2020'!$A:$GQ,166,0)</f>
        <v>69</v>
      </c>
      <c r="F8" s="13" t="s">
        <v>338</v>
      </c>
      <c r="G8" s="13" t="s">
        <v>339</v>
      </c>
      <c r="H8" s="49"/>
      <c r="I8" s="49">
        <v>55.656910000000003</v>
      </c>
      <c r="J8" s="49"/>
      <c r="K8" s="49" t="s">
        <v>2220</v>
      </c>
      <c r="L8" s="49" t="s">
        <v>2220</v>
      </c>
      <c r="M8" s="49">
        <v>995</v>
      </c>
      <c r="N8" s="49" t="s">
        <v>4224</v>
      </c>
      <c r="O8" s="49">
        <v>90</v>
      </c>
      <c r="P8" s="49">
        <v>540</v>
      </c>
      <c r="Q8" s="49">
        <v>365</v>
      </c>
      <c r="R8" s="49">
        <v>22.5</v>
      </c>
      <c r="S8" s="49" t="s">
        <v>4225</v>
      </c>
      <c r="T8" s="49">
        <v>15</v>
      </c>
      <c r="U8" s="49">
        <v>6.5</v>
      </c>
      <c r="V8" s="49">
        <v>1</v>
      </c>
      <c r="W8" s="49">
        <v>11.5</v>
      </c>
      <c r="X8" s="49" t="s">
        <v>3860</v>
      </c>
      <c r="Y8" s="49">
        <v>4.5</v>
      </c>
      <c r="Z8" s="49">
        <v>4</v>
      </c>
      <c r="AA8" s="49">
        <v>1</v>
      </c>
      <c r="AB8" s="49">
        <v>2</v>
      </c>
      <c r="AC8" s="48">
        <v>97</v>
      </c>
      <c r="AD8" s="48">
        <v>57.508760000000002</v>
      </c>
      <c r="AE8" s="48"/>
      <c r="AF8" s="48" t="s">
        <v>2220</v>
      </c>
      <c r="AG8" s="48" t="s">
        <v>2220</v>
      </c>
      <c r="AH8" s="48">
        <v>995</v>
      </c>
      <c r="AI8" s="48" t="s">
        <v>4224</v>
      </c>
      <c r="AJ8" s="48">
        <v>90</v>
      </c>
      <c r="AK8" s="48">
        <v>540</v>
      </c>
      <c r="AL8" s="48">
        <v>365</v>
      </c>
      <c r="AM8" s="48">
        <v>22.5</v>
      </c>
      <c r="AN8" s="48">
        <v>74.803150000000002</v>
      </c>
      <c r="AO8" s="48">
        <v>15</v>
      </c>
      <c r="AP8" s="48">
        <v>6.5</v>
      </c>
      <c r="AQ8" s="48">
        <v>1</v>
      </c>
      <c r="AR8" s="48">
        <v>12.5</v>
      </c>
      <c r="AS8" s="48" t="s">
        <v>4226</v>
      </c>
      <c r="AT8" s="48">
        <v>4.5</v>
      </c>
      <c r="AU8" s="48">
        <v>4</v>
      </c>
      <c r="AV8" s="48">
        <v>2</v>
      </c>
      <c r="AW8" s="48">
        <v>2</v>
      </c>
    </row>
    <row r="9" spans="1:49" x14ac:dyDescent="0.2">
      <c r="A9" s="13" t="s">
        <v>125</v>
      </c>
      <c r="B9" s="13" t="s">
        <v>24</v>
      </c>
      <c r="C9" s="12">
        <f>VLOOKUP($A9,'[1]2019-EC'!$A:C,3,0)</f>
        <v>67</v>
      </c>
      <c r="D9" s="12">
        <f>VLOOKUP($A9,'[1]All-data-countries-2020'!$A:$GQ,166,0)</f>
        <v>74</v>
      </c>
      <c r="F9" s="13" t="s">
        <v>340</v>
      </c>
      <c r="G9" s="13" t="s">
        <v>341</v>
      </c>
      <c r="H9" s="49"/>
      <c r="I9" s="49">
        <v>69.706130000000002</v>
      </c>
      <c r="J9" s="49"/>
      <c r="K9" s="49" t="s">
        <v>2220</v>
      </c>
      <c r="L9" s="49" t="s">
        <v>2220</v>
      </c>
      <c r="M9" s="49">
        <v>570</v>
      </c>
      <c r="N9" s="49" t="s">
        <v>4227</v>
      </c>
      <c r="O9" s="49">
        <v>30</v>
      </c>
      <c r="P9" s="49">
        <v>420</v>
      </c>
      <c r="Q9" s="49">
        <v>120</v>
      </c>
      <c r="R9" s="49">
        <v>16</v>
      </c>
      <c r="S9" s="49" t="s">
        <v>4228</v>
      </c>
      <c r="T9" s="49">
        <v>12</v>
      </c>
      <c r="U9" s="49">
        <v>4</v>
      </c>
      <c r="V9" s="49">
        <v>0</v>
      </c>
      <c r="W9" s="49">
        <v>11.5</v>
      </c>
      <c r="X9" s="49" t="s">
        <v>3860</v>
      </c>
      <c r="Y9" s="49">
        <v>3.5</v>
      </c>
      <c r="Z9" s="49">
        <v>3</v>
      </c>
      <c r="AA9" s="49">
        <v>2</v>
      </c>
      <c r="AB9" s="49">
        <v>3</v>
      </c>
      <c r="AC9" s="48">
        <v>30</v>
      </c>
      <c r="AD9" s="48">
        <v>69.706130000000002</v>
      </c>
      <c r="AE9" s="48"/>
      <c r="AF9" s="48" t="s">
        <v>2220</v>
      </c>
      <c r="AG9" s="48" t="s">
        <v>2220</v>
      </c>
      <c r="AH9" s="48">
        <v>570</v>
      </c>
      <c r="AI9" s="48" t="s">
        <v>4227</v>
      </c>
      <c r="AJ9" s="48">
        <v>30</v>
      </c>
      <c r="AK9" s="48">
        <v>420</v>
      </c>
      <c r="AL9" s="48">
        <v>120</v>
      </c>
      <c r="AM9" s="48">
        <v>16</v>
      </c>
      <c r="AN9" s="48">
        <v>82.114739999999998</v>
      </c>
      <c r="AO9" s="48">
        <v>12</v>
      </c>
      <c r="AP9" s="48">
        <v>4</v>
      </c>
      <c r="AQ9" s="48">
        <v>0</v>
      </c>
      <c r="AR9" s="48">
        <v>11.5</v>
      </c>
      <c r="AS9" s="48" t="s">
        <v>3860</v>
      </c>
      <c r="AT9" s="48">
        <v>3.5</v>
      </c>
      <c r="AU9" s="48">
        <v>3</v>
      </c>
      <c r="AV9" s="48">
        <v>2</v>
      </c>
      <c r="AW9" s="48">
        <v>3</v>
      </c>
    </row>
    <row r="10" spans="1:49" x14ac:dyDescent="0.2">
      <c r="A10" s="13" t="s">
        <v>176</v>
      </c>
      <c r="B10" s="13" t="s">
        <v>22</v>
      </c>
      <c r="C10" s="12">
        <f>VLOOKUP($A10,'[1]2019-EC'!$A:C,3,0)</f>
        <v>86</v>
      </c>
      <c r="D10" s="12">
        <f>VLOOKUP($A10,'[1]All-data-countries-2020'!$A:$GQ,166,0)</f>
        <v>88</v>
      </c>
      <c r="F10" s="13" t="s">
        <v>342</v>
      </c>
      <c r="G10" s="13" t="s">
        <v>343</v>
      </c>
      <c r="H10" s="49"/>
      <c r="I10" s="49">
        <v>79.004040000000003</v>
      </c>
      <c r="J10" s="49"/>
      <c r="K10" s="49" t="s">
        <v>2220</v>
      </c>
      <c r="L10" s="49" t="s">
        <v>2220</v>
      </c>
      <c r="M10" s="49">
        <v>402</v>
      </c>
      <c r="N10" s="49" t="s">
        <v>4229</v>
      </c>
      <c r="O10" s="49">
        <v>14</v>
      </c>
      <c r="P10" s="49">
        <v>328</v>
      </c>
      <c r="Q10" s="49">
        <v>60</v>
      </c>
      <c r="R10" s="49">
        <v>23.2</v>
      </c>
      <c r="S10" s="49" t="s">
        <v>4230</v>
      </c>
      <c r="T10" s="49">
        <v>18.5</v>
      </c>
      <c r="U10" s="49">
        <v>4.5</v>
      </c>
      <c r="V10" s="49">
        <v>0.2</v>
      </c>
      <c r="W10" s="49">
        <v>15.5</v>
      </c>
      <c r="X10" s="49" t="s">
        <v>3903</v>
      </c>
      <c r="Y10" s="49">
        <v>4.5</v>
      </c>
      <c r="Z10" s="49">
        <v>5.5</v>
      </c>
      <c r="AA10" s="49">
        <v>3</v>
      </c>
      <c r="AB10" s="49">
        <v>2.5</v>
      </c>
      <c r="AC10" s="48">
        <v>6</v>
      </c>
      <c r="AD10" s="48">
        <v>79.004040000000003</v>
      </c>
      <c r="AE10" s="48"/>
      <c r="AF10" s="48" t="s">
        <v>2220</v>
      </c>
      <c r="AG10" s="48" t="s">
        <v>2220</v>
      </c>
      <c r="AH10" s="48">
        <v>402</v>
      </c>
      <c r="AI10" s="48" t="s">
        <v>4229</v>
      </c>
      <c r="AJ10" s="48">
        <v>14</v>
      </c>
      <c r="AK10" s="48">
        <v>328</v>
      </c>
      <c r="AL10" s="48">
        <v>60</v>
      </c>
      <c r="AM10" s="48">
        <v>23.2</v>
      </c>
      <c r="AN10" s="48">
        <v>74.015749999999997</v>
      </c>
      <c r="AO10" s="48">
        <v>18.5</v>
      </c>
      <c r="AP10" s="48">
        <v>4.5</v>
      </c>
      <c r="AQ10" s="48">
        <v>0.2</v>
      </c>
      <c r="AR10" s="48">
        <v>15.5</v>
      </c>
      <c r="AS10" s="48" t="s">
        <v>3903</v>
      </c>
      <c r="AT10" s="48">
        <v>4.5</v>
      </c>
      <c r="AU10" s="48">
        <v>5.5</v>
      </c>
      <c r="AV10" s="48">
        <v>3</v>
      </c>
      <c r="AW10" s="48">
        <v>2.5</v>
      </c>
    </row>
    <row r="11" spans="1:49" x14ac:dyDescent="0.2">
      <c r="A11" s="13" t="s">
        <v>122</v>
      </c>
      <c r="B11" s="13" t="s">
        <v>18</v>
      </c>
      <c r="C11" s="12">
        <f>VLOOKUP($A11,'[1]2019-EC'!$A:C,3,0)</f>
        <v>110</v>
      </c>
      <c r="D11" s="12">
        <f>VLOOKUP($A11,'[1]All-data-countries-2020'!$A:$GQ,166,0)</f>
        <v>110</v>
      </c>
      <c r="F11" s="13" t="s">
        <v>344</v>
      </c>
      <c r="G11" s="13" t="s">
        <v>345</v>
      </c>
      <c r="H11" s="49"/>
      <c r="I11" s="49">
        <v>75.485900000000001</v>
      </c>
      <c r="J11" s="49"/>
      <c r="K11" s="49" t="s">
        <v>2220</v>
      </c>
      <c r="L11" s="49" t="s">
        <v>2220</v>
      </c>
      <c r="M11" s="49">
        <v>397</v>
      </c>
      <c r="N11" s="49" t="s">
        <v>4231</v>
      </c>
      <c r="O11" s="49">
        <v>30</v>
      </c>
      <c r="P11" s="49">
        <v>277</v>
      </c>
      <c r="Q11" s="49">
        <v>90</v>
      </c>
      <c r="R11" s="49">
        <v>20.6</v>
      </c>
      <c r="S11" s="49" t="s">
        <v>4232</v>
      </c>
      <c r="T11" s="49">
        <v>13.6</v>
      </c>
      <c r="U11" s="49">
        <v>6.5</v>
      </c>
      <c r="V11" s="49">
        <v>0.5</v>
      </c>
      <c r="W11" s="49">
        <v>13</v>
      </c>
      <c r="X11" s="49" t="s">
        <v>4233</v>
      </c>
      <c r="Y11" s="49">
        <v>4.5</v>
      </c>
      <c r="Z11" s="49">
        <v>4</v>
      </c>
      <c r="AA11" s="49">
        <v>2</v>
      </c>
      <c r="AB11" s="49">
        <v>2.5</v>
      </c>
      <c r="AC11" s="48">
        <v>10</v>
      </c>
      <c r="AD11" s="48">
        <v>75.485900000000001</v>
      </c>
      <c r="AE11" s="48"/>
      <c r="AF11" s="48" t="s">
        <v>2220</v>
      </c>
      <c r="AG11" s="48" t="s">
        <v>2220</v>
      </c>
      <c r="AH11" s="48">
        <v>397</v>
      </c>
      <c r="AI11" s="48" t="s">
        <v>4231</v>
      </c>
      <c r="AJ11" s="48">
        <v>30</v>
      </c>
      <c r="AK11" s="48">
        <v>277</v>
      </c>
      <c r="AL11" s="48">
        <v>90</v>
      </c>
      <c r="AM11" s="48">
        <v>20.6</v>
      </c>
      <c r="AN11" s="48">
        <v>76.940380000000005</v>
      </c>
      <c r="AO11" s="48">
        <v>13.6</v>
      </c>
      <c r="AP11" s="48">
        <v>6.5</v>
      </c>
      <c r="AQ11" s="48">
        <v>0.5</v>
      </c>
      <c r="AR11" s="48">
        <v>13</v>
      </c>
      <c r="AS11" s="48" t="s">
        <v>4233</v>
      </c>
      <c r="AT11" s="48">
        <v>4.5</v>
      </c>
      <c r="AU11" s="48">
        <v>4</v>
      </c>
      <c r="AV11" s="48">
        <v>2</v>
      </c>
      <c r="AW11" s="48">
        <v>2.5</v>
      </c>
    </row>
    <row r="12" spans="1:49" x14ac:dyDescent="0.2">
      <c r="A12" s="13" t="s">
        <v>81</v>
      </c>
      <c r="B12" s="13" t="s">
        <v>36</v>
      </c>
      <c r="C12" s="12">
        <f>VLOOKUP($A12,'[1]2019-EC'!$A:C,3,0)</f>
        <v>112</v>
      </c>
      <c r="D12" s="12">
        <f>VLOOKUP($A12,'[1]All-data-countries-2020'!$A:$GQ,166,0)</f>
        <v>113</v>
      </c>
      <c r="F12" s="13" t="s">
        <v>346</v>
      </c>
      <c r="G12" s="13" t="s">
        <v>347</v>
      </c>
      <c r="H12" s="49"/>
      <c r="I12" s="49">
        <v>65.6631</v>
      </c>
      <c r="J12" s="49"/>
      <c r="K12" s="49" t="s">
        <v>2220</v>
      </c>
      <c r="L12" s="49" t="s">
        <v>2220</v>
      </c>
      <c r="M12" s="49">
        <v>277</v>
      </c>
      <c r="N12" s="49" t="s">
        <v>4234</v>
      </c>
      <c r="O12" s="49">
        <v>27</v>
      </c>
      <c r="P12" s="49">
        <v>160</v>
      </c>
      <c r="Q12" s="49">
        <v>90</v>
      </c>
      <c r="R12" s="49">
        <v>18.5</v>
      </c>
      <c r="S12" s="49" t="s">
        <v>4235</v>
      </c>
      <c r="T12" s="49">
        <v>16.399999999999999</v>
      </c>
      <c r="U12" s="49">
        <v>1.1000000000000001</v>
      </c>
      <c r="V12" s="49">
        <v>1</v>
      </c>
      <c r="W12" s="49">
        <v>5.5</v>
      </c>
      <c r="X12" s="49" t="s">
        <v>4219</v>
      </c>
      <c r="Y12" s="49">
        <v>3</v>
      </c>
      <c r="Z12" s="49">
        <v>1</v>
      </c>
      <c r="AA12" s="49">
        <v>1.5</v>
      </c>
      <c r="AB12" s="49">
        <v>0</v>
      </c>
      <c r="AC12" s="48">
        <v>28</v>
      </c>
      <c r="AD12" s="48">
        <v>70.292730000000006</v>
      </c>
      <c r="AE12" s="48"/>
      <c r="AF12" s="48" t="s">
        <v>2220</v>
      </c>
      <c r="AG12" s="48" t="s">
        <v>2220</v>
      </c>
      <c r="AH12" s="48">
        <v>277</v>
      </c>
      <c r="AI12" s="48" t="s">
        <v>4234</v>
      </c>
      <c r="AJ12" s="48">
        <v>27</v>
      </c>
      <c r="AK12" s="48">
        <v>160</v>
      </c>
      <c r="AL12" s="48">
        <v>90</v>
      </c>
      <c r="AM12" s="48">
        <v>18.5</v>
      </c>
      <c r="AN12" s="48">
        <v>79.302589999999995</v>
      </c>
      <c r="AO12" s="48">
        <v>16.399999999999999</v>
      </c>
      <c r="AP12" s="48">
        <v>1.1000000000000001</v>
      </c>
      <c r="AQ12" s="48">
        <v>1</v>
      </c>
      <c r="AR12" s="48">
        <v>8</v>
      </c>
      <c r="AS12" s="48" t="s">
        <v>4236</v>
      </c>
      <c r="AT12" s="48">
        <v>3</v>
      </c>
      <c r="AU12" s="48">
        <v>1</v>
      </c>
      <c r="AV12" s="48">
        <v>2.5</v>
      </c>
      <c r="AW12" s="48">
        <v>1.5</v>
      </c>
    </row>
    <row r="13" spans="1:49" x14ac:dyDescent="0.2">
      <c r="A13" s="13" t="s">
        <v>153</v>
      </c>
      <c r="B13" s="13" t="s">
        <v>20</v>
      </c>
      <c r="C13" s="12">
        <f>VLOOKUP($A13,'[1]2019-EC'!$A:C,3,0)</f>
        <v>114</v>
      </c>
      <c r="D13" s="12">
        <f>VLOOKUP($A13,'[1]All-data-countries-2020'!$A:$GQ,166,0)</f>
        <v>115</v>
      </c>
      <c r="F13" s="13" t="s">
        <v>348</v>
      </c>
      <c r="G13" s="13" t="s">
        <v>349</v>
      </c>
      <c r="H13" s="49"/>
      <c r="I13" s="49">
        <v>59.070810000000002</v>
      </c>
      <c r="J13" s="49"/>
      <c r="K13" s="49" t="s">
        <v>2220</v>
      </c>
      <c r="L13" s="49" t="s">
        <v>2220</v>
      </c>
      <c r="M13" s="49">
        <v>545</v>
      </c>
      <c r="N13" s="49" t="s">
        <v>4237</v>
      </c>
      <c r="O13" s="49">
        <v>20</v>
      </c>
      <c r="P13" s="49">
        <v>345</v>
      </c>
      <c r="Q13" s="49">
        <v>180</v>
      </c>
      <c r="R13" s="49">
        <v>28.9</v>
      </c>
      <c r="S13" s="49" t="s">
        <v>4238</v>
      </c>
      <c r="T13" s="49">
        <v>18</v>
      </c>
      <c r="U13" s="49">
        <v>2.9</v>
      </c>
      <c r="V13" s="49">
        <v>8</v>
      </c>
      <c r="W13" s="49">
        <v>8</v>
      </c>
      <c r="X13" s="49" t="s">
        <v>4236</v>
      </c>
      <c r="Y13" s="49">
        <v>4.5</v>
      </c>
      <c r="Z13" s="49">
        <v>1</v>
      </c>
      <c r="AA13" s="49">
        <v>0.5</v>
      </c>
      <c r="AB13" s="49">
        <v>2</v>
      </c>
      <c r="AC13" s="48">
        <v>82</v>
      </c>
      <c r="AD13" s="48">
        <v>59.070810000000002</v>
      </c>
      <c r="AE13" s="48"/>
      <c r="AF13" s="48" t="s">
        <v>2220</v>
      </c>
      <c r="AG13" s="48" t="s">
        <v>2220</v>
      </c>
      <c r="AH13" s="48">
        <v>545</v>
      </c>
      <c r="AI13" s="48" t="s">
        <v>4237</v>
      </c>
      <c r="AJ13" s="48">
        <v>20</v>
      </c>
      <c r="AK13" s="48">
        <v>345</v>
      </c>
      <c r="AL13" s="48">
        <v>180</v>
      </c>
      <c r="AM13" s="48">
        <v>28.9</v>
      </c>
      <c r="AN13" s="48">
        <v>67.604050000000001</v>
      </c>
      <c r="AO13" s="48">
        <v>18</v>
      </c>
      <c r="AP13" s="48">
        <v>2.9</v>
      </c>
      <c r="AQ13" s="48">
        <v>8</v>
      </c>
      <c r="AR13" s="48">
        <v>8</v>
      </c>
      <c r="AS13" s="48" t="s">
        <v>4236</v>
      </c>
      <c r="AT13" s="48">
        <v>4.5</v>
      </c>
      <c r="AU13" s="48">
        <v>1</v>
      </c>
      <c r="AV13" s="48">
        <v>0.5</v>
      </c>
      <c r="AW13" s="48">
        <v>2</v>
      </c>
    </row>
    <row r="14" spans="1:49" x14ac:dyDescent="0.2">
      <c r="A14" s="13" t="s">
        <v>163</v>
      </c>
      <c r="B14" s="13" t="s">
        <v>49</v>
      </c>
      <c r="C14" s="12">
        <f>VLOOKUP($A14,'[1]2019-EC'!$A:C,3,0)</f>
        <v>115</v>
      </c>
      <c r="D14" s="12">
        <f>VLOOKUP($A14,'[1]All-data-countries-2020'!$A:$GQ,166,0)</f>
        <v>116</v>
      </c>
      <c r="F14" s="13" t="s">
        <v>350</v>
      </c>
      <c r="G14" s="13" t="s">
        <v>351</v>
      </c>
      <c r="H14" s="49"/>
      <c r="I14" s="49">
        <v>57.306500000000007</v>
      </c>
      <c r="J14" s="49"/>
      <c r="K14" s="49" t="s">
        <v>2220</v>
      </c>
      <c r="L14" s="49" t="s">
        <v>2220</v>
      </c>
      <c r="M14" s="49">
        <v>635</v>
      </c>
      <c r="N14" s="49" t="s">
        <v>4239</v>
      </c>
      <c r="O14" s="49">
        <v>30</v>
      </c>
      <c r="P14" s="49">
        <v>545</v>
      </c>
      <c r="Q14" s="49">
        <v>60</v>
      </c>
      <c r="R14" s="49">
        <v>14.7</v>
      </c>
      <c r="S14" s="49" t="s">
        <v>4240</v>
      </c>
      <c r="T14" s="49">
        <v>10</v>
      </c>
      <c r="U14" s="49">
        <v>3.4</v>
      </c>
      <c r="V14" s="49">
        <v>1.3</v>
      </c>
      <c r="W14" s="49">
        <v>5.5</v>
      </c>
      <c r="X14" s="49" t="s">
        <v>4219</v>
      </c>
      <c r="Y14" s="49">
        <v>1.5</v>
      </c>
      <c r="Z14" s="49">
        <v>2</v>
      </c>
      <c r="AA14" s="49">
        <v>0</v>
      </c>
      <c r="AB14" s="49">
        <v>2</v>
      </c>
      <c r="AC14" s="48">
        <v>59</v>
      </c>
      <c r="AD14" s="48">
        <v>63.787980000000005</v>
      </c>
      <c r="AE14" s="48"/>
      <c r="AF14" s="48" t="s">
        <v>2220</v>
      </c>
      <c r="AG14" s="48" t="s">
        <v>2220</v>
      </c>
      <c r="AH14" s="48">
        <v>635</v>
      </c>
      <c r="AI14" s="48" t="s">
        <v>4239</v>
      </c>
      <c r="AJ14" s="48">
        <v>30</v>
      </c>
      <c r="AK14" s="48">
        <v>545</v>
      </c>
      <c r="AL14" s="48">
        <v>60</v>
      </c>
      <c r="AM14" s="48">
        <v>14.7</v>
      </c>
      <c r="AN14" s="48">
        <v>83.57705</v>
      </c>
      <c r="AO14" s="48">
        <v>10</v>
      </c>
      <c r="AP14" s="48">
        <v>3.4</v>
      </c>
      <c r="AQ14" s="48">
        <v>1.3</v>
      </c>
      <c r="AR14" s="48">
        <v>9</v>
      </c>
      <c r="AS14" s="48" t="s">
        <v>286</v>
      </c>
      <c r="AT14" s="48">
        <v>3</v>
      </c>
      <c r="AU14" s="48">
        <v>3</v>
      </c>
      <c r="AV14" s="48">
        <v>1</v>
      </c>
      <c r="AW14" s="48">
        <v>2</v>
      </c>
    </row>
    <row r="15" spans="1:49" x14ac:dyDescent="0.2">
      <c r="A15" s="13" t="s">
        <v>182</v>
      </c>
      <c r="B15" s="13" t="s">
        <v>200</v>
      </c>
      <c r="C15" s="12">
        <f>VLOOKUP($A15,'[1]2019-EC'!$A:C,3,0)</f>
        <v>123</v>
      </c>
      <c r="D15" s="12">
        <f>VLOOKUP($A15,'[1]All-data-countries-2020'!$A:$GQ,166,0)</f>
        <v>123</v>
      </c>
      <c r="F15" s="13" t="s">
        <v>89</v>
      </c>
      <c r="G15" s="13" t="s">
        <v>10</v>
      </c>
      <c r="H15" s="49"/>
      <c r="I15" s="49">
        <v>22.212850000000003</v>
      </c>
      <c r="J15" s="49"/>
      <c r="K15" s="49" t="s">
        <v>2220</v>
      </c>
      <c r="L15" s="49" t="s">
        <v>2220</v>
      </c>
      <c r="M15" s="49">
        <v>1442</v>
      </c>
      <c r="N15" s="49" t="s">
        <v>88</v>
      </c>
      <c r="O15" s="49">
        <v>30</v>
      </c>
      <c r="P15" s="49">
        <v>1047</v>
      </c>
      <c r="Q15" s="49">
        <v>365</v>
      </c>
      <c r="R15" s="49">
        <v>66.8</v>
      </c>
      <c r="S15" s="49" t="s">
        <v>4241</v>
      </c>
      <c r="T15" s="49">
        <v>40</v>
      </c>
      <c r="U15" s="49">
        <v>8.3000000000000007</v>
      </c>
      <c r="V15" s="49">
        <v>18.5</v>
      </c>
      <c r="W15" s="49">
        <v>7.5</v>
      </c>
      <c r="X15" s="49" t="s">
        <v>1667</v>
      </c>
      <c r="Y15" s="49">
        <v>3</v>
      </c>
      <c r="Z15" s="49">
        <v>1</v>
      </c>
      <c r="AA15" s="49">
        <v>0.5</v>
      </c>
      <c r="AB15" s="49">
        <v>3</v>
      </c>
      <c r="AC15" s="48">
        <v>189</v>
      </c>
      <c r="AD15" s="48">
        <v>22.212850000000003</v>
      </c>
      <c r="AE15" s="48"/>
      <c r="AF15" s="48" t="s">
        <v>2220</v>
      </c>
      <c r="AG15" s="48" t="s">
        <v>2220</v>
      </c>
      <c r="AH15" s="48">
        <v>1442</v>
      </c>
      <c r="AI15" s="48" t="s">
        <v>88</v>
      </c>
      <c r="AJ15" s="48">
        <v>30</v>
      </c>
      <c r="AK15" s="48">
        <v>1047</v>
      </c>
      <c r="AL15" s="48">
        <v>365</v>
      </c>
      <c r="AM15" s="48">
        <v>66.8</v>
      </c>
      <c r="AN15" s="48">
        <v>24.971879999999999</v>
      </c>
      <c r="AO15" s="48">
        <v>40</v>
      </c>
      <c r="AP15" s="48">
        <v>8.3000000000000007</v>
      </c>
      <c r="AQ15" s="48">
        <v>18.5</v>
      </c>
      <c r="AR15" s="48">
        <v>7.5</v>
      </c>
      <c r="AS15" s="48" t="s">
        <v>1667</v>
      </c>
      <c r="AT15" s="48">
        <v>3</v>
      </c>
      <c r="AU15" s="48">
        <v>1</v>
      </c>
      <c r="AV15" s="48">
        <v>0.5</v>
      </c>
      <c r="AW15" s="48">
        <v>3</v>
      </c>
    </row>
    <row r="16" spans="1:49" x14ac:dyDescent="0.2">
      <c r="A16" s="13" t="s">
        <v>132</v>
      </c>
      <c r="B16" s="13" t="s">
        <v>32</v>
      </c>
      <c r="C16" s="12">
        <f>VLOOKUP($A16,'[1]2019-EC'!$A:C,3,0)</f>
        <v>135</v>
      </c>
      <c r="D16" s="12">
        <f>VLOOKUP($A16,'[1]All-data-countries-2020'!$A:$GQ,166,0)</f>
        <v>131</v>
      </c>
      <c r="F16" s="13" t="s">
        <v>352</v>
      </c>
      <c r="G16" s="13" t="s">
        <v>353</v>
      </c>
      <c r="H16" s="49"/>
      <c r="I16" s="49">
        <v>38.02129</v>
      </c>
      <c r="J16" s="49"/>
      <c r="K16" s="49" t="s">
        <v>2220</v>
      </c>
      <c r="L16" s="49" t="s">
        <v>2220</v>
      </c>
      <c r="M16" s="49">
        <v>1340</v>
      </c>
      <c r="N16" s="49" t="s">
        <v>88</v>
      </c>
      <c r="O16" s="49">
        <v>20</v>
      </c>
      <c r="P16" s="49">
        <v>1020</v>
      </c>
      <c r="Q16" s="49">
        <v>300</v>
      </c>
      <c r="R16" s="49">
        <v>19.7</v>
      </c>
      <c r="S16" s="49" t="s">
        <v>4242</v>
      </c>
      <c r="T16" s="49">
        <v>15</v>
      </c>
      <c r="U16" s="49">
        <v>0.7</v>
      </c>
      <c r="V16" s="49">
        <v>4</v>
      </c>
      <c r="W16" s="49">
        <v>6.5</v>
      </c>
      <c r="X16" s="49" t="s">
        <v>4252</v>
      </c>
      <c r="Y16" s="49">
        <v>3</v>
      </c>
      <c r="Z16" s="49">
        <v>1</v>
      </c>
      <c r="AA16" s="49">
        <v>0.5</v>
      </c>
      <c r="AB16" s="49">
        <v>2</v>
      </c>
      <c r="AC16" s="48">
        <v>170</v>
      </c>
      <c r="AD16" s="48">
        <v>38.947210000000005</v>
      </c>
      <c r="AE16" s="48"/>
      <c r="AF16" s="48" t="s">
        <v>2220</v>
      </c>
      <c r="AG16" s="48" t="s">
        <v>2220</v>
      </c>
      <c r="AH16" s="48">
        <v>1340</v>
      </c>
      <c r="AI16" s="48" t="s">
        <v>88</v>
      </c>
      <c r="AJ16" s="48">
        <v>20</v>
      </c>
      <c r="AK16" s="48">
        <v>1020</v>
      </c>
      <c r="AL16" s="48">
        <v>300</v>
      </c>
      <c r="AM16" s="48">
        <v>19.7</v>
      </c>
      <c r="AN16" s="48">
        <v>77.952759999999998</v>
      </c>
      <c r="AO16" s="48">
        <v>15</v>
      </c>
      <c r="AP16" s="48">
        <v>0.7</v>
      </c>
      <c r="AQ16" s="48">
        <v>4</v>
      </c>
      <c r="AR16" s="48">
        <v>7</v>
      </c>
      <c r="AS16" s="48" t="s">
        <v>4243</v>
      </c>
      <c r="AT16" s="48">
        <v>3</v>
      </c>
      <c r="AU16" s="48">
        <v>1</v>
      </c>
      <c r="AV16" s="48">
        <v>0.5</v>
      </c>
      <c r="AW16" s="48">
        <v>2.5</v>
      </c>
    </row>
    <row r="17" spans="1:49" x14ac:dyDescent="0.2">
      <c r="A17" s="13" t="s">
        <v>187</v>
      </c>
      <c r="B17" s="13" t="s">
        <v>201</v>
      </c>
      <c r="C17" s="12">
        <f>VLOOKUP($A17,'[1]2019-EC'!$A:C,3,0)</f>
        <v>140</v>
      </c>
      <c r="D17" s="12">
        <f>VLOOKUP($A17,'[1]All-data-countries-2020'!$A:$GQ,166,0)</f>
        <v>143</v>
      </c>
      <c r="F17" s="13" t="s">
        <v>354</v>
      </c>
      <c r="G17" s="13" t="s">
        <v>355</v>
      </c>
      <c r="H17" s="49"/>
      <c r="I17" s="49">
        <v>67.58417</v>
      </c>
      <c r="J17" s="49"/>
      <c r="K17" s="49" t="s">
        <v>2220</v>
      </c>
      <c r="L17" s="49" t="s">
        <v>2220</v>
      </c>
      <c r="M17" s="49">
        <v>275</v>
      </c>
      <c r="N17" s="49" t="s">
        <v>4244</v>
      </c>
      <c r="O17" s="49">
        <v>50</v>
      </c>
      <c r="P17" s="49">
        <v>135</v>
      </c>
      <c r="Q17" s="49">
        <v>90</v>
      </c>
      <c r="R17" s="49">
        <v>23.4</v>
      </c>
      <c r="S17" s="49" t="s">
        <v>4245</v>
      </c>
      <c r="T17" s="49">
        <v>12</v>
      </c>
      <c r="U17" s="49">
        <v>11.4</v>
      </c>
      <c r="V17" s="49">
        <v>0</v>
      </c>
      <c r="W17" s="49">
        <v>7.5</v>
      </c>
      <c r="X17" s="49" t="s">
        <v>1667</v>
      </c>
      <c r="Y17" s="49">
        <v>2.5</v>
      </c>
      <c r="Z17" s="49">
        <v>2.5</v>
      </c>
      <c r="AA17" s="49">
        <v>0</v>
      </c>
      <c r="AB17" s="49">
        <v>2.5</v>
      </c>
      <c r="AC17" s="48">
        <v>40</v>
      </c>
      <c r="AD17" s="48">
        <v>67.58417</v>
      </c>
      <c r="AE17" s="48"/>
      <c r="AF17" s="48" t="s">
        <v>2220</v>
      </c>
      <c r="AG17" s="48" t="s">
        <v>2220</v>
      </c>
      <c r="AH17" s="48">
        <v>275</v>
      </c>
      <c r="AI17" s="48" t="s">
        <v>4244</v>
      </c>
      <c r="AJ17" s="48">
        <v>50</v>
      </c>
      <c r="AK17" s="48">
        <v>135</v>
      </c>
      <c r="AL17" s="48">
        <v>90</v>
      </c>
      <c r="AM17" s="48">
        <v>23.4</v>
      </c>
      <c r="AN17" s="48">
        <v>73.790779999999998</v>
      </c>
      <c r="AO17" s="48">
        <v>12</v>
      </c>
      <c r="AP17" s="48">
        <v>11.4</v>
      </c>
      <c r="AQ17" s="48">
        <v>0</v>
      </c>
      <c r="AR17" s="48">
        <v>7.5</v>
      </c>
      <c r="AS17" s="48" t="s">
        <v>1667</v>
      </c>
      <c r="AT17" s="48">
        <v>2.5</v>
      </c>
      <c r="AU17" s="48">
        <v>2.5</v>
      </c>
      <c r="AV17" s="48">
        <v>0</v>
      </c>
      <c r="AW17" s="48">
        <v>2.5</v>
      </c>
    </row>
    <row r="18" spans="1:49" x14ac:dyDescent="0.2">
      <c r="A18" s="13" t="s">
        <v>104</v>
      </c>
      <c r="B18" s="13" t="s">
        <v>26</v>
      </c>
      <c r="C18" s="12">
        <f>VLOOKUP($A18,'[1]2019-EC'!$A:C,3,0)</f>
        <v>141</v>
      </c>
      <c r="D18" s="12">
        <f>VLOOKUP($A18,'[1]All-data-countries-2020'!$A:$GQ,166,0)</f>
        <v>144</v>
      </c>
      <c r="F18" s="13" t="s">
        <v>356</v>
      </c>
      <c r="G18" s="13" t="s">
        <v>357</v>
      </c>
      <c r="H18" s="49"/>
      <c r="I18" s="49">
        <v>64.250690000000006</v>
      </c>
      <c r="J18" s="49"/>
      <c r="K18" s="49" t="s">
        <v>2220</v>
      </c>
      <c r="L18" s="49" t="s">
        <v>2220</v>
      </c>
      <c r="M18" s="49">
        <v>505</v>
      </c>
      <c r="N18" s="49" t="s">
        <v>4246</v>
      </c>
      <c r="O18" s="49">
        <v>15</v>
      </c>
      <c r="P18" s="49">
        <v>400</v>
      </c>
      <c r="Q18" s="49">
        <v>90</v>
      </c>
      <c r="R18" s="49">
        <v>18</v>
      </c>
      <c r="S18" s="49" t="s">
        <v>4247</v>
      </c>
      <c r="T18" s="49">
        <v>10</v>
      </c>
      <c r="U18" s="49">
        <v>5</v>
      </c>
      <c r="V18" s="49">
        <v>3</v>
      </c>
      <c r="W18" s="49">
        <v>8</v>
      </c>
      <c r="X18" s="49" t="s">
        <v>4236</v>
      </c>
      <c r="Y18" s="49">
        <v>4.5</v>
      </c>
      <c r="Z18" s="49">
        <v>1</v>
      </c>
      <c r="AA18" s="49">
        <v>0</v>
      </c>
      <c r="AB18" s="49">
        <v>2.5</v>
      </c>
      <c r="AC18" s="48">
        <v>56</v>
      </c>
      <c r="AD18" s="48">
        <v>64.250690000000006</v>
      </c>
      <c r="AE18" s="48"/>
      <c r="AF18" s="48" t="s">
        <v>2220</v>
      </c>
      <c r="AG18" s="48" t="s">
        <v>2220</v>
      </c>
      <c r="AH18" s="48">
        <v>505</v>
      </c>
      <c r="AI18" s="48" t="s">
        <v>4246</v>
      </c>
      <c r="AJ18" s="48">
        <v>15</v>
      </c>
      <c r="AK18" s="48">
        <v>400</v>
      </c>
      <c r="AL18" s="48">
        <v>90</v>
      </c>
      <c r="AM18" s="48">
        <v>18</v>
      </c>
      <c r="AN18" s="48">
        <v>79.865020000000001</v>
      </c>
      <c r="AO18" s="48">
        <v>10</v>
      </c>
      <c r="AP18" s="48">
        <v>5</v>
      </c>
      <c r="AQ18" s="48">
        <v>3</v>
      </c>
      <c r="AR18" s="48">
        <v>8</v>
      </c>
      <c r="AS18" s="48" t="s">
        <v>4236</v>
      </c>
      <c r="AT18" s="48">
        <v>4.5</v>
      </c>
      <c r="AU18" s="48">
        <v>1</v>
      </c>
      <c r="AV18" s="48">
        <v>0</v>
      </c>
      <c r="AW18" s="48">
        <v>2.5</v>
      </c>
    </row>
    <row r="19" spans="1:49" x14ac:dyDescent="0.2">
      <c r="A19" s="13" t="s">
        <v>138</v>
      </c>
      <c r="B19" s="13" t="s">
        <v>45</v>
      </c>
      <c r="C19" s="12">
        <f>VLOOKUP($A19,'[1]2019-EC'!$A:C,3,0)</f>
        <v>142</v>
      </c>
      <c r="D19" s="12">
        <f>VLOOKUP($A19,'[1]All-data-countries-2020'!$A:$GQ,166,0)</f>
        <v>145</v>
      </c>
      <c r="F19" s="13" t="s">
        <v>358</v>
      </c>
      <c r="G19" s="13" t="s">
        <v>359</v>
      </c>
      <c r="H19" s="49"/>
      <c r="I19" s="49">
        <v>50.114870000000003</v>
      </c>
      <c r="J19" s="49"/>
      <c r="K19" s="49" t="s">
        <v>2220</v>
      </c>
      <c r="L19" s="49" t="s">
        <v>2220</v>
      </c>
      <c r="M19" s="49">
        <v>892</v>
      </c>
      <c r="N19" s="49" t="s">
        <v>4248</v>
      </c>
      <c r="O19" s="49">
        <v>30</v>
      </c>
      <c r="P19" s="49">
        <v>562</v>
      </c>
      <c r="Q19" s="49">
        <v>300</v>
      </c>
      <c r="R19" s="49">
        <v>27.5</v>
      </c>
      <c r="S19" s="49" t="s">
        <v>4249</v>
      </c>
      <c r="T19" s="49">
        <v>17.5</v>
      </c>
      <c r="U19" s="49">
        <v>2</v>
      </c>
      <c r="V19" s="49">
        <v>8</v>
      </c>
      <c r="W19" s="49">
        <v>8</v>
      </c>
      <c r="X19" s="49" t="s">
        <v>4236</v>
      </c>
      <c r="Y19" s="49">
        <v>2.5</v>
      </c>
      <c r="Z19" s="49">
        <v>1.5</v>
      </c>
      <c r="AA19" s="49">
        <v>1.5</v>
      </c>
      <c r="AB19" s="49">
        <v>2.5</v>
      </c>
      <c r="AC19" s="48">
        <v>135</v>
      </c>
      <c r="AD19" s="48">
        <v>50.114870000000003</v>
      </c>
      <c r="AE19" s="48"/>
      <c r="AF19" s="48" t="s">
        <v>2220</v>
      </c>
      <c r="AG19" s="48" t="s">
        <v>2220</v>
      </c>
      <c r="AH19" s="48">
        <v>892</v>
      </c>
      <c r="AI19" s="48" t="s">
        <v>4248</v>
      </c>
      <c r="AJ19" s="48">
        <v>30</v>
      </c>
      <c r="AK19" s="48">
        <v>562</v>
      </c>
      <c r="AL19" s="48">
        <v>300</v>
      </c>
      <c r="AM19" s="48">
        <v>27.5</v>
      </c>
      <c r="AN19" s="48">
        <v>69.178849999999997</v>
      </c>
      <c r="AO19" s="48">
        <v>17.5</v>
      </c>
      <c r="AP19" s="48">
        <v>2</v>
      </c>
      <c r="AQ19" s="48">
        <v>8</v>
      </c>
      <c r="AR19" s="48">
        <v>8</v>
      </c>
      <c r="AS19" s="48" t="s">
        <v>4236</v>
      </c>
      <c r="AT19" s="48">
        <v>2.5</v>
      </c>
      <c r="AU19" s="48">
        <v>1.5</v>
      </c>
      <c r="AV19" s="48">
        <v>1.5</v>
      </c>
      <c r="AW19" s="48">
        <v>2.5</v>
      </c>
    </row>
    <row r="20" spans="1:49" x14ac:dyDescent="0.2">
      <c r="A20" s="13" t="s">
        <v>115</v>
      </c>
      <c r="B20" s="13" t="s">
        <v>42</v>
      </c>
      <c r="C20" s="12">
        <f>VLOOKUP($A20,'[1]2019-EC'!$A:C,3,0)</f>
        <v>144</v>
      </c>
      <c r="D20" s="12">
        <f>VLOOKUP($A20,'[1]All-data-countries-2020'!$A:$GQ,166,0)</f>
        <v>147</v>
      </c>
      <c r="F20" s="13" t="s">
        <v>360</v>
      </c>
      <c r="G20" s="13" t="s">
        <v>361</v>
      </c>
      <c r="H20" s="49"/>
      <c r="I20" s="49">
        <v>37.268620000000006</v>
      </c>
      <c r="J20" s="49"/>
      <c r="K20" s="49" t="s">
        <v>2220</v>
      </c>
      <c r="L20" s="49" t="s">
        <v>2220</v>
      </c>
      <c r="M20" s="49">
        <v>750</v>
      </c>
      <c r="N20" s="49" t="s">
        <v>4520</v>
      </c>
      <c r="O20" s="49">
        <v>30</v>
      </c>
      <c r="P20" s="49">
        <v>405</v>
      </c>
      <c r="Q20" s="49">
        <v>315</v>
      </c>
      <c r="R20" s="49">
        <v>64.7</v>
      </c>
      <c r="S20" s="49" t="s">
        <v>4251</v>
      </c>
      <c r="T20" s="49">
        <v>17.3</v>
      </c>
      <c r="U20" s="49">
        <v>36.5</v>
      </c>
      <c r="V20" s="49">
        <v>10.9</v>
      </c>
      <c r="W20" s="49">
        <v>6.5</v>
      </c>
      <c r="X20" s="49" t="s">
        <v>4252</v>
      </c>
      <c r="Y20" s="49">
        <v>3</v>
      </c>
      <c r="Z20" s="49">
        <v>1</v>
      </c>
      <c r="AA20" s="49">
        <v>0</v>
      </c>
      <c r="AB20" s="49">
        <v>2.5</v>
      </c>
      <c r="AC20" s="48">
        <v>162</v>
      </c>
      <c r="AD20" s="48">
        <v>41.503590000000003</v>
      </c>
      <c r="AE20" s="48"/>
      <c r="AF20" s="48" t="s">
        <v>2220</v>
      </c>
      <c r="AG20" s="48" t="s">
        <v>2220</v>
      </c>
      <c r="AH20" s="48">
        <v>595</v>
      </c>
      <c r="AI20" s="48" t="s">
        <v>4250</v>
      </c>
      <c r="AJ20" s="48">
        <v>30</v>
      </c>
      <c r="AK20" s="48">
        <v>250</v>
      </c>
      <c r="AL20" s="48">
        <v>315</v>
      </c>
      <c r="AM20" s="48">
        <v>64.7</v>
      </c>
      <c r="AN20" s="48">
        <v>27.33408</v>
      </c>
      <c r="AO20" s="48">
        <v>17.3</v>
      </c>
      <c r="AP20" s="48">
        <v>36.5</v>
      </c>
      <c r="AQ20" s="48">
        <v>10.9</v>
      </c>
      <c r="AR20" s="48">
        <v>6.5</v>
      </c>
      <c r="AS20" s="48" t="s">
        <v>4252</v>
      </c>
      <c r="AT20" s="48">
        <v>3</v>
      </c>
      <c r="AU20" s="48">
        <v>1</v>
      </c>
      <c r="AV20" s="48">
        <v>0</v>
      </c>
      <c r="AW20" s="48">
        <v>2.5</v>
      </c>
    </row>
    <row r="21" spans="1:49" x14ac:dyDescent="0.2">
      <c r="A21" s="13" t="s">
        <v>167</v>
      </c>
      <c r="B21" s="13" t="s">
        <v>40</v>
      </c>
      <c r="C21" s="12">
        <f>VLOOKUP($A21,'[1]2019-EC'!$A:C,3,0)</f>
        <v>145</v>
      </c>
      <c r="D21" s="12">
        <f>VLOOKUP($A21,'[1]All-data-countries-2020'!$A:$GQ,166,0)</f>
        <v>148</v>
      </c>
      <c r="F21" s="13" t="s">
        <v>362</v>
      </c>
      <c r="G21" s="13" t="s">
        <v>363</v>
      </c>
      <c r="H21" s="49"/>
      <c r="I21" s="49">
        <v>69.988710000000012</v>
      </c>
      <c r="J21" s="49"/>
      <c r="K21" s="49" t="s">
        <v>2220</v>
      </c>
      <c r="L21" s="49" t="s">
        <v>2220</v>
      </c>
      <c r="M21" s="49">
        <v>225</v>
      </c>
      <c r="N21" s="49" t="s">
        <v>4253</v>
      </c>
      <c r="O21" s="49">
        <v>20</v>
      </c>
      <c r="P21" s="49">
        <v>90</v>
      </c>
      <c r="Q21" s="49">
        <v>115</v>
      </c>
      <c r="R21" s="49">
        <v>23.1</v>
      </c>
      <c r="S21" s="49" t="s">
        <v>4254</v>
      </c>
      <c r="T21" s="49">
        <v>23</v>
      </c>
      <c r="U21" s="49">
        <v>0.1</v>
      </c>
      <c r="V21" s="49">
        <v>0</v>
      </c>
      <c r="W21" s="49">
        <v>8</v>
      </c>
      <c r="X21" s="49" t="s">
        <v>4236</v>
      </c>
      <c r="Y21" s="49">
        <v>2.5</v>
      </c>
      <c r="Z21" s="49">
        <v>3</v>
      </c>
      <c r="AA21" s="49">
        <v>0</v>
      </c>
      <c r="AB21" s="49">
        <v>2.5</v>
      </c>
      <c r="AC21" s="48">
        <v>29</v>
      </c>
      <c r="AD21" s="48">
        <v>69.988710000000012</v>
      </c>
      <c r="AE21" s="48"/>
      <c r="AF21" s="48" t="s">
        <v>2220</v>
      </c>
      <c r="AG21" s="48" t="s">
        <v>2220</v>
      </c>
      <c r="AH21" s="48">
        <v>225</v>
      </c>
      <c r="AI21" s="48" t="s">
        <v>4253</v>
      </c>
      <c r="AJ21" s="48">
        <v>20</v>
      </c>
      <c r="AK21" s="48">
        <v>90</v>
      </c>
      <c r="AL21" s="48">
        <v>115</v>
      </c>
      <c r="AM21" s="48">
        <v>23.1</v>
      </c>
      <c r="AN21" s="48">
        <v>74.128230000000002</v>
      </c>
      <c r="AO21" s="48">
        <v>23</v>
      </c>
      <c r="AP21" s="48">
        <v>0.1</v>
      </c>
      <c r="AQ21" s="48">
        <v>0</v>
      </c>
      <c r="AR21" s="48">
        <v>8</v>
      </c>
      <c r="AS21" s="48" t="s">
        <v>4236</v>
      </c>
      <c r="AT21" s="48">
        <v>2.5</v>
      </c>
      <c r="AU21" s="48">
        <v>3</v>
      </c>
      <c r="AV21" s="48">
        <v>0</v>
      </c>
      <c r="AW21" s="48">
        <v>2.5</v>
      </c>
    </row>
    <row r="22" spans="1:49" x14ac:dyDescent="0.2">
      <c r="A22" s="13" t="s">
        <v>171</v>
      </c>
      <c r="B22" s="13" t="s">
        <v>199</v>
      </c>
      <c r="C22" s="12">
        <f>VLOOKUP($A22,'[1]2019-EC'!$A:C,3,0)</f>
        <v>161</v>
      </c>
      <c r="D22" s="12">
        <f>VLOOKUP($A22,'[1]All-data-countries-2020'!$A:$GQ,166,0)</f>
        <v>160</v>
      </c>
      <c r="F22" s="13" t="s">
        <v>364</v>
      </c>
      <c r="G22" s="13" t="s">
        <v>365</v>
      </c>
      <c r="H22" s="49"/>
      <c r="I22" s="49">
        <v>55.572590000000005</v>
      </c>
      <c r="J22" s="49"/>
      <c r="K22" s="49" t="s">
        <v>2220</v>
      </c>
      <c r="L22" s="49" t="s">
        <v>2220</v>
      </c>
      <c r="M22" s="49">
        <v>591</v>
      </c>
      <c r="N22" s="49" t="s">
        <v>4255</v>
      </c>
      <c r="O22" s="49">
        <v>40</v>
      </c>
      <c r="P22" s="49">
        <v>401</v>
      </c>
      <c r="Q22" s="49">
        <v>150</v>
      </c>
      <c r="R22" s="49">
        <v>25</v>
      </c>
      <c r="S22" s="49" t="s">
        <v>4256</v>
      </c>
      <c r="T22" s="49">
        <v>10</v>
      </c>
      <c r="U22" s="49">
        <v>10</v>
      </c>
      <c r="V22" s="49">
        <v>5</v>
      </c>
      <c r="W22" s="49">
        <v>6</v>
      </c>
      <c r="X22" s="49" t="s">
        <v>272</v>
      </c>
      <c r="Y22" s="49">
        <v>2</v>
      </c>
      <c r="Z22" s="49">
        <v>1.5</v>
      </c>
      <c r="AA22" s="49">
        <v>0</v>
      </c>
      <c r="AB22" s="49">
        <v>2.5</v>
      </c>
      <c r="AC22" s="48">
        <v>109</v>
      </c>
      <c r="AD22" s="48">
        <v>55.572590000000005</v>
      </c>
      <c r="AE22" s="48"/>
      <c r="AF22" s="48" t="s">
        <v>2220</v>
      </c>
      <c r="AG22" s="48" t="s">
        <v>2220</v>
      </c>
      <c r="AH22" s="48">
        <v>591</v>
      </c>
      <c r="AI22" s="48" t="s">
        <v>4255</v>
      </c>
      <c r="AJ22" s="48">
        <v>40</v>
      </c>
      <c r="AK22" s="48">
        <v>401</v>
      </c>
      <c r="AL22" s="48">
        <v>150</v>
      </c>
      <c r="AM22" s="48">
        <v>25</v>
      </c>
      <c r="AN22" s="48">
        <v>71.991</v>
      </c>
      <c r="AO22" s="48">
        <v>10</v>
      </c>
      <c r="AP22" s="48">
        <v>10</v>
      </c>
      <c r="AQ22" s="48">
        <v>5</v>
      </c>
      <c r="AR22" s="48">
        <v>6</v>
      </c>
      <c r="AS22" s="48" t="s">
        <v>272</v>
      </c>
      <c r="AT22" s="48">
        <v>2</v>
      </c>
      <c r="AU22" s="48">
        <v>1.5</v>
      </c>
      <c r="AV22" s="48">
        <v>0</v>
      </c>
      <c r="AW22" s="48">
        <v>2.5</v>
      </c>
    </row>
    <row r="23" spans="1:49" x14ac:dyDescent="0.2">
      <c r="A23" s="13" t="s">
        <v>108</v>
      </c>
      <c r="B23" s="13" t="s">
        <v>198</v>
      </c>
      <c r="C23" s="12">
        <f>VLOOKUP($A23,'[1]2019-EC'!$A:C,3,0)</f>
        <v>166</v>
      </c>
      <c r="D23" s="12">
        <f>VLOOKUP($A23,'[1]All-data-countries-2020'!$A:$GQ,166,0)</f>
        <v>166</v>
      </c>
      <c r="F23" s="13" t="s">
        <v>366</v>
      </c>
      <c r="G23" s="13" t="s">
        <v>367</v>
      </c>
      <c r="H23" s="49"/>
      <c r="I23" s="49">
        <v>57.820300000000003</v>
      </c>
      <c r="J23" s="49"/>
      <c r="K23" s="49" t="s">
        <v>2220</v>
      </c>
      <c r="L23" s="49" t="s">
        <v>2220</v>
      </c>
      <c r="M23" s="49">
        <v>595</v>
      </c>
      <c r="N23" s="49" t="s">
        <v>4250</v>
      </c>
      <c r="O23" s="49">
        <v>30</v>
      </c>
      <c r="P23" s="49">
        <v>385</v>
      </c>
      <c r="Q23" s="49">
        <v>180</v>
      </c>
      <c r="R23" s="49">
        <v>36</v>
      </c>
      <c r="S23" s="49" t="s">
        <v>4257</v>
      </c>
      <c r="T23" s="49">
        <v>25</v>
      </c>
      <c r="U23" s="49">
        <v>8</v>
      </c>
      <c r="V23" s="49">
        <v>3</v>
      </c>
      <c r="W23" s="49">
        <v>9.5</v>
      </c>
      <c r="X23" s="49" t="s">
        <v>4258</v>
      </c>
      <c r="Y23" s="49">
        <v>5</v>
      </c>
      <c r="Z23" s="49">
        <v>2.5</v>
      </c>
      <c r="AA23" s="49">
        <v>0</v>
      </c>
      <c r="AB23" s="49">
        <v>2</v>
      </c>
      <c r="AC23" s="48">
        <v>93</v>
      </c>
      <c r="AD23" s="48">
        <v>57.820300000000003</v>
      </c>
      <c r="AE23" s="48"/>
      <c r="AF23" s="48" t="s">
        <v>2220</v>
      </c>
      <c r="AG23" s="48" t="s">
        <v>2220</v>
      </c>
      <c r="AH23" s="48">
        <v>595</v>
      </c>
      <c r="AI23" s="48" t="s">
        <v>4250</v>
      </c>
      <c r="AJ23" s="48">
        <v>30</v>
      </c>
      <c r="AK23" s="48">
        <v>385</v>
      </c>
      <c r="AL23" s="48">
        <v>180</v>
      </c>
      <c r="AM23" s="48">
        <v>36</v>
      </c>
      <c r="AN23" s="48">
        <v>59.617550000000001</v>
      </c>
      <c r="AO23" s="48">
        <v>25</v>
      </c>
      <c r="AP23" s="48">
        <v>8</v>
      </c>
      <c r="AQ23" s="48">
        <v>3</v>
      </c>
      <c r="AR23" s="48">
        <v>9.5</v>
      </c>
      <c r="AS23" s="48" t="s">
        <v>4258</v>
      </c>
      <c r="AT23" s="48">
        <v>5</v>
      </c>
      <c r="AU23" s="48">
        <v>2.5</v>
      </c>
      <c r="AV23" s="48">
        <v>0</v>
      </c>
      <c r="AW23" s="48">
        <v>2</v>
      </c>
    </row>
    <row r="24" spans="1:49" x14ac:dyDescent="0.2">
      <c r="A24" s="13" t="s">
        <v>98</v>
      </c>
      <c r="B24" s="13" t="s">
        <v>38</v>
      </c>
      <c r="C24" s="12">
        <f>VLOOKUP($A24,'[1]2019-EC'!$A:C,3,0)</f>
        <v>180</v>
      </c>
      <c r="D24" s="12">
        <f>VLOOKUP($A24,'[1]All-data-countries-2020'!$A:$GQ,166,0)</f>
        <v>179</v>
      </c>
      <c r="F24" s="13" t="s">
        <v>368</v>
      </c>
      <c r="G24" s="13" t="s">
        <v>369</v>
      </c>
      <c r="H24" s="49"/>
      <c r="I24" s="49">
        <v>49.989890000000003</v>
      </c>
      <c r="J24" s="49"/>
      <c r="K24" s="49" t="s">
        <v>2220</v>
      </c>
      <c r="L24" s="49" t="s">
        <v>2220</v>
      </c>
      <c r="M24" s="49">
        <v>660</v>
      </c>
      <c r="N24" s="49" t="s">
        <v>4259</v>
      </c>
      <c r="O24" s="49">
        <v>30</v>
      </c>
      <c r="P24" s="49">
        <v>550</v>
      </c>
      <c r="Q24" s="49">
        <v>80</v>
      </c>
      <c r="R24" s="49">
        <v>39.799999999999997</v>
      </c>
      <c r="S24" s="49" t="s">
        <v>4260</v>
      </c>
      <c r="T24" s="49">
        <v>35</v>
      </c>
      <c r="U24" s="49">
        <v>3.3</v>
      </c>
      <c r="V24" s="49">
        <v>1.5</v>
      </c>
      <c r="W24" s="49">
        <v>7</v>
      </c>
      <c r="X24" s="49" t="s">
        <v>4243</v>
      </c>
      <c r="Y24" s="49">
        <v>2.5</v>
      </c>
      <c r="Z24" s="49">
        <v>2.5</v>
      </c>
      <c r="AA24" s="49">
        <v>0</v>
      </c>
      <c r="AB24" s="49">
        <v>2</v>
      </c>
      <c r="AC24" s="48">
        <v>137</v>
      </c>
      <c r="AD24" s="48">
        <v>49.989890000000003</v>
      </c>
      <c r="AE24" s="48"/>
      <c r="AF24" s="48" t="s">
        <v>2220</v>
      </c>
      <c r="AG24" s="48" t="s">
        <v>2220</v>
      </c>
      <c r="AH24" s="48">
        <v>660</v>
      </c>
      <c r="AI24" s="48" t="s">
        <v>4259</v>
      </c>
      <c r="AJ24" s="48">
        <v>30</v>
      </c>
      <c r="AK24" s="48">
        <v>550</v>
      </c>
      <c r="AL24" s="48">
        <v>80</v>
      </c>
      <c r="AM24" s="48">
        <v>39.799999999999997</v>
      </c>
      <c r="AN24" s="48">
        <v>55.34308</v>
      </c>
      <c r="AO24" s="48">
        <v>35</v>
      </c>
      <c r="AP24" s="48">
        <v>3.3</v>
      </c>
      <c r="AQ24" s="48">
        <v>1.5</v>
      </c>
      <c r="AR24" s="48">
        <v>7</v>
      </c>
      <c r="AS24" s="48" t="s">
        <v>4243</v>
      </c>
      <c r="AT24" s="48">
        <v>2.5</v>
      </c>
      <c r="AU24" s="48">
        <v>2.5</v>
      </c>
      <c r="AV24" s="48">
        <v>0</v>
      </c>
      <c r="AW24" s="48">
        <v>2</v>
      </c>
    </row>
    <row r="25" spans="1:49" x14ac:dyDescent="0.2">
      <c r="F25" s="13" t="s">
        <v>370</v>
      </c>
      <c r="G25" s="13" t="s">
        <v>371</v>
      </c>
      <c r="H25" s="49"/>
      <c r="I25" s="49">
        <v>64.079530000000005</v>
      </c>
      <c r="J25" s="49"/>
      <c r="K25" s="49" t="s">
        <v>2220</v>
      </c>
      <c r="L25" s="49" t="s">
        <v>2220</v>
      </c>
      <c r="M25" s="49">
        <v>801.2</v>
      </c>
      <c r="N25" s="49" t="s">
        <v>4261</v>
      </c>
      <c r="O25" s="49">
        <v>41</v>
      </c>
      <c r="P25" s="49">
        <v>550.20000000000005</v>
      </c>
      <c r="Q25" s="49">
        <v>210</v>
      </c>
      <c r="R25" s="49">
        <v>22</v>
      </c>
      <c r="S25" s="49" t="s">
        <v>4262</v>
      </c>
      <c r="T25" s="49">
        <v>13.9</v>
      </c>
      <c r="U25" s="49">
        <v>7</v>
      </c>
      <c r="V25" s="49">
        <v>1.1000000000000001</v>
      </c>
      <c r="W25" s="49">
        <v>13.085000000000001</v>
      </c>
      <c r="X25" s="49" t="s">
        <v>4263</v>
      </c>
      <c r="Y25" s="49">
        <v>4.085</v>
      </c>
      <c r="Z25" s="49">
        <v>3</v>
      </c>
      <c r="AA25" s="49">
        <v>3</v>
      </c>
      <c r="AB25" s="49">
        <v>3</v>
      </c>
      <c r="AC25" s="48">
        <v>58</v>
      </c>
      <c r="AD25" s="48">
        <v>64.079530000000005</v>
      </c>
      <c r="AE25" s="48"/>
      <c r="AF25" s="48" t="s">
        <v>2220</v>
      </c>
      <c r="AG25" s="48" t="s">
        <v>2220</v>
      </c>
      <c r="AH25" s="48">
        <v>801.2</v>
      </c>
      <c r="AI25" s="48" t="s">
        <v>4261</v>
      </c>
      <c r="AJ25" s="48">
        <v>41</v>
      </c>
      <c r="AK25" s="48">
        <v>550.20000000000005</v>
      </c>
      <c r="AL25" s="48">
        <v>210</v>
      </c>
      <c r="AM25" s="48">
        <v>22</v>
      </c>
      <c r="AN25" s="48">
        <v>75.380200000000002</v>
      </c>
      <c r="AO25" s="48">
        <v>13.9</v>
      </c>
      <c r="AP25" s="48">
        <v>7</v>
      </c>
      <c r="AQ25" s="48">
        <v>1.1000000000000001</v>
      </c>
      <c r="AR25" s="48">
        <v>13.085000000000001</v>
      </c>
      <c r="AS25" s="48" t="s">
        <v>4263</v>
      </c>
      <c r="AT25" s="48">
        <v>4.085</v>
      </c>
      <c r="AU25" s="48">
        <v>3</v>
      </c>
      <c r="AV25" s="48">
        <v>3</v>
      </c>
      <c r="AW25" s="48">
        <v>3</v>
      </c>
    </row>
    <row r="26" spans="1:49" x14ac:dyDescent="0.2">
      <c r="F26" s="13" t="s">
        <v>372</v>
      </c>
      <c r="G26" s="13" t="s">
        <v>373</v>
      </c>
      <c r="H26" s="49"/>
      <c r="I26" s="49">
        <v>60.949910000000003</v>
      </c>
      <c r="J26" s="49"/>
      <c r="K26" s="49" t="s">
        <v>2220</v>
      </c>
      <c r="L26" s="49" t="s">
        <v>2220</v>
      </c>
      <c r="M26" s="49">
        <v>540</v>
      </c>
      <c r="N26" s="49" t="s">
        <v>4264</v>
      </c>
      <c r="O26" s="49">
        <v>50</v>
      </c>
      <c r="P26" s="49">
        <v>400</v>
      </c>
      <c r="Q26" s="49">
        <v>90</v>
      </c>
      <c r="R26" s="49">
        <v>36.6</v>
      </c>
      <c r="S26" s="49" t="s">
        <v>4265</v>
      </c>
      <c r="T26" s="49">
        <v>30</v>
      </c>
      <c r="U26" s="49">
        <v>3.6</v>
      </c>
      <c r="V26" s="49">
        <v>3</v>
      </c>
      <c r="W26" s="49">
        <v>10.5</v>
      </c>
      <c r="X26" s="49" t="s">
        <v>1643</v>
      </c>
      <c r="Y26" s="49">
        <v>3</v>
      </c>
      <c r="Z26" s="49">
        <v>3</v>
      </c>
      <c r="AA26" s="49">
        <v>2.5</v>
      </c>
      <c r="AB26" s="49">
        <v>2</v>
      </c>
      <c r="AC26" s="48">
        <v>66</v>
      </c>
      <c r="AD26" s="48">
        <v>62.801760000000009</v>
      </c>
      <c r="AE26" s="48"/>
      <c r="AF26" s="48" t="s">
        <v>2220</v>
      </c>
      <c r="AG26" s="48" t="s">
        <v>2220</v>
      </c>
      <c r="AH26" s="48">
        <v>540</v>
      </c>
      <c r="AI26" s="48" t="s">
        <v>4264</v>
      </c>
      <c r="AJ26" s="48">
        <v>50</v>
      </c>
      <c r="AK26" s="48">
        <v>400</v>
      </c>
      <c r="AL26" s="48">
        <v>90</v>
      </c>
      <c r="AM26" s="48">
        <v>36.6</v>
      </c>
      <c r="AN26" s="48">
        <v>58.942630000000001</v>
      </c>
      <c r="AO26" s="48">
        <v>30</v>
      </c>
      <c r="AP26" s="48">
        <v>3.6</v>
      </c>
      <c r="AQ26" s="48">
        <v>3</v>
      </c>
      <c r="AR26" s="48">
        <v>11.5</v>
      </c>
      <c r="AS26" s="48" t="s">
        <v>3860</v>
      </c>
      <c r="AT26" s="48">
        <v>3</v>
      </c>
      <c r="AU26" s="48">
        <v>4</v>
      </c>
      <c r="AV26" s="48">
        <v>2.5</v>
      </c>
      <c r="AW26" s="48">
        <v>2</v>
      </c>
    </row>
    <row r="27" spans="1:49" x14ac:dyDescent="0.2">
      <c r="F27" s="13" t="s">
        <v>374</v>
      </c>
      <c r="G27" s="13" t="s">
        <v>375</v>
      </c>
      <c r="H27" s="49"/>
      <c r="I27" s="49">
        <v>67.043330000000012</v>
      </c>
      <c r="J27" s="49"/>
      <c r="K27" s="49" t="s">
        <v>2220</v>
      </c>
      <c r="L27" s="49" t="s">
        <v>2220</v>
      </c>
      <c r="M27" s="49">
        <v>564</v>
      </c>
      <c r="N27" s="49" t="s">
        <v>4266</v>
      </c>
      <c r="O27" s="49">
        <v>105</v>
      </c>
      <c r="P27" s="49">
        <v>334</v>
      </c>
      <c r="Q27" s="49">
        <v>125</v>
      </c>
      <c r="R27" s="49">
        <v>18.600000000000001</v>
      </c>
      <c r="S27" s="49" t="s">
        <v>4267</v>
      </c>
      <c r="T27" s="49">
        <v>10</v>
      </c>
      <c r="U27" s="49">
        <v>5.6</v>
      </c>
      <c r="V27" s="49">
        <v>3</v>
      </c>
      <c r="W27" s="49">
        <v>10.5</v>
      </c>
      <c r="X27" s="49" t="s">
        <v>1643</v>
      </c>
      <c r="Y27" s="49">
        <v>3.5</v>
      </c>
      <c r="Z27" s="49">
        <v>2.5</v>
      </c>
      <c r="AA27" s="49">
        <v>2</v>
      </c>
      <c r="AB27" s="49">
        <v>2.5</v>
      </c>
      <c r="AC27" s="48">
        <v>42</v>
      </c>
      <c r="AD27" s="48">
        <v>67.043330000000012</v>
      </c>
      <c r="AE27" s="48"/>
      <c r="AF27" s="48" t="s">
        <v>2220</v>
      </c>
      <c r="AG27" s="48" t="s">
        <v>2220</v>
      </c>
      <c r="AH27" s="48">
        <v>564</v>
      </c>
      <c r="AI27" s="48" t="s">
        <v>4266</v>
      </c>
      <c r="AJ27" s="48">
        <v>105</v>
      </c>
      <c r="AK27" s="48">
        <v>334</v>
      </c>
      <c r="AL27" s="48">
        <v>125</v>
      </c>
      <c r="AM27" s="48">
        <v>18.600000000000001</v>
      </c>
      <c r="AN27" s="48">
        <v>79.190100000000001</v>
      </c>
      <c r="AO27" s="48">
        <v>10</v>
      </c>
      <c r="AP27" s="48">
        <v>5.6</v>
      </c>
      <c r="AQ27" s="48">
        <v>3</v>
      </c>
      <c r="AR27" s="48">
        <v>10.5</v>
      </c>
      <c r="AS27" s="48" t="s">
        <v>1643</v>
      </c>
      <c r="AT27" s="48">
        <v>3.5</v>
      </c>
      <c r="AU27" s="48">
        <v>2.5</v>
      </c>
      <c r="AV27" s="48">
        <v>2</v>
      </c>
      <c r="AW27" s="48">
        <v>2.5</v>
      </c>
    </row>
    <row r="28" spans="1:49" x14ac:dyDescent="0.2">
      <c r="F28" s="13" t="s">
        <v>376</v>
      </c>
      <c r="G28" s="13" t="s">
        <v>377</v>
      </c>
      <c r="H28" s="49"/>
      <c r="I28" s="49">
        <v>41.052280000000003</v>
      </c>
      <c r="J28" s="49"/>
      <c r="K28" s="49" t="s">
        <v>2220</v>
      </c>
      <c r="L28" s="49" t="s">
        <v>2220</v>
      </c>
      <c r="M28" s="49">
        <v>446</v>
      </c>
      <c r="N28" s="49" t="s">
        <v>4268</v>
      </c>
      <c r="O28" s="49">
        <v>21</v>
      </c>
      <c r="P28" s="49">
        <v>196</v>
      </c>
      <c r="Q28" s="49">
        <v>229</v>
      </c>
      <c r="R28" s="49">
        <v>81.7</v>
      </c>
      <c r="S28" s="49" t="s">
        <v>4269</v>
      </c>
      <c r="T28" s="49">
        <v>53.6</v>
      </c>
      <c r="U28" s="49">
        <v>8.8000000000000007</v>
      </c>
      <c r="V28" s="49">
        <v>19.3</v>
      </c>
      <c r="W28" s="49">
        <v>7.5</v>
      </c>
      <c r="X28" s="49" t="s">
        <v>1667</v>
      </c>
      <c r="Y28" s="49">
        <v>4</v>
      </c>
      <c r="Z28" s="49">
        <v>1</v>
      </c>
      <c r="AA28" s="49">
        <v>0</v>
      </c>
      <c r="AB28" s="49">
        <v>2.5</v>
      </c>
      <c r="AC28" s="48">
        <v>165</v>
      </c>
      <c r="AD28" s="48">
        <v>41.052280000000003</v>
      </c>
      <c r="AE28" s="48"/>
      <c r="AF28" s="48" t="s">
        <v>2220</v>
      </c>
      <c r="AG28" s="48" t="s">
        <v>2220</v>
      </c>
      <c r="AH28" s="48">
        <v>446</v>
      </c>
      <c r="AI28" s="48" t="s">
        <v>4268</v>
      </c>
      <c r="AJ28" s="48">
        <v>21</v>
      </c>
      <c r="AK28" s="48">
        <v>196</v>
      </c>
      <c r="AL28" s="48">
        <v>229</v>
      </c>
      <c r="AM28" s="48">
        <v>81.7</v>
      </c>
      <c r="AN28" s="48">
        <v>8.2114700000000003</v>
      </c>
      <c r="AO28" s="48">
        <v>53.6</v>
      </c>
      <c r="AP28" s="48">
        <v>8.8000000000000007</v>
      </c>
      <c r="AQ28" s="48">
        <v>19.3</v>
      </c>
      <c r="AR28" s="48">
        <v>7.5</v>
      </c>
      <c r="AS28" s="48" t="s">
        <v>1667</v>
      </c>
      <c r="AT28" s="48">
        <v>4</v>
      </c>
      <c r="AU28" s="48">
        <v>1</v>
      </c>
      <c r="AV28" s="48">
        <v>0</v>
      </c>
      <c r="AW28" s="48">
        <v>2.5</v>
      </c>
    </row>
    <row r="29" spans="1:49" x14ac:dyDescent="0.2">
      <c r="F29" s="13" t="s">
        <v>378</v>
      </c>
      <c r="G29" s="13" t="s">
        <v>379</v>
      </c>
      <c r="H29" s="49"/>
      <c r="I29" s="49">
        <v>42.974060000000001</v>
      </c>
      <c r="J29" s="49"/>
      <c r="K29" s="49" t="s">
        <v>2220</v>
      </c>
      <c r="L29" s="49" t="s">
        <v>2220</v>
      </c>
      <c r="M29" s="49">
        <v>832</v>
      </c>
      <c r="N29" s="49" t="s">
        <v>4270</v>
      </c>
      <c r="O29" s="49">
        <v>22</v>
      </c>
      <c r="P29" s="49">
        <v>395</v>
      </c>
      <c r="Q29" s="49">
        <v>415</v>
      </c>
      <c r="R29" s="49">
        <v>36.1</v>
      </c>
      <c r="S29" s="49" t="s">
        <v>4271</v>
      </c>
      <c r="T29" s="49">
        <v>20</v>
      </c>
      <c r="U29" s="49">
        <v>10</v>
      </c>
      <c r="V29" s="49">
        <v>6.1</v>
      </c>
      <c r="W29" s="49">
        <v>5</v>
      </c>
      <c r="X29" s="49" t="s">
        <v>4214</v>
      </c>
      <c r="Y29" s="49">
        <v>3</v>
      </c>
      <c r="Z29" s="49">
        <v>0.5</v>
      </c>
      <c r="AA29" s="49">
        <v>0</v>
      </c>
      <c r="AB29" s="49">
        <v>1.5</v>
      </c>
      <c r="AC29" s="48">
        <v>158</v>
      </c>
      <c r="AD29" s="48">
        <v>42.974060000000001</v>
      </c>
      <c r="AE29" s="48"/>
      <c r="AF29" s="48" t="s">
        <v>2220</v>
      </c>
      <c r="AG29" s="48" t="s">
        <v>2220</v>
      </c>
      <c r="AH29" s="48">
        <v>832</v>
      </c>
      <c r="AI29" s="48" t="s">
        <v>4270</v>
      </c>
      <c r="AJ29" s="48">
        <v>22</v>
      </c>
      <c r="AK29" s="48">
        <v>395</v>
      </c>
      <c r="AL29" s="48">
        <v>415</v>
      </c>
      <c r="AM29" s="48">
        <v>36.1</v>
      </c>
      <c r="AN29" s="48">
        <v>59.50506</v>
      </c>
      <c r="AO29" s="48">
        <v>20</v>
      </c>
      <c r="AP29" s="48">
        <v>10</v>
      </c>
      <c r="AQ29" s="48">
        <v>6.1</v>
      </c>
      <c r="AR29" s="48">
        <v>5</v>
      </c>
      <c r="AS29" s="48" t="s">
        <v>4214</v>
      </c>
      <c r="AT29" s="48">
        <v>3</v>
      </c>
      <c r="AU29" s="48">
        <v>0.5</v>
      </c>
      <c r="AV29" s="48">
        <v>0</v>
      </c>
      <c r="AW29" s="48">
        <v>1.5</v>
      </c>
    </row>
    <row r="30" spans="1:49" x14ac:dyDescent="0.2">
      <c r="F30" s="13" t="s">
        <v>380</v>
      </c>
      <c r="G30" s="13" t="s">
        <v>381</v>
      </c>
      <c r="H30" s="49"/>
      <c r="I30" s="49">
        <v>64.835650000000001</v>
      </c>
      <c r="J30" s="49"/>
      <c r="K30" s="49" t="s">
        <v>2220</v>
      </c>
      <c r="L30" s="49" t="s">
        <v>2220</v>
      </c>
      <c r="M30" s="49">
        <v>425</v>
      </c>
      <c r="N30" s="49" t="s">
        <v>734</v>
      </c>
      <c r="O30" s="49">
        <v>45</v>
      </c>
      <c r="P30" s="49">
        <v>180</v>
      </c>
      <c r="Q30" s="49">
        <v>200</v>
      </c>
      <c r="R30" s="49">
        <v>19.8</v>
      </c>
      <c r="S30" s="49" t="s">
        <v>4272</v>
      </c>
      <c r="T30" s="49">
        <v>10</v>
      </c>
      <c r="U30" s="49">
        <v>3</v>
      </c>
      <c r="V30" s="49">
        <v>6.8</v>
      </c>
      <c r="W30" s="49">
        <v>7.5</v>
      </c>
      <c r="X30" s="49" t="s">
        <v>1667</v>
      </c>
      <c r="Y30" s="49">
        <v>2.5</v>
      </c>
      <c r="Z30" s="49">
        <v>3</v>
      </c>
      <c r="AA30" s="49">
        <v>0</v>
      </c>
      <c r="AB30" s="49">
        <v>2</v>
      </c>
      <c r="AC30" s="48">
        <v>52</v>
      </c>
      <c r="AD30" s="48">
        <v>64.835650000000001</v>
      </c>
      <c r="AE30" s="48"/>
      <c r="AF30" s="48" t="s">
        <v>2220</v>
      </c>
      <c r="AG30" s="48" t="s">
        <v>2220</v>
      </c>
      <c r="AH30" s="48">
        <v>425</v>
      </c>
      <c r="AI30" s="48" t="s">
        <v>734</v>
      </c>
      <c r="AJ30" s="48">
        <v>45</v>
      </c>
      <c r="AK30" s="48">
        <v>180</v>
      </c>
      <c r="AL30" s="48">
        <v>200</v>
      </c>
      <c r="AM30" s="48">
        <v>19.8</v>
      </c>
      <c r="AN30" s="48">
        <v>77.840270000000004</v>
      </c>
      <c r="AO30" s="48">
        <v>10</v>
      </c>
      <c r="AP30" s="48">
        <v>3</v>
      </c>
      <c r="AQ30" s="48">
        <v>6.8</v>
      </c>
      <c r="AR30" s="48">
        <v>7.5</v>
      </c>
      <c r="AS30" s="48" t="s">
        <v>1667</v>
      </c>
      <c r="AT30" s="48">
        <v>2.5</v>
      </c>
      <c r="AU30" s="48">
        <v>3</v>
      </c>
      <c r="AV30" s="48">
        <v>0</v>
      </c>
      <c r="AW30" s="48">
        <v>2</v>
      </c>
    </row>
    <row r="31" spans="1:49" x14ac:dyDescent="0.2">
      <c r="F31" s="13" t="s">
        <v>382</v>
      </c>
      <c r="G31" s="13" t="s">
        <v>383</v>
      </c>
      <c r="H31" s="49"/>
      <c r="I31" s="49">
        <v>31.748630000000002</v>
      </c>
      <c r="J31" s="49"/>
      <c r="K31" s="49" t="s">
        <v>2220</v>
      </c>
      <c r="L31" s="49" t="s">
        <v>2220</v>
      </c>
      <c r="M31" s="49">
        <v>483</v>
      </c>
      <c r="N31" s="49" t="s">
        <v>4273</v>
      </c>
      <c r="O31" s="49">
        <v>63</v>
      </c>
      <c r="P31" s="49">
        <v>250</v>
      </c>
      <c r="Q31" s="49">
        <v>170</v>
      </c>
      <c r="R31" s="49">
        <v>103.4</v>
      </c>
      <c r="S31" s="49" t="s">
        <v>88</v>
      </c>
      <c r="T31" s="49">
        <v>95.8</v>
      </c>
      <c r="U31" s="49">
        <v>1</v>
      </c>
      <c r="V31" s="49">
        <v>6.6</v>
      </c>
      <c r="W31" s="49">
        <v>4.5</v>
      </c>
      <c r="X31" s="49" t="s">
        <v>307</v>
      </c>
      <c r="Y31" s="49">
        <v>1</v>
      </c>
      <c r="Z31" s="49">
        <v>1</v>
      </c>
      <c r="AA31" s="49">
        <v>0</v>
      </c>
      <c r="AB31" s="49">
        <v>2.5</v>
      </c>
      <c r="AC31" s="48">
        <v>182</v>
      </c>
      <c r="AD31" s="48">
        <v>31.748630000000002</v>
      </c>
      <c r="AE31" s="48"/>
      <c r="AF31" s="48" t="s">
        <v>2220</v>
      </c>
      <c r="AG31" s="48" t="s">
        <v>2220</v>
      </c>
      <c r="AH31" s="48">
        <v>483</v>
      </c>
      <c r="AI31" s="48" t="s">
        <v>4273</v>
      </c>
      <c r="AJ31" s="48">
        <v>63</v>
      </c>
      <c r="AK31" s="48">
        <v>250</v>
      </c>
      <c r="AL31" s="48">
        <v>170</v>
      </c>
      <c r="AM31" s="48">
        <v>103.4</v>
      </c>
      <c r="AN31" s="48">
        <v>0</v>
      </c>
      <c r="AO31" s="48">
        <v>95.8</v>
      </c>
      <c r="AP31" s="48">
        <v>1</v>
      </c>
      <c r="AQ31" s="48">
        <v>6.6</v>
      </c>
      <c r="AR31" s="48">
        <v>4.5</v>
      </c>
      <c r="AS31" s="48" t="s">
        <v>307</v>
      </c>
      <c r="AT31" s="48">
        <v>1</v>
      </c>
      <c r="AU31" s="48">
        <v>1</v>
      </c>
      <c r="AV31" s="48">
        <v>0</v>
      </c>
      <c r="AW31" s="48">
        <v>2.5</v>
      </c>
    </row>
    <row r="32" spans="1:49" x14ac:dyDescent="0.2">
      <c r="F32" s="13" t="s">
        <v>384</v>
      </c>
      <c r="G32" s="13" t="s">
        <v>385</v>
      </c>
      <c r="H32" s="49"/>
      <c r="I32" s="49">
        <v>39.911370000000005</v>
      </c>
      <c r="J32" s="49"/>
      <c r="K32" s="49" t="s">
        <v>2220</v>
      </c>
      <c r="L32" s="49" t="s">
        <v>2220</v>
      </c>
      <c r="M32" s="49">
        <v>800</v>
      </c>
      <c r="N32" s="49" t="s">
        <v>4274</v>
      </c>
      <c r="O32" s="49">
        <v>30</v>
      </c>
      <c r="P32" s="49">
        <v>410</v>
      </c>
      <c r="Q32" s="49">
        <v>360</v>
      </c>
      <c r="R32" s="49">
        <v>46.6</v>
      </c>
      <c r="S32" s="49" t="s">
        <v>4275</v>
      </c>
      <c r="T32" s="49">
        <v>21.3</v>
      </c>
      <c r="U32" s="49">
        <v>11.8</v>
      </c>
      <c r="V32" s="49">
        <v>13.5</v>
      </c>
      <c r="W32" s="49">
        <v>5</v>
      </c>
      <c r="X32" s="49" t="s">
        <v>4214</v>
      </c>
      <c r="Y32" s="49">
        <v>2.5</v>
      </c>
      <c r="Z32" s="49">
        <v>0</v>
      </c>
      <c r="AA32" s="49">
        <v>0</v>
      </c>
      <c r="AB32" s="49">
        <v>2.5</v>
      </c>
      <c r="AC32" s="48">
        <v>167</v>
      </c>
      <c r="AD32" s="48">
        <v>39.911370000000005</v>
      </c>
      <c r="AE32" s="48"/>
      <c r="AF32" s="48" t="s">
        <v>2220</v>
      </c>
      <c r="AG32" s="48" t="s">
        <v>2220</v>
      </c>
      <c r="AH32" s="48">
        <v>800</v>
      </c>
      <c r="AI32" s="48" t="s">
        <v>4274</v>
      </c>
      <c r="AJ32" s="48">
        <v>30</v>
      </c>
      <c r="AK32" s="48">
        <v>410</v>
      </c>
      <c r="AL32" s="48">
        <v>360</v>
      </c>
      <c r="AM32" s="48">
        <v>46.6</v>
      </c>
      <c r="AN32" s="48">
        <v>47.694040000000001</v>
      </c>
      <c r="AO32" s="48">
        <v>21.3</v>
      </c>
      <c r="AP32" s="48">
        <v>11.8</v>
      </c>
      <c r="AQ32" s="48">
        <v>13.5</v>
      </c>
      <c r="AR32" s="48">
        <v>5</v>
      </c>
      <c r="AS32" s="48" t="s">
        <v>4214</v>
      </c>
      <c r="AT32" s="48">
        <v>2.5</v>
      </c>
      <c r="AU32" s="48">
        <v>0</v>
      </c>
      <c r="AV32" s="48">
        <v>0</v>
      </c>
      <c r="AW32" s="48">
        <v>2.5</v>
      </c>
    </row>
    <row r="33" spans="6:49" x14ac:dyDescent="0.2">
      <c r="F33" s="13" t="s">
        <v>386</v>
      </c>
      <c r="G33" s="13" t="s">
        <v>387</v>
      </c>
      <c r="H33" s="49"/>
      <c r="I33" s="49">
        <v>57.128380000000007</v>
      </c>
      <c r="J33" s="49"/>
      <c r="K33" s="49" t="s">
        <v>2220</v>
      </c>
      <c r="L33" s="49" t="s">
        <v>2220</v>
      </c>
      <c r="M33" s="49">
        <v>910</v>
      </c>
      <c r="N33" s="49" t="s">
        <v>4276</v>
      </c>
      <c r="O33" s="49">
        <v>30</v>
      </c>
      <c r="P33" s="49">
        <v>730</v>
      </c>
      <c r="Q33" s="49">
        <v>150</v>
      </c>
      <c r="R33" s="49">
        <v>22.3</v>
      </c>
      <c r="S33" s="49" t="s">
        <v>4277</v>
      </c>
      <c r="T33" s="49">
        <v>15</v>
      </c>
      <c r="U33" s="49">
        <v>5.3</v>
      </c>
      <c r="V33" s="49">
        <v>2</v>
      </c>
      <c r="W33" s="49">
        <v>11</v>
      </c>
      <c r="X33" s="49" t="s">
        <v>3523</v>
      </c>
      <c r="Y33" s="49">
        <v>4</v>
      </c>
      <c r="Z33" s="49">
        <v>2</v>
      </c>
      <c r="AA33" s="49">
        <v>3</v>
      </c>
      <c r="AB33" s="49">
        <v>2</v>
      </c>
      <c r="AC33" s="48">
        <v>100</v>
      </c>
      <c r="AD33" s="48">
        <v>57.128380000000007</v>
      </c>
      <c r="AE33" s="48"/>
      <c r="AF33" s="48" t="s">
        <v>2220</v>
      </c>
      <c r="AG33" s="48" t="s">
        <v>2220</v>
      </c>
      <c r="AH33" s="48">
        <v>910</v>
      </c>
      <c r="AI33" s="48" t="s">
        <v>4276</v>
      </c>
      <c r="AJ33" s="48">
        <v>30</v>
      </c>
      <c r="AK33" s="48">
        <v>730</v>
      </c>
      <c r="AL33" s="48">
        <v>150</v>
      </c>
      <c r="AM33" s="48">
        <v>22.3</v>
      </c>
      <c r="AN33" s="48">
        <v>75.028120000000001</v>
      </c>
      <c r="AO33" s="48">
        <v>15</v>
      </c>
      <c r="AP33" s="48">
        <v>5.3</v>
      </c>
      <c r="AQ33" s="48">
        <v>2</v>
      </c>
      <c r="AR33" s="48">
        <v>11</v>
      </c>
      <c r="AS33" s="48" t="s">
        <v>3523</v>
      </c>
      <c r="AT33" s="48">
        <v>4</v>
      </c>
      <c r="AU33" s="48">
        <v>2</v>
      </c>
      <c r="AV33" s="48">
        <v>3</v>
      </c>
      <c r="AW33" s="48">
        <v>2</v>
      </c>
    </row>
    <row r="34" spans="6:49" x14ac:dyDescent="0.2">
      <c r="F34" s="13" t="s">
        <v>388</v>
      </c>
      <c r="G34" s="13" t="s">
        <v>389</v>
      </c>
      <c r="H34" s="49"/>
      <c r="I34" s="49">
        <v>31.389090000000003</v>
      </c>
      <c r="J34" s="49"/>
      <c r="K34" s="49" t="s">
        <v>2220</v>
      </c>
      <c r="L34" s="49" t="s">
        <v>2220</v>
      </c>
      <c r="M34" s="49">
        <v>660</v>
      </c>
      <c r="N34" s="49" t="s">
        <v>4259</v>
      </c>
      <c r="O34" s="49">
        <v>30</v>
      </c>
      <c r="P34" s="49">
        <v>280</v>
      </c>
      <c r="Q34" s="49">
        <v>350</v>
      </c>
      <c r="R34" s="49">
        <v>82</v>
      </c>
      <c r="S34" s="49" t="s">
        <v>4278</v>
      </c>
      <c r="T34" s="49">
        <v>31.3</v>
      </c>
      <c r="U34" s="49">
        <v>12.4</v>
      </c>
      <c r="V34" s="49">
        <v>38.299999999999997</v>
      </c>
      <c r="W34" s="49">
        <v>5.5</v>
      </c>
      <c r="X34" s="49" t="s">
        <v>4219</v>
      </c>
      <c r="Y34" s="49">
        <v>3</v>
      </c>
      <c r="Z34" s="49">
        <v>0</v>
      </c>
      <c r="AA34" s="49">
        <v>0</v>
      </c>
      <c r="AB34" s="49">
        <v>2.5</v>
      </c>
      <c r="AC34" s="48">
        <v>183</v>
      </c>
      <c r="AD34" s="48">
        <v>31.389090000000003</v>
      </c>
      <c r="AE34" s="48"/>
      <c r="AF34" s="48" t="s">
        <v>2220</v>
      </c>
      <c r="AG34" s="48" t="s">
        <v>2220</v>
      </c>
      <c r="AH34" s="48">
        <v>660</v>
      </c>
      <c r="AI34" s="48" t="s">
        <v>4259</v>
      </c>
      <c r="AJ34" s="48">
        <v>30</v>
      </c>
      <c r="AK34" s="48">
        <v>280</v>
      </c>
      <c r="AL34" s="48">
        <v>350</v>
      </c>
      <c r="AM34" s="48">
        <v>82</v>
      </c>
      <c r="AN34" s="48">
        <v>7.8740199999999998</v>
      </c>
      <c r="AO34" s="48">
        <v>31.3</v>
      </c>
      <c r="AP34" s="48">
        <v>12.4</v>
      </c>
      <c r="AQ34" s="48">
        <v>38.299999999999997</v>
      </c>
      <c r="AR34" s="48">
        <v>5.5</v>
      </c>
      <c r="AS34" s="48" t="s">
        <v>4219</v>
      </c>
      <c r="AT34" s="48">
        <v>3</v>
      </c>
      <c r="AU34" s="48">
        <v>0</v>
      </c>
      <c r="AV34" s="48">
        <v>0</v>
      </c>
      <c r="AW34" s="48">
        <v>2.5</v>
      </c>
    </row>
    <row r="35" spans="6:49" x14ac:dyDescent="0.2">
      <c r="F35" s="13" t="s">
        <v>390</v>
      </c>
      <c r="G35" s="13" t="s">
        <v>391</v>
      </c>
      <c r="H35" s="49"/>
      <c r="I35" s="49">
        <v>45.509910000000005</v>
      </c>
      <c r="J35" s="49"/>
      <c r="K35" s="49" t="s">
        <v>2220</v>
      </c>
      <c r="L35" s="49" t="s">
        <v>2220</v>
      </c>
      <c r="M35" s="49">
        <v>743</v>
      </c>
      <c r="N35" s="49" t="s">
        <v>4279</v>
      </c>
      <c r="O35" s="49">
        <v>35</v>
      </c>
      <c r="P35" s="49">
        <v>320</v>
      </c>
      <c r="Q35" s="49">
        <v>388</v>
      </c>
      <c r="R35" s="49">
        <v>45.7</v>
      </c>
      <c r="S35" s="49" t="s">
        <v>4280</v>
      </c>
      <c r="T35" s="49">
        <v>23.5</v>
      </c>
      <c r="U35" s="49">
        <v>13.8</v>
      </c>
      <c r="V35" s="49">
        <v>8.4</v>
      </c>
      <c r="W35" s="49">
        <v>7</v>
      </c>
      <c r="X35" s="49" t="s">
        <v>4243</v>
      </c>
      <c r="Y35" s="49">
        <v>4.5</v>
      </c>
      <c r="Z35" s="49">
        <v>0</v>
      </c>
      <c r="AA35" s="49">
        <v>0</v>
      </c>
      <c r="AB35" s="49">
        <v>2.5</v>
      </c>
      <c r="AC35" s="48">
        <v>153</v>
      </c>
      <c r="AD35" s="48">
        <v>45.509910000000005</v>
      </c>
      <c r="AE35" s="48"/>
      <c r="AF35" s="48" t="s">
        <v>2220</v>
      </c>
      <c r="AG35" s="48" t="s">
        <v>2220</v>
      </c>
      <c r="AH35" s="48">
        <v>743</v>
      </c>
      <c r="AI35" s="48" t="s">
        <v>4279</v>
      </c>
      <c r="AJ35" s="48">
        <v>35</v>
      </c>
      <c r="AK35" s="48">
        <v>320</v>
      </c>
      <c r="AL35" s="48">
        <v>388</v>
      </c>
      <c r="AM35" s="48">
        <v>45.7</v>
      </c>
      <c r="AN35" s="48">
        <v>48.706409999999998</v>
      </c>
      <c r="AO35" s="48">
        <v>23.5</v>
      </c>
      <c r="AP35" s="48">
        <v>13.8</v>
      </c>
      <c r="AQ35" s="48">
        <v>8.4</v>
      </c>
      <c r="AR35" s="48">
        <v>7</v>
      </c>
      <c r="AS35" s="48" t="s">
        <v>4243</v>
      </c>
      <c r="AT35" s="48">
        <v>4.5</v>
      </c>
      <c r="AU35" s="48">
        <v>0</v>
      </c>
      <c r="AV35" s="48">
        <v>0</v>
      </c>
      <c r="AW35" s="48">
        <v>2.5</v>
      </c>
    </row>
    <row r="36" spans="6:49" x14ac:dyDescent="0.2">
      <c r="F36" s="13" t="s">
        <v>392</v>
      </c>
      <c r="G36" s="13" t="s">
        <v>393</v>
      </c>
      <c r="H36" s="49"/>
      <c r="I36" s="49">
        <v>64.667600000000007</v>
      </c>
      <c r="J36" s="49"/>
      <c r="K36" s="49" t="s">
        <v>2220</v>
      </c>
      <c r="L36" s="49" t="s">
        <v>2220</v>
      </c>
      <c r="M36" s="49">
        <v>521</v>
      </c>
      <c r="N36" s="49" t="s">
        <v>4521</v>
      </c>
      <c r="O36" s="49">
        <v>71</v>
      </c>
      <c r="P36" s="49">
        <v>270</v>
      </c>
      <c r="Q36" s="49">
        <v>180</v>
      </c>
      <c r="R36" s="49">
        <v>25.6</v>
      </c>
      <c r="S36" s="49" t="s">
        <v>4282</v>
      </c>
      <c r="T36" s="49">
        <v>15</v>
      </c>
      <c r="U36" s="49">
        <v>5</v>
      </c>
      <c r="V36" s="49">
        <v>5.6</v>
      </c>
      <c r="W36" s="49">
        <v>10</v>
      </c>
      <c r="X36" s="49" t="s">
        <v>4283</v>
      </c>
      <c r="Y36" s="49">
        <v>3</v>
      </c>
      <c r="Z36" s="49">
        <v>3.5</v>
      </c>
      <c r="AA36" s="49">
        <v>2</v>
      </c>
      <c r="AB36" s="49">
        <v>1.5</v>
      </c>
      <c r="AC36" s="48">
        <v>54</v>
      </c>
      <c r="AD36" s="48">
        <v>64.722239999999999</v>
      </c>
      <c r="AE36" s="48"/>
      <c r="AF36" s="48" t="s">
        <v>2220</v>
      </c>
      <c r="AG36" s="48" t="s">
        <v>2220</v>
      </c>
      <c r="AH36" s="48">
        <v>519</v>
      </c>
      <c r="AI36" s="48" t="s">
        <v>4281</v>
      </c>
      <c r="AJ36" s="48">
        <v>69</v>
      </c>
      <c r="AK36" s="48">
        <v>270</v>
      </c>
      <c r="AL36" s="48">
        <v>180</v>
      </c>
      <c r="AM36" s="48">
        <v>25.6</v>
      </c>
      <c r="AN36" s="48">
        <v>71.316090000000003</v>
      </c>
      <c r="AO36" s="48">
        <v>15</v>
      </c>
      <c r="AP36" s="48">
        <v>5</v>
      </c>
      <c r="AQ36" s="48">
        <v>5.6</v>
      </c>
      <c r="AR36" s="48">
        <v>10</v>
      </c>
      <c r="AS36" s="48" t="s">
        <v>4283</v>
      </c>
      <c r="AT36" s="48">
        <v>3</v>
      </c>
      <c r="AU36" s="48">
        <v>3.5</v>
      </c>
      <c r="AV36" s="48">
        <v>2</v>
      </c>
      <c r="AW36" s="48">
        <v>1.5</v>
      </c>
    </row>
    <row r="37" spans="6:49" x14ac:dyDescent="0.2">
      <c r="F37" s="13" t="s">
        <v>394</v>
      </c>
      <c r="G37" s="13" t="s">
        <v>395</v>
      </c>
      <c r="H37" s="49"/>
      <c r="I37" s="49">
        <v>78.96848</v>
      </c>
      <c r="J37" s="49"/>
      <c r="K37" s="49" t="s">
        <v>2220</v>
      </c>
      <c r="L37" s="49" t="s">
        <v>2220</v>
      </c>
      <c r="M37" s="49">
        <v>496.25</v>
      </c>
      <c r="N37" s="49" t="s">
        <v>4284</v>
      </c>
      <c r="O37" s="49">
        <v>32.75</v>
      </c>
      <c r="P37" s="49">
        <v>223.5</v>
      </c>
      <c r="Q37" s="49">
        <v>240</v>
      </c>
      <c r="R37" s="49">
        <v>16.2</v>
      </c>
      <c r="S37" s="49" t="s">
        <v>4285</v>
      </c>
      <c r="T37" s="49">
        <v>8.6999999999999993</v>
      </c>
      <c r="U37" s="49">
        <v>5</v>
      </c>
      <c r="V37" s="49">
        <v>2.5</v>
      </c>
      <c r="W37" s="49">
        <v>15.45</v>
      </c>
      <c r="X37" s="49" t="s">
        <v>4522</v>
      </c>
      <c r="Y37" s="49">
        <v>5</v>
      </c>
      <c r="Z37" s="49">
        <v>4.45</v>
      </c>
      <c r="AA37" s="49">
        <v>3</v>
      </c>
      <c r="AB37" s="49">
        <v>3</v>
      </c>
      <c r="AC37" s="48">
        <v>5</v>
      </c>
      <c r="AD37" s="48">
        <v>80.91292</v>
      </c>
      <c r="AE37" s="48"/>
      <c r="AF37" s="48" t="s">
        <v>2220</v>
      </c>
      <c r="AG37" s="48" t="s">
        <v>2220</v>
      </c>
      <c r="AH37" s="48">
        <v>496.25</v>
      </c>
      <c r="AI37" s="48" t="s">
        <v>4284</v>
      </c>
      <c r="AJ37" s="48">
        <v>32.75</v>
      </c>
      <c r="AK37" s="48">
        <v>223.5</v>
      </c>
      <c r="AL37" s="48">
        <v>240</v>
      </c>
      <c r="AM37" s="48">
        <v>16.2</v>
      </c>
      <c r="AN37" s="48">
        <v>81.912260000000003</v>
      </c>
      <c r="AO37" s="48">
        <v>8.6999999999999993</v>
      </c>
      <c r="AP37" s="48">
        <v>5</v>
      </c>
      <c r="AQ37" s="48">
        <v>2.5</v>
      </c>
      <c r="AR37" s="48">
        <v>16.5</v>
      </c>
      <c r="AS37" s="48" t="s">
        <v>1664</v>
      </c>
      <c r="AT37" s="48">
        <v>5</v>
      </c>
      <c r="AU37" s="48">
        <v>5.5</v>
      </c>
      <c r="AV37" s="48">
        <v>3</v>
      </c>
      <c r="AW37" s="48">
        <v>3</v>
      </c>
    </row>
    <row r="38" spans="6:49" x14ac:dyDescent="0.2">
      <c r="F38" s="13" t="s">
        <v>396</v>
      </c>
      <c r="G38" s="13" t="s">
        <v>397</v>
      </c>
      <c r="H38" s="49"/>
      <c r="I38" s="49">
        <v>34.285410000000006</v>
      </c>
      <c r="J38" s="49"/>
      <c r="K38" s="49" t="s">
        <v>2220</v>
      </c>
      <c r="L38" s="49" t="s">
        <v>2220</v>
      </c>
      <c r="M38" s="49">
        <v>1288</v>
      </c>
      <c r="N38" s="49" t="s">
        <v>4286</v>
      </c>
      <c r="O38" s="49">
        <v>68</v>
      </c>
      <c r="P38" s="49">
        <v>855</v>
      </c>
      <c r="Q38" s="49">
        <v>365</v>
      </c>
      <c r="R38" s="49">
        <v>45.8</v>
      </c>
      <c r="S38" s="49" t="s">
        <v>4287</v>
      </c>
      <c r="T38" s="49">
        <v>23.2</v>
      </c>
      <c r="U38" s="49">
        <v>10.5</v>
      </c>
      <c r="V38" s="49">
        <v>12.1</v>
      </c>
      <c r="W38" s="49">
        <v>9</v>
      </c>
      <c r="X38" s="49" t="s">
        <v>286</v>
      </c>
      <c r="Y38" s="49">
        <v>3.5</v>
      </c>
      <c r="Z38" s="49">
        <v>1.5</v>
      </c>
      <c r="AA38" s="49">
        <v>1.5</v>
      </c>
      <c r="AB38" s="49">
        <v>2.5</v>
      </c>
      <c r="AC38" s="48">
        <v>177</v>
      </c>
      <c r="AD38" s="48">
        <v>34.285410000000006</v>
      </c>
      <c r="AE38" s="48"/>
      <c r="AF38" s="48" t="s">
        <v>2220</v>
      </c>
      <c r="AG38" s="48" t="s">
        <v>2220</v>
      </c>
      <c r="AH38" s="48">
        <v>1288</v>
      </c>
      <c r="AI38" s="48" t="s">
        <v>4286</v>
      </c>
      <c r="AJ38" s="48">
        <v>68</v>
      </c>
      <c r="AK38" s="48">
        <v>855</v>
      </c>
      <c r="AL38" s="48">
        <v>365</v>
      </c>
      <c r="AM38" s="48">
        <v>45.8</v>
      </c>
      <c r="AN38" s="48">
        <v>48.59393</v>
      </c>
      <c r="AO38" s="48">
        <v>23.2</v>
      </c>
      <c r="AP38" s="48">
        <v>10.5</v>
      </c>
      <c r="AQ38" s="48">
        <v>12.1</v>
      </c>
      <c r="AR38" s="48">
        <v>9</v>
      </c>
      <c r="AS38" s="48" t="s">
        <v>286</v>
      </c>
      <c r="AT38" s="48">
        <v>3.5</v>
      </c>
      <c r="AU38" s="48">
        <v>1.5</v>
      </c>
      <c r="AV38" s="48">
        <v>1.5</v>
      </c>
      <c r="AW38" s="48">
        <v>2.5</v>
      </c>
    </row>
    <row r="39" spans="6:49" x14ac:dyDescent="0.2">
      <c r="F39" s="13" t="s">
        <v>398</v>
      </c>
      <c r="G39" s="13" t="s">
        <v>399</v>
      </c>
      <c r="H39" s="49"/>
      <c r="I39" s="49">
        <v>32.972070000000002</v>
      </c>
      <c r="J39" s="49"/>
      <c r="K39" s="49" t="s">
        <v>2220</v>
      </c>
      <c r="L39" s="49" t="s">
        <v>2220</v>
      </c>
      <c r="M39" s="49">
        <v>506</v>
      </c>
      <c r="N39" s="49" t="s">
        <v>4288</v>
      </c>
      <c r="O39" s="49">
        <v>21</v>
      </c>
      <c r="P39" s="49">
        <v>425</v>
      </c>
      <c r="Q39" s="49">
        <v>60</v>
      </c>
      <c r="R39" s="49">
        <v>89.4</v>
      </c>
      <c r="S39" s="49" t="s">
        <v>88</v>
      </c>
      <c r="T39" s="49">
        <v>30.1</v>
      </c>
      <c r="U39" s="49">
        <v>40.200000000000003</v>
      </c>
      <c r="V39" s="49">
        <v>19.100000000000001</v>
      </c>
      <c r="W39" s="49">
        <v>5.5</v>
      </c>
      <c r="X39" s="49" t="s">
        <v>4219</v>
      </c>
      <c r="Y39" s="49">
        <v>3</v>
      </c>
      <c r="Z39" s="49">
        <v>0</v>
      </c>
      <c r="AA39" s="49">
        <v>0</v>
      </c>
      <c r="AB39" s="49">
        <v>2.5</v>
      </c>
      <c r="AC39" s="48">
        <v>179</v>
      </c>
      <c r="AD39" s="48">
        <v>32.972070000000002</v>
      </c>
      <c r="AE39" s="48"/>
      <c r="AF39" s="48" t="s">
        <v>2220</v>
      </c>
      <c r="AG39" s="48" t="s">
        <v>2220</v>
      </c>
      <c r="AH39" s="48">
        <v>506</v>
      </c>
      <c r="AI39" s="48" t="s">
        <v>4288</v>
      </c>
      <c r="AJ39" s="48">
        <v>21</v>
      </c>
      <c r="AK39" s="48">
        <v>425</v>
      </c>
      <c r="AL39" s="48">
        <v>60</v>
      </c>
      <c r="AM39" s="48">
        <v>89.4</v>
      </c>
      <c r="AN39" s="48">
        <v>0</v>
      </c>
      <c r="AO39" s="48">
        <v>30.1</v>
      </c>
      <c r="AP39" s="48">
        <v>40.200000000000003</v>
      </c>
      <c r="AQ39" s="48">
        <v>19.100000000000001</v>
      </c>
      <c r="AR39" s="48">
        <v>5.5</v>
      </c>
      <c r="AS39" s="48" t="s">
        <v>4219</v>
      </c>
      <c r="AT39" s="48">
        <v>3</v>
      </c>
      <c r="AU39" s="48">
        <v>0</v>
      </c>
      <c r="AV39" s="48">
        <v>0</v>
      </c>
      <c r="AW39" s="48">
        <v>2.5</v>
      </c>
    </row>
    <row r="40" spans="6:49" x14ac:dyDescent="0.2">
      <c r="F40" s="13" t="s">
        <v>98</v>
      </c>
      <c r="G40" s="13" t="s">
        <v>38</v>
      </c>
      <c r="H40" s="49"/>
      <c r="I40" s="49">
        <v>33.280150000000006</v>
      </c>
      <c r="J40" s="49"/>
      <c r="K40" s="49" t="s">
        <v>2220</v>
      </c>
      <c r="L40" s="49" t="s">
        <v>2220</v>
      </c>
      <c r="M40" s="49">
        <v>610</v>
      </c>
      <c r="N40" s="49" t="s">
        <v>4289</v>
      </c>
      <c r="O40" s="49">
        <v>20</v>
      </c>
      <c r="P40" s="49">
        <v>300</v>
      </c>
      <c r="Q40" s="49">
        <v>290</v>
      </c>
      <c r="R40" s="49">
        <v>80.599999999999994</v>
      </c>
      <c r="S40" s="49" t="s">
        <v>4290</v>
      </c>
      <c r="T40" s="49">
        <v>70</v>
      </c>
      <c r="U40" s="49">
        <v>7.8</v>
      </c>
      <c r="V40" s="49">
        <v>2.8</v>
      </c>
      <c r="W40" s="49">
        <v>5.5</v>
      </c>
      <c r="X40" s="49" t="s">
        <v>4219</v>
      </c>
      <c r="Y40" s="49">
        <v>2.5</v>
      </c>
      <c r="Z40" s="49">
        <v>0.5</v>
      </c>
      <c r="AA40" s="49">
        <v>0</v>
      </c>
      <c r="AB40" s="49">
        <v>2.5</v>
      </c>
      <c r="AC40" s="48">
        <v>178</v>
      </c>
      <c r="AD40" s="48">
        <v>33.280150000000006</v>
      </c>
      <c r="AE40" s="48"/>
      <c r="AF40" s="48" t="s">
        <v>2220</v>
      </c>
      <c r="AG40" s="48" t="s">
        <v>2220</v>
      </c>
      <c r="AH40" s="48">
        <v>610</v>
      </c>
      <c r="AI40" s="48" t="s">
        <v>4289</v>
      </c>
      <c r="AJ40" s="48">
        <v>20</v>
      </c>
      <c r="AK40" s="48">
        <v>300</v>
      </c>
      <c r="AL40" s="48">
        <v>290</v>
      </c>
      <c r="AM40" s="48">
        <v>80.599999999999994</v>
      </c>
      <c r="AN40" s="48">
        <v>9.4488199999999996</v>
      </c>
      <c r="AO40" s="48">
        <v>70</v>
      </c>
      <c r="AP40" s="48">
        <v>7.8</v>
      </c>
      <c r="AQ40" s="48">
        <v>2.8</v>
      </c>
      <c r="AR40" s="48">
        <v>5.5</v>
      </c>
      <c r="AS40" s="48" t="s">
        <v>4219</v>
      </c>
      <c r="AT40" s="48">
        <v>2.5</v>
      </c>
      <c r="AU40" s="48">
        <v>0.5</v>
      </c>
      <c r="AV40" s="48">
        <v>0</v>
      </c>
      <c r="AW40" s="48">
        <v>2.5</v>
      </c>
    </row>
    <row r="41" spans="6:49" x14ac:dyDescent="0.2">
      <c r="F41" s="13" t="s">
        <v>400</v>
      </c>
      <c r="G41" s="13" t="s">
        <v>401</v>
      </c>
      <c r="H41" s="49"/>
      <c r="I41" s="49">
        <v>43.994060000000005</v>
      </c>
      <c r="J41" s="49"/>
      <c r="K41" s="49" t="s">
        <v>2220</v>
      </c>
      <c r="L41" s="49" t="s">
        <v>2220</v>
      </c>
      <c r="M41" s="49">
        <v>560</v>
      </c>
      <c r="N41" s="49" t="s">
        <v>4291</v>
      </c>
      <c r="O41" s="49">
        <v>18</v>
      </c>
      <c r="P41" s="49">
        <v>242</v>
      </c>
      <c r="Q41" s="49">
        <v>300</v>
      </c>
      <c r="R41" s="49">
        <v>53.2</v>
      </c>
      <c r="S41" s="49" t="s">
        <v>4292</v>
      </c>
      <c r="T41" s="49">
        <v>34.700000000000003</v>
      </c>
      <c r="U41" s="49">
        <v>12.5</v>
      </c>
      <c r="V41" s="49">
        <v>6</v>
      </c>
      <c r="W41" s="49">
        <v>5</v>
      </c>
      <c r="X41" s="49" t="s">
        <v>4214</v>
      </c>
      <c r="Y41" s="49">
        <v>2.5</v>
      </c>
      <c r="Z41" s="49">
        <v>0</v>
      </c>
      <c r="AA41" s="49">
        <v>0</v>
      </c>
      <c r="AB41" s="49">
        <v>2.5</v>
      </c>
      <c r="AC41" s="48">
        <v>155</v>
      </c>
      <c r="AD41" s="48">
        <v>43.994060000000005</v>
      </c>
      <c r="AE41" s="48"/>
      <c r="AF41" s="48" t="s">
        <v>2220</v>
      </c>
      <c r="AG41" s="48" t="s">
        <v>2220</v>
      </c>
      <c r="AH41" s="48">
        <v>560</v>
      </c>
      <c r="AI41" s="48" t="s">
        <v>4291</v>
      </c>
      <c r="AJ41" s="48">
        <v>18</v>
      </c>
      <c r="AK41" s="48">
        <v>242</v>
      </c>
      <c r="AL41" s="48">
        <v>300</v>
      </c>
      <c r="AM41" s="48">
        <v>53.2</v>
      </c>
      <c r="AN41" s="48">
        <v>40.269970000000001</v>
      </c>
      <c r="AO41" s="48">
        <v>34.700000000000003</v>
      </c>
      <c r="AP41" s="48">
        <v>12.5</v>
      </c>
      <c r="AQ41" s="48">
        <v>6</v>
      </c>
      <c r="AR41" s="48">
        <v>5</v>
      </c>
      <c r="AS41" s="48" t="s">
        <v>4214</v>
      </c>
      <c r="AT41" s="48">
        <v>2.5</v>
      </c>
      <c r="AU41" s="48">
        <v>0</v>
      </c>
      <c r="AV41" s="48">
        <v>0</v>
      </c>
      <c r="AW41" s="48">
        <v>2.5</v>
      </c>
    </row>
    <row r="42" spans="6:49" x14ac:dyDescent="0.2">
      <c r="F42" s="13" t="s">
        <v>402</v>
      </c>
      <c r="G42" s="13" t="s">
        <v>403</v>
      </c>
      <c r="H42" s="49"/>
      <c r="I42" s="49">
        <v>53.333540000000006</v>
      </c>
      <c r="J42" s="49"/>
      <c r="K42" s="49" t="s">
        <v>2220</v>
      </c>
      <c r="L42" s="49" t="s">
        <v>2220</v>
      </c>
      <c r="M42" s="49">
        <v>852</v>
      </c>
      <c r="N42" s="49" t="s">
        <v>134</v>
      </c>
      <c r="O42" s="49">
        <v>45</v>
      </c>
      <c r="P42" s="49">
        <v>547</v>
      </c>
      <c r="Q42" s="49">
        <v>260</v>
      </c>
      <c r="R42" s="49">
        <v>24.3</v>
      </c>
      <c r="S42" s="49" t="s">
        <v>4293</v>
      </c>
      <c r="T42" s="49">
        <v>20</v>
      </c>
      <c r="U42" s="49">
        <v>1.4</v>
      </c>
      <c r="V42" s="49">
        <v>2.9</v>
      </c>
      <c r="W42" s="49">
        <v>8.5</v>
      </c>
      <c r="X42" s="49" t="s">
        <v>3419</v>
      </c>
      <c r="Y42" s="49">
        <v>3</v>
      </c>
      <c r="Z42" s="49">
        <v>2.5</v>
      </c>
      <c r="AA42" s="49">
        <v>0.5</v>
      </c>
      <c r="AB42" s="49">
        <v>2.5</v>
      </c>
      <c r="AC42" s="48">
        <v>111</v>
      </c>
      <c r="AD42" s="48">
        <v>55.185390000000005</v>
      </c>
      <c r="AE42" s="48"/>
      <c r="AF42" s="48" t="s">
        <v>2220</v>
      </c>
      <c r="AG42" s="48" t="s">
        <v>2220</v>
      </c>
      <c r="AH42" s="48">
        <v>852</v>
      </c>
      <c r="AI42" s="48" t="s">
        <v>134</v>
      </c>
      <c r="AJ42" s="48">
        <v>45</v>
      </c>
      <c r="AK42" s="48">
        <v>547</v>
      </c>
      <c r="AL42" s="48">
        <v>260</v>
      </c>
      <c r="AM42" s="48">
        <v>24.3</v>
      </c>
      <c r="AN42" s="48">
        <v>72.778400000000005</v>
      </c>
      <c r="AO42" s="48">
        <v>20</v>
      </c>
      <c r="AP42" s="48">
        <v>1.4</v>
      </c>
      <c r="AQ42" s="48">
        <v>2.9</v>
      </c>
      <c r="AR42" s="48">
        <v>9.5</v>
      </c>
      <c r="AS42" s="48" t="s">
        <v>4258</v>
      </c>
      <c r="AT42" s="48">
        <v>3</v>
      </c>
      <c r="AU42" s="48">
        <v>3.5</v>
      </c>
      <c r="AV42" s="48">
        <v>0.5</v>
      </c>
      <c r="AW42" s="48">
        <v>2.5</v>
      </c>
    </row>
    <row r="43" spans="6:49" x14ac:dyDescent="0.2">
      <c r="F43" s="13" t="s">
        <v>404</v>
      </c>
      <c r="G43" s="13" t="s">
        <v>405</v>
      </c>
      <c r="H43" s="49"/>
      <c r="I43" s="49">
        <v>55.743780000000008</v>
      </c>
      <c r="J43" s="49"/>
      <c r="K43" s="49" t="s">
        <v>2220</v>
      </c>
      <c r="L43" s="49" t="s">
        <v>2220</v>
      </c>
      <c r="M43" s="49">
        <v>525</v>
      </c>
      <c r="N43" s="49" t="s">
        <v>4215</v>
      </c>
      <c r="O43" s="49">
        <v>25</v>
      </c>
      <c r="P43" s="49">
        <v>150</v>
      </c>
      <c r="Q43" s="49">
        <v>350</v>
      </c>
      <c r="R43" s="49">
        <v>41.7</v>
      </c>
      <c r="S43" s="49" t="s">
        <v>4294</v>
      </c>
      <c r="T43" s="49">
        <v>16.7</v>
      </c>
      <c r="U43" s="49">
        <v>15</v>
      </c>
      <c r="V43" s="49">
        <v>10</v>
      </c>
      <c r="W43" s="49">
        <v>8.5</v>
      </c>
      <c r="X43" s="49" t="s">
        <v>3419</v>
      </c>
      <c r="Y43" s="49">
        <v>4.5</v>
      </c>
      <c r="Z43" s="49">
        <v>1.5</v>
      </c>
      <c r="AA43" s="49">
        <v>0</v>
      </c>
      <c r="AB43" s="49">
        <v>2.5</v>
      </c>
      <c r="AC43" s="48">
        <v>94</v>
      </c>
      <c r="AD43" s="48">
        <v>57.595640000000003</v>
      </c>
      <c r="AE43" s="48"/>
      <c r="AF43" s="48" t="s">
        <v>2220</v>
      </c>
      <c r="AG43" s="48" t="s">
        <v>2220</v>
      </c>
      <c r="AH43" s="48">
        <v>525</v>
      </c>
      <c r="AI43" s="48" t="s">
        <v>4215</v>
      </c>
      <c r="AJ43" s="48">
        <v>25</v>
      </c>
      <c r="AK43" s="48">
        <v>150</v>
      </c>
      <c r="AL43" s="48">
        <v>350</v>
      </c>
      <c r="AM43" s="48">
        <v>41.7</v>
      </c>
      <c r="AN43" s="48">
        <v>53.205849999999998</v>
      </c>
      <c r="AO43" s="48">
        <v>16.7</v>
      </c>
      <c r="AP43" s="48">
        <v>15</v>
      </c>
      <c r="AQ43" s="48">
        <v>10</v>
      </c>
      <c r="AR43" s="48">
        <v>9.5</v>
      </c>
      <c r="AS43" s="48" t="s">
        <v>4258</v>
      </c>
      <c r="AT43" s="48">
        <v>4.5</v>
      </c>
      <c r="AU43" s="48">
        <v>2.5</v>
      </c>
      <c r="AV43" s="48">
        <v>0</v>
      </c>
      <c r="AW43" s="48">
        <v>2.5</v>
      </c>
    </row>
    <row r="44" spans="6:49" x14ac:dyDescent="0.2">
      <c r="F44" s="13" t="s">
        <v>406</v>
      </c>
      <c r="G44" s="13" t="s">
        <v>407</v>
      </c>
      <c r="H44" s="49"/>
      <c r="I44" s="49">
        <v>70.598070000000007</v>
      </c>
      <c r="J44" s="49"/>
      <c r="K44" s="49" t="s">
        <v>2220</v>
      </c>
      <c r="L44" s="49" t="s">
        <v>2220</v>
      </c>
      <c r="M44" s="49">
        <v>650</v>
      </c>
      <c r="N44" s="49" t="s">
        <v>4295</v>
      </c>
      <c r="O44" s="49">
        <v>50</v>
      </c>
      <c r="P44" s="49">
        <v>365</v>
      </c>
      <c r="Q44" s="49">
        <v>235</v>
      </c>
      <c r="R44" s="49">
        <v>15.2</v>
      </c>
      <c r="S44" s="49" t="s">
        <v>4296</v>
      </c>
      <c r="T44" s="49">
        <v>8.6</v>
      </c>
      <c r="U44" s="49">
        <v>4</v>
      </c>
      <c r="V44" s="49">
        <v>2.6</v>
      </c>
      <c r="W44" s="49">
        <v>13</v>
      </c>
      <c r="X44" s="49" t="s">
        <v>4233</v>
      </c>
      <c r="Y44" s="49">
        <v>5</v>
      </c>
      <c r="Z44" s="49">
        <v>3.5</v>
      </c>
      <c r="AA44" s="49">
        <v>2</v>
      </c>
      <c r="AB44" s="49">
        <v>2.5</v>
      </c>
      <c r="AC44" s="48">
        <v>27</v>
      </c>
      <c r="AD44" s="48">
        <v>70.598070000000007</v>
      </c>
      <c r="AE44" s="48"/>
      <c r="AF44" s="48" t="s">
        <v>2220</v>
      </c>
      <c r="AG44" s="48" t="s">
        <v>2220</v>
      </c>
      <c r="AH44" s="48">
        <v>650</v>
      </c>
      <c r="AI44" s="48" t="s">
        <v>4295</v>
      </c>
      <c r="AJ44" s="48">
        <v>50</v>
      </c>
      <c r="AK44" s="48">
        <v>365</v>
      </c>
      <c r="AL44" s="48">
        <v>235</v>
      </c>
      <c r="AM44" s="48">
        <v>15.2</v>
      </c>
      <c r="AN44" s="48">
        <v>83.014619999999994</v>
      </c>
      <c r="AO44" s="48">
        <v>8.6</v>
      </c>
      <c r="AP44" s="48">
        <v>4</v>
      </c>
      <c r="AQ44" s="48">
        <v>2.6</v>
      </c>
      <c r="AR44" s="48">
        <v>13</v>
      </c>
      <c r="AS44" s="48" t="s">
        <v>4233</v>
      </c>
      <c r="AT44" s="48">
        <v>5</v>
      </c>
      <c r="AU44" s="48">
        <v>3.5</v>
      </c>
      <c r="AV44" s="48">
        <v>2</v>
      </c>
      <c r="AW44" s="48">
        <v>2.5</v>
      </c>
    </row>
    <row r="45" spans="6:49" x14ac:dyDescent="0.2">
      <c r="F45" s="13" t="s">
        <v>408</v>
      </c>
      <c r="G45" s="13" t="s">
        <v>409</v>
      </c>
      <c r="H45" s="49"/>
      <c r="I45" s="49">
        <v>48.593790000000006</v>
      </c>
      <c r="J45" s="49"/>
      <c r="K45" s="49" t="s">
        <v>2220</v>
      </c>
      <c r="L45" s="49" t="s">
        <v>2220</v>
      </c>
      <c r="M45" s="49">
        <v>1100</v>
      </c>
      <c r="N45" s="49" t="s">
        <v>4297</v>
      </c>
      <c r="O45" s="49">
        <v>20</v>
      </c>
      <c r="P45" s="49">
        <v>900</v>
      </c>
      <c r="Q45" s="49">
        <v>180</v>
      </c>
      <c r="R45" s="49">
        <v>16.399999999999999</v>
      </c>
      <c r="S45" s="49" t="s">
        <v>4298</v>
      </c>
      <c r="T45" s="49">
        <v>10.8</v>
      </c>
      <c r="U45" s="49">
        <v>0.5</v>
      </c>
      <c r="V45" s="49">
        <v>5.0999999999999996</v>
      </c>
      <c r="W45" s="49">
        <v>8</v>
      </c>
      <c r="X45" s="49" t="s">
        <v>4236</v>
      </c>
      <c r="Y45" s="49">
        <v>3</v>
      </c>
      <c r="Z45" s="49">
        <v>1.5</v>
      </c>
      <c r="AA45" s="49">
        <v>1</v>
      </c>
      <c r="AB45" s="49">
        <v>2.5</v>
      </c>
      <c r="AC45" s="48">
        <v>142</v>
      </c>
      <c r="AD45" s="48">
        <v>48.593790000000006</v>
      </c>
      <c r="AE45" s="48"/>
      <c r="AF45" s="48" t="s">
        <v>2220</v>
      </c>
      <c r="AG45" s="48" t="s">
        <v>2220</v>
      </c>
      <c r="AH45" s="48">
        <v>1100</v>
      </c>
      <c r="AI45" s="48" t="s">
        <v>4297</v>
      </c>
      <c r="AJ45" s="48">
        <v>20</v>
      </c>
      <c r="AK45" s="48">
        <v>900</v>
      </c>
      <c r="AL45" s="48">
        <v>180</v>
      </c>
      <c r="AM45" s="48">
        <v>16.399999999999999</v>
      </c>
      <c r="AN45" s="48">
        <v>81.664789999999996</v>
      </c>
      <c r="AO45" s="48">
        <v>10.8</v>
      </c>
      <c r="AP45" s="48">
        <v>0.5</v>
      </c>
      <c r="AQ45" s="48">
        <v>5.0999999999999996</v>
      </c>
      <c r="AR45" s="48">
        <v>8</v>
      </c>
      <c r="AS45" s="48" t="s">
        <v>4236</v>
      </c>
      <c r="AT45" s="48">
        <v>3</v>
      </c>
      <c r="AU45" s="48">
        <v>1.5</v>
      </c>
      <c r="AV45" s="48">
        <v>1</v>
      </c>
      <c r="AW45" s="48">
        <v>2.5</v>
      </c>
    </row>
    <row r="46" spans="6:49" x14ac:dyDescent="0.2">
      <c r="F46" s="13" t="s">
        <v>410</v>
      </c>
      <c r="G46" s="13" t="s">
        <v>411</v>
      </c>
      <c r="H46" s="49"/>
      <c r="I46" s="49">
        <v>56.377440000000007</v>
      </c>
      <c r="J46" s="49"/>
      <c r="K46" s="49" t="s">
        <v>2220</v>
      </c>
      <c r="L46" s="49" t="s">
        <v>2220</v>
      </c>
      <c r="M46" s="49">
        <v>678</v>
      </c>
      <c r="N46" s="49" t="s">
        <v>4299</v>
      </c>
      <c r="O46" s="49">
        <v>88</v>
      </c>
      <c r="P46" s="49">
        <v>410</v>
      </c>
      <c r="Q46" s="49">
        <v>180</v>
      </c>
      <c r="R46" s="49">
        <v>33.799999999999997</v>
      </c>
      <c r="S46" s="49" t="s">
        <v>4300</v>
      </c>
      <c r="T46" s="49">
        <v>13.1</v>
      </c>
      <c r="U46" s="49">
        <v>5.7</v>
      </c>
      <c r="V46" s="49">
        <v>15</v>
      </c>
      <c r="W46" s="49">
        <v>9.5</v>
      </c>
      <c r="X46" s="49" t="s">
        <v>4258</v>
      </c>
      <c r="Y46" s="49">
        <v>1.5</v>
      </c>
      <c r="Z46" s="49">
        <v>3</v>
      </c>
      <c r="AA46" s="49">
        <v>3</v>
      </c>
      <c r="AB46" s="49">
        <v>2</v>
      </c>
      <c r="AC46" s="48">
        <v>103</v>
      </c>
      <c r="AD46" s="48">
        <v>56.377440000000007</v>
      </c>
      <c r="AE46" s="48"/>
      <c r="AF46" s="48" t="s">
        <v>2220</v>
      </c>
      <c r="AG46" s="48" t="s">
        <v>2220</v>
      </c>
      <c r="AH46" s="48">
        <v>678</v>
      </c>
      <c r="AI46" s="48" t="s">
        <v>4299</v>
      </c>
      <c r="AJ46" s="48">
        <v>88</v>
      </c>
      <c r="AK46" s="48">
        <v>410</v>
      </c>
      <c r="AL46" s="48">
        <v>180</v>
      </c>
      <c r="AM46" s="48">
        <v>33.799999999999997</v>
      </c>
      <c r="AN46" s="48">
        <v>62.092239999999997</v>
      </c>
      <c r="AO46" s="48">
        <v>13.1</v>
      </c>
      <c r="AP46" s="48">
        <v>5.7</v>
      </c>
      <c r="AQ46" s="48">
        <v>15</v>
      </c>
      <c r="AR46" s="48">
        <v>9.5</v>
      </c>
      <c r="AS46" s="48" t="s">
        <v>4258</v>
      </c>
      <c r="AT46" s="48">
        <v>1.5</v>
      </c>
      <c r="AU46" s="48">
        <v>3</v>
      </c>
      <c r="AV46" s="48">
        <v>3</v>
      </c>
      <c r="AW46" s="48">
        <v>2</v>
      </c>
    </row>
    <row r="47" spans="6:49" x14ac:dyDescent="0.2">
      <c r="F47" s="13" t="s">
        <v>412</v>
      </c>
      <c r="G47" s="13" t="s">
        <v>413</v>
      </c>
      <c r="H47" s="49"/>
      <c r="I47" s="49">
        <v>73.921000000000006</v>
      </c>
      <c r="J47" s="49"/>
      <c r="K47" s="49" t="s">
        <v>2220</v>
      </c>
      <c r="L47" s="49" t="s">
        <v>2220</v>
      </c>
      <c r="M47" s="49">
        <v>485</v>
      </c>
      <c r="N47" s="49" t="s">
        <v>4301</v>
      </c>
      <c r="O47" s="49">
        <v>30</v>
      </c>
      <c r="P47" s="49">
        <v>365</v>
      </c>
      <c r="Q47" s="49">
        <v>90</v>
      </c>
      <c r="R47" s="49">
        <v>23.3</v>
      </c>
      <c r="S47" s="49" t="s">
        <v>4302</v>
      </c>
      <c r="T47" s="49">
        <v>5</v>
      </c>
      <c r="U47" s="49">
        <v>3.3</v>
      </c>
      <c r="V47" s="49">
        <v>15</v>
      </c>
      <c r="W47" s="49">
        <v>14</v>
      </c>
      <c r="X47" s="49" t="s">
        <v>3668</v>
      </c>
      <c r="Y47" s="49">
        <v>3.5</v>
      </c>
      <c r="Z47" s="49">
        <v>4.5</v>
      </c>
      <c r="AA47" s="49">
        <v>3.5</v>
      </c>
      <c r="AB47" s="49">
        <v>2.5</v>
      </c>
      <c r="AC47" s="48">
        <v>14</v>
      </c>
      <c r="AD47" s="48">
        <v>73.921000000000006</v>
      </c>
      <c r="AE47" s="48"/>
      <c r="AF47" s="48" t="s">
        <v>2220</v>
      </c>
      <c r="AG47" s="48" t="s">
        <v>2220</v>
      </c>
      <c r="AH47" s="48">
        <v>485</v>
      </c>
      <c r="AI47" s="48" t="s">
        <v>4301</v>
      </c>
      <c r="AJ47" s="48">
        <v>30</v>
      </c>
      <c r="AK47" s="48">
        <v>365</v>
      </c>
      <c r="AL47" s="48">
        <v>90</v>
      </c>
      <c r="AM47" s="48">
        <v>23.3</v>
      </c>
      <c r="AN47" s="48">
        <v>73.903260000000003</v>
      </c>
      <c r="AO47" s="48">
        <v>5</v>
      </c>
      <c r="AP47" s="48">
        <v>3.3</v>
      </c>
      <c r="AQ47" s="48">
        <v>15</v>
      </c>
      <c r="AR47" s="48">
        <v>14</v>
      </c>
      <c r="AS47" s="48" t="s">
        <v>3668</v>
      </c>
      <c r="AT47" s="48">
        <v>3.5</v>
      </c>
      <c r="AU47" s="48">
        <v>4.5</v>
      </c>
      <c r="AV47" s="48">
        <v>3.5</v>
      </c>
      <c r="AW47" s="48">
        <v>2.5</v>
      </c>
    </row>
    <row r="48" spans="6:49" x14ac:dyDescent="0.2">
      <c r="F48" s="13" t="s">
        <v>414</v>
      </c>
      <c r="G48" s="13" t="s">
        <v>415</v>
      </c>
      <c r="H48" s="49"/>
      <c r="I48" s="49">
        <v>48.430560000000007</v>
      </c>
      <c r="J48" s="49"/>
      <c r="K48" s="49" t="s">
        <v>2220</v>
      </c>
      <c r="L48" s="49" t="s">
        <v>2220</v>
      </c>
      <c r="M48" s="49">
        <v>695</v>
      </c>
      <c r="N48" s="49" t="s">
        <v>4303</v>
      </c>
      <c r="O48" s="49">
        <v>30</v>
      </c>
      <c r="P48" s="49">
        <v>365</v>
      </c>
      <c r="Q48" s="49">
        <v>300</v>
      </c>
      <c r="R48" s="49">
        <v>34</v>
      </c>
      <c r="S48" s="49" t="s">
        <v>4304</v>
      </c>
      <c r="T48" s="49">
        <v>17</v>
      </c>
      <c r="U48" s="49">
        <v>10</v>
      </c>
      <c r="V48" s="49">
        <v>7</v>
      </c>
      <c r="W48" s="49">
        <v>5.5</v>
      </c>
      <c r="X48" s="49" t="s">
        <v>4219</v>
      </c>
      <c r="Y48" s="49">
        <v>3</v>
      </c>
      <c r="Z48" s="49">
        <v>0.5</v>
      </c>
      <c r="AA48" s="49">
        <v>0</v>
      </c>
      <c r="AB48" s="49">
        <v>2</v>
      </c>
      <c r="AC48" s="48">
        <v>144</v>
      </c>
      <c r="AD48" s="48">
        <v>48.430560000000007</v>
      </c>
      <c r="AE48" s="48"/>
      <c r="AF48" s="48" t="s">
        <v>2220</v>
      </c>
      <c r="AG48" s="48" t="s">
        <v>2220</v>
      </c>
      <c r="AH48" s="48">
        <v>695</v>
      </c>
      <c r="AI48" s="48" t="s">
        <v>4303</v>
      </c>
      <c r="AJ48" s="48">
        <v>30</v>
      </c>
      <c r="AK48" s="48">
        <v>365</v>
      </c>
      <c r="AL48" s="48">
        <v>300</v>
      </c>
      <c r="AM48" s="48">
        <v>34</v>
      </c>
      <c r="AN48" s="48">
        <v>61.867269999999998</v>
      </c>
      <c r="AO48" s="48">
        <v>17</v>
      </c>
      <c r="AP48" s="48">
        <v>10</v>
      </c>
      <c r="AQ48" s="48">
        <v>7</v>
      </c>
      <c r="AR48" s="48">
        <v>5.5</v>
      </c>
      <c r="AS48" s="48" t="s">
        <v>4219</v>
      </c>
      <c r="AT48" s="48">
        <v>3</v>
      </c>
      <c r="AU48" s="48">
        <v>0.5</v>
      </c>
      <c r="AV48" s="48">
        <v>0</v>
      </c>
      <c r="AW48" s="48">
        <v>2</v>
      </c>
    </row>
    <row r="49" spans="6:49" x14ac:dyDescent="0.2">
      <c r="F49" s="13" t="s">
        <v>104</v>
      </c>
      <c r="G49" s="13" t="s">
        <v>26</v>
      </c>
      <c r="H49" s="49"/>
      <c r="I49" s="49">
        <v>57.534930000000003</v>
      </c>
      <c r="J49" s="49"/>
      <c r="K49" s="49" t="s">
        <v>2220</v>
      </c>
      <c r="L49" s="49" t="s">
        <v>2220</v>
      </c>
      <c r="M49" s="49">
        <v>741</v>
      </c>
      <c r="N49" s="49" t="s">
        <v>4305</v>
      </c>
      <c r="O49" s="49">
        <v>21</v>
      </c>
      <c r="P49" s="49">
        <v>510</v>
      </c>
      <c r="Q49" s="49">
        <v>210</v>
      </c>
      <c r="R49" s="49">
        <v>36</v>
      </c>
      <c r="S49" s="49" t="s">
        <v>4257</v>
      </c>
      <c r="T49" s="49">
        <v>20.8</v>
      </c>
      <c r="U49" s="49">
        <v>7.4</v>
      </c>
      <c r="V49" s="49">
        <v>7.8</v>
      </c>
      <c r="W49" s="49">
        <v>11.5</v>
      </c>
      <c r="X49" s="49" t="s">
        <v>3860</v>
      </c>
      <c r="Y49" s="49">
        <v>4.5</v>
      </c>
      <c r="Z49" s="49">
        <v>3</v>
      </c>
      <c r="AA49" s="49">
        <v>1.5</v>
      </c>
      <c r="AB49" s="49">
        <v>2.5</v>
      </c>
      <c r="AC49" s="48">
        <v>95</v>
      </c>
      <c r="AD49" s="48">
        <v>57.534930000000003</v>
      </c>
      <c r="AE49" s="48"/>
      <c r="AF49" s="48" t="s">
        <v>2220</v>
      </c>
      <c r="AG49" s="48" t="s">
        <v>2220</v>
      </c>
      <c r="AH49" s="48">
        <v>741</v>
      </c>
      <c r="AI49" s="48" t="s">
        <v>4305</v>
      </c>
      <c r="AJ49" s="48">
        <v>21</v>
      </c>
      <c r="AK49" s="48">
        <v>510</v>
      </c>
      <c r="AL49" s="48">
        <v>210</v>
      </c>
      <c r="AM49" s="48">
        <v>36</v>
      </c>
      <c r="AN49" s="48">
        <v>59.617550000000001</v>
      </c>
      <c r="AO49" s="48">
        <v>20.8</v>
      </c>
      <c r="AP49" s="48">
        <v>7.4</v>
      </c>
      <c r="AQ49" s="48">
        <v>7.8</v>
      </c>
      <c r="AR49" s="48">
        <v>11.5</v>
      </c>
      <c r="AS49" s="48" t="s">
        <v>3860</v>
      </c>
      <c r="AT49" s="48">
        <v>4.5</v>
      </c>
      <c r="AU49" s="48">
        <v>3</v>
      </c>
      <c r="AV49" s="48">
        <v>1.5</v>
      </c>
      <c r="AW49" s="48">
        <v>2.5</v>
      </c>
    </row>
    <row r="50" spans="6:49" x14ac:dyDescent="0.2">
      <c r="F50" s="13" t="s">
        <v>416</v>
      </c>
      <c r="G50" s="13" t="s">
        <v>417</v>
      </c>
      <c r="H50" s="49"/>
      <c r="I50" s="49">
        <v>46.860380000000006</v>
      </c>
      <c r="J50" s="49"/>
      <c r="K50" s="49" t="s">
        <v>2220</v>
      </c>
      <c r="L50" s="49" t="s">
        <v>2220</v>
      </c>
      <c r="M50" s="49">
        <v>590</v>
      </c>
      <c r="N50" s="49" t="s">
        <v>4306</v>
      </c>
      <c r="O50" s="49">
        <v>20</v>
      </c>
      <c r="P50" s="49">
        <v>450</v>
      </c>
      <c r="Q50" s="49">
        <v>120</v>
      </c>
      <c r="R50" s="49">
        <v>40.9</v>
      </c>
      <c r="S50" s="49" t="s">
        <v>4307</v>
      </c>
      <c r="T50" s="49">
        <v>25</v>
      </c>
      <c r="U50" s="49">
        <v>7.5</v>
      </c>
      <c r="V50" s="49">
        <v>8.4</v>
      </c>
      <c r="W50" s="49">
        <v>4.5</v>
      </c>
      <c r="X50" s="49" t="s">
        <v>307</v>
      </c>
      <c r="Y50" s="49">
        <v>2</v>
      </c>
      <c r="Z50" s="49">
        <v>0.5</v>
      </c>
      <c r="AA50" s="49">
        <v>0</v>
      </c>
      <c r="AB50" s="49">
        <v>2</v>
      </c>
      <c r="AC50" s="48">
        <v>133</v>
      </c>
      <c r="AD50" s="48">
        <v>50.564090000000007</v>
      </c>
      <c r="AE50" s="48"/>
      <c r="AF50" s="48" t="s">
        <v>2220</v>
      </c>
      <c r="AG50" s="48" t="s">
        <v>2220</v>
      </c>
      <c r="AH50" s="48">
        <v>590</v>
      </c>
      <c r="AI50" s="48" t="s">
        <v>4306</v>
      </c>
      <c r="AJ50" s="48">
        <v>20</v>
      </c>
      <c r="AK50" s="48">
        <v>450</v>
      </c>
      <c r="AL50" s="48">
        <v>120</v>
      </c>
      <c r="AM50" s="48">
        <v>40.9</v>
      </c>
      <c r="AN50" s="48">
        <v>54.105739999999997</v>
      </c>
      <c r="AO50" s="48">
        <v>25</v>
      </c>
      <c r="AP50" s="48">
        <v>7.5</v>
      </c>
      <c r="AQ50" s="48">
        <v>8.4</v>
      </c>
      <c r="AR50" s="48">
        <v>6.5</v>
      </c>
      <c r="AS50" s="48" t="s">
        <v>4252</v>
      </c>
      <c r="AT50" s="48">
        <v>3.5</v>
      </c>
      <c r="AU50" s="48">
        <v>0.5</v>
      </c>
      <c r="AV50" s="48">
        <v>0</v>
      </c>
      <c r="AW50" s="48">
        <v>2.5</v>
      </c>
    </row>
    <row r="51" spans="6:49" x14ac:dyDescent="0.2">
      <c r="F51" s="13" t="s">
        <v>418</v>
      </c>
      <c r="G51" s="13" t="s">
        <v>419</v>
      </c>
      <c r="H51" s="49"/>
      <c r="I51" s="49">
        <v>57.531540000000007</v>
      </c>
      <c r="J51" s="49"/>
      <c r="K51" s="49" t="s">
        <v>2220</v>
      </c>
      <c r="L51" s="49" t="s">
        <v>2220</v>
      </c>
      <c r="M51" s="49">
        <v>523</v>
      </c>
      <c r="N51" s="49" t="s">
        <v>4308</v>
      </c>
      <c r="O51" s="49">
        <v>38</v>
      </c>
      <c r="P51" s="49">
        <v>365</v>
      </c>
      <c r="Q51" s="49">
        <v>120</v>
      </c>
      <c r="R51" s="49">
        <v>27.2</v>
      </c>
      <c r="S51" s="49" t="s">
        <v>4309</v>
      </c>
      <c r="T51" s="49">
        <v>15</v>
      </c>
      <c r="U51" s="49">
        <v>5</v>
      </c>
      <c r="V51" s="49">
        <v>7.2</v>
      </c>
      <c r="W51" s="49">
        <v>6.5</v>
      </c>
      <c r="X51" s="49" t="s">
        <v>4252</v>
      </c>
      <c r="Y51" s="49">
        <v>2</v>
      </c>
      <c r="Z51" s="49">
        <v>2</v>
      </c>
      <c r="AA51" s="49">
        <v>0</v>
      </c>
      <c r="AB51" s="49">
        <v>2.5</v>
      </c>
      <c r="AC51" s="48">
        <v>96</v>
      </c>
      <c r="AD51" s="48">
        <v>57.531540000000007</v>
      </c>
      <c r="AE51" s="48"/>
      <c r="AF51" s="48" t="s">
        <v>2220</v>
      </c>
      <c r="AG51" s="48" t="s">
        <v>2220</v>
      </c>
      <c r="AH51" s="48">
        <v>523</v>
      </c>
      <c r="AI51" s="48" t="s">
        <v>4308</v>
      </c>
      <c r="AJ51" s="48">
        <v>38</v>
      </c>
      <c r="AK51" s="48">
        <v>365</v>
      </c>
      <c r="AL51" s="48">
        <v>120</v>
      </c>
      <c r="AM51" s="48">
        <v>27.2</v>
      </c>
      <c r="AN51" s="48">
        <v>69.516310000000004</v>
      </c>
      <c r="AO51" s="48">
        <v>15</v>
      </c>
      <c r="AP51" s="48">
        <v>5</v>
      </c>
      <c r="AQ51" s="48">
        <v>7.2</v>
      </c>
      <c r="AR51" s="48">
        <v>6.5</v>
      </c>
      <c r="AS51" s="48" t="s">
        <v>4252</v>
      </c>
      <c r="AT51" s="48">
        <v>2</v>
      </c>
      <c r="AU51" s="48">
        <v>2</v>
      </c>
      <c r="AV51" s="48">
        <v>0</v>
      </c>
      <c r="AW51" s="48">
        <v>2.5</v>
      </c>
    </row>
    <row r="52" spans="6:49" x14ac:dyDescent="0.2">
      <c r="F52" s="13" t="s">
        <v>420</v>
      </c>
      <c r="G52" s="13" t="s">
        <v>421</v>
      </c>
      <c r="H52" s="49"/>
      <c r="I52" s="49">
        <v>39.970860000000002</v>
      </c>
      <c r="J52" s="49"/>
      <c r="K52" s="49" t="s">
        <v>2220</v>
      </c>
      <c r="L52" s="49" t="s">
        <v>2220</v>
      </c>
      <c r="M52" s="49">
        <v>1010</v>
      </c>
      <c r="N52" s="49" t="s">
        <v>4310</v>
      </c>
      <c r="O52" s="49">
        <v>20</v>
      </c>
      <c r="P52" s="49">
        <v>720</v>
      </c>
      <c r="Q52" s="49">
        <v>270</v>
      </c>
      <c r="R52" s="49">
        <v>26.2</v>
      </c>
      <c r="S52" s="49" t="s">
        <v>4311</v>
      </c>
      <c r="T52" s="49">
        <v>18</v>
      </c>
      <c r="U52" s="49">
        <v>1.3</v>
      </c>
      <c r="V52" s="49">
        <v>6.9</v>
      </c>
      <c r="W52" s="49">
        <v>4</v>
      </c>
      <c r="X52" s="49" t="s">
        <v>4312</v>
      </c>
      <c r="Y52" s="49">
        <v>2</v>
      </c>
      <c r="Z52" s="49">
        <v>0</v>
      </c>
      <c r="AA52" s="49">
        <v>0</v>
      </c>
      <c r="AB52" s="49">
        <v>2</v>
      </c>
      <c r="AC52" s="48">
        <v>166</v>
      </c>
      <c r="AD52" s="48">
        <v>39.970860000000002</v>
      </c>
      <c r="AE52" s="48"/>
      <c r="AF52" s="48" t="s">
        <v>2220</v>
      </c>
      <c r="AG52" s="48" t="s">
        <v>2220</v>
      </c>
      <c r="AH52" s="48">
        <v>1010</v>
      </c>
      <c r="AI52" s="48" t="s">
        <v>4310</v>
      </c>
      <c r="AJ52" s="48">
        <v>20</v>
      </c>
      <c r="AK52" s="48">
        <v>720</v>
      </c>
      <c r="AL52" s="48">
        <v>270</v>
      </c>
      <c r="AM52" s="48">
        <v>26.2</v>
      </c>
      <c r="AN52" s="48">
        <v>70.641170000000002</v>
      </c>
      <c r="AO52" s="48">
        <v>18</v>
      </c>
      <c r="AP52" s="48">
        <v>1.3</v>
      </c>
      <c r="AQ52" s="48">
        <v>6.9</v>
      </c>
      <c r="AR52" s="48">
        <v>4</v>
      </c>
      <c r="AS52" s="48" t="s">
        <v>4312</v>
      </c>
      <c r="AT52" s="48">
        <v>2</v>
      </c>
      <c r="AU52" s="48">
        <v>0</v>
      </c>
      <c r="AV52" s="48">
        <v>0</v>
      </c>
      <c r="AW52" s="48">
        <v>2</v>
      </c>
    </row>
    <row r="53" spans="6:49" x14ac:dyDescent="0.2">
      <c r="F53" s="13" t="s">
        <v>108</v>
      </c>
      <c r="G53" s="13" t="s">
        <v>198</v>
      </c>
      <c r="H53" s="49"/>
      <c r="I53" s="49">
        <v>51.853910000000006</v>
      </c>
      <c r="J53" s="49"/>
      <c r="K53" s="49" t="s">
        <v>2220</v>
      </c>
      <c r="L53" s="49" t="s">
        <v>2220</v>
      </c>
      <c r="M53" s="49">
        <v>816</v>
      </c>
      <c r="N53" s="49" t="s">
        <v>4313</v>
      </c>
      <c r="O53" s="49">
        <v>70</v>
      </c>
      <c r="P53" s="49">
        <v>381</v>
      </c>
      <c r="Q53" s="49">
        <v>365</v>
      </c>
      <c r="R53" s="49">
        <v>28.4</v>
      </c>
      <c r="S53" s="49" t="s">
        <v>4314</v>
      </c>
      <c r="T53" s="49">
        <v>20</v>
      </c>
      <c r="U53" s="49">
        <v>3</v>
      </c>
      <c r="V53" s="49">
        <v>5.4</v>
      </c>
      <c r="W53" s="49">
        <v>8</v>
      </c>
      <c r="X53" s="49" t="s">
        <v>4236</v>
      </c>
      <c r="Y53" s="49">
        <v>3</v>
      </c>
      <c r="Z53" s="49">
        <v>2</v>
      </c>
      <c r="AA53" s="49">
        <v>0.5</v>
      </c>
      <c r="AB53" s="49">
        <v>2.5</v>
      </c>
      <c r="AC53" s="48">
        <v>126</v>
      </c>
      <c r="AD53" s="48">
        <v>51.853910000000006</v>
      </c>
      <c r="AE53" s="48"/>
      <c r="AF53" s="48" t="s">
        <v>2220</v>
      </c>
      <c r="AG53" s="48" t="s">
        <v>2220</v>
      </c>
      <c r="AH53" s="48">
        <v>816</v>
      </c>
      <c r="AI53" s="48" t="s">
        <v>4313</v>
      </c>
      <c r="AJ53" s="48">
        <v>70</v>
      </c>
      <c r="AK53" s="48">
        <v>381</v>
      </c>
      <c r="AL53" s="48">
        <v>365</v>
      </c>
      <c r="AM53" s="48">
        <v>28.4</v>
      </c>
      <c r="AN53" s="48">
        <v>68.166480000000007</v>
      </c>
      <c r="AO53" s="48">
        <v>20</v>
      </c>
      <c r="AP53" s="48">
        <v>3</v>
      </c>
      <c r="AQ53" s="48">
        <v>5.4</v>
      </c>
      <c r="AR53" s="48">
        <v>8</v>
      </c>
      <c r="AS53" s="48" t="s">
        <v>4236</v>
      </c>
      <c r="AT53" s="48">
        <v>3</v>
      </c>
      <c r="AU53" s="48">
        <v>2</v>
      </c>
      <c r="AV53" s="48">
        <v>0.5</v>
      </c>
      <c r="AW53" s="48">
        <v>2.5</v>
      </c>
    </row>
    <row r="54" spans="6:49" x14ac:dyDescent="0.2">
      <c r="F54" s="13" t="s">
        <v>422</v>
      </c>
      <c r="G54" s="13" t="s">
        <v>423</v>
      </c>
      <c r="H54" s="49"/>
      <c r="I54" s="49">
        <v>56.174600000000005</v>
      </c>
      <c r="J54" s="49"/>
      <c r="K54" s="49" t="s">
        <v>2220</v>
      </c>
      <c r="L54" s="49" t="s">
        <v>2220</v>
      </c>
      <c r="M54" s="49">
        <v>475</v>
      </c>
      <c r="N54" s="49" t="s">
        <v>4315</v>
      </c>
      <c r="O54" s="49">
        <v>20</v>
      </c>
      <c r="P54" s="49">
        <v>365</v>
      </c>
      <c r="Q54" s="49">
        <v>90</v>
      </c>
      <c r="R54" s="49">
        <v>19.5</v>
      </c>
      <c r="S54" s="49" t="s">
        <v>4316</v>
      </c>
      <c r="T54" s="49">
        <v>10</v>
      </c>
      <c r="U54" s="49">
        <v>5.5</v>
      </c>
      <c r="V54" s="49">
        <v>4</v>
      </c>
      <c r="W54" s="49">
        <v>3.5</v>
      </c>
      <c r="X54" s="49" t="s">
        <v>4317</v>
      </c>
      <c r="Y54" s="49">
        <v>1</v>
      </c>
      <c r="Z54" s="49">
        <v>0.5</v>
      </c>
      <c r="AA54" s="49">
        <v>0</v>
      </c>
      <c r="AB54" s="49">
        <v>2</v>
      </c>
      <c r="AC54" s="48">
        <v>105</v>
      </c>
      <c r="AD54" s="48">
        <v>56.174600000000005</v>
      </c>
      <c r="AE54" s="48"/>
      <c r="AF54" s="48" t="s">
        <v>2220</v>
      </c>
      <c r="AG54" s="48" t="s">
        <v>2220</v>
      </c>
      <c r="AH54" s="48">
        <v>475</v>
      </c>
      <c r="AI54" s="48" t="s">
        <v>4315</v>
      </c>
      <c r="AJ54" s="48">
        <v>20</v>
      </c>
      <c r="AK54" s="48">
        <v>365</v>
      </c>
      <c r="AL54" s="48">
        <v>90</v>
      </c>
      <c r="AM54" s="48">
        <v>19.5</v>
      </c>
      <c r="AN54" s="48">
        <v>78.177729999999997</v>
      </c>
      <c r="AO54" s="48">
        <v>10</v>
      </c>
      <c r="AP54" s="48">
        <v>5.5</v>
      </c>
      <c r="AQ54" s="48">
        <v>4</v>
      </c>
      <c r="AR54" s="48">
        <v>3.5</v>
      </c>
      <c r="AS54" s="48" t="s">
        <v>4317</v>
      </c>
      <c r="AT54" s="48">
        <v>1</v>
      </c>
      <c r="AU54" s="48">
        <v>0.5</v>
      </c>
      <c r="AV54" s="48">
        <v>0</v>
      </c>
      <c r="AW54" s="48">
        <v>2</v>
      </c>
    </row>
    <row r="55" spans="6:49" x14ac:dyDescent="0.2">
      <c r="F55" s="13" t="s">
        <v>424</v>
      </c>
      <c r="G55" s="13" t="s">
        <v>425</v>
      </c>
      <c r="H55" s="49"/>
      <c r="I55" s="49">
        <v>55.926210000000005</v>
      </c>
      <c r="J55" s="49"/>
      <c r="K55" s="49" t="s">
        <v>2220</v>
      </c>
      <c r="L55" s="49" t="s">
        <v>2220</v>
      </c>
      <c r="M55" s="49">
        <v>490</v>
      </c>
      <c r="N55" s="49" t="s">
        <v>4318</v>
      </c>
      <c r="O55" s="49">
        <v>40</v>
      </c>
      <c r="P55" s="49">
        <v>270</v>
      </c>
      <c r="Q55" s="49">
        <v>180</v>
      </c>
      <c r="R55" s="49">
        <v>16.600000000000001</v>
      </c>
      <c r="S55" s="49" t="s">
        <v>4319</v>
      </c>
      <c r="T55" s="49">
        <v>9</v>
      </c>
      <c r="U55" s="49">
        <v>3.6</v>
      </c>
      <c r="V55" s="49">
        <v>4</v>
      </c>
      <c r="W55" s="49">
        <v>3</v>
      </c>
      <c r="X55" s="49" t="s">
        <v>759</v>
      </c>
      <c r="Y55" s="49">
        <v>1.5</v>
      </c>
      <c r="Z55" s="49">
        <v>0</v>
      </c>
      <c r="AA55" s="49">
        <v>0</v>
      </c>
      <c r="AB55" s="49">
        <v>1.5</v>
      </c>
      <c r="AC55" s="48">
        <v>107</v>
      </c>
      <c r="AD55" s="48">
        <v>55.926210000000005</v>
      </c>
      <c r="AE55" s="48"/>
      <c r="AF55" s="48" t="s">
        <v>2220</v>
      </c>
      <c r="AG55" s="48" t="s">
        <v>2220</v>
      </c>
      <c r="AH55" s="48">
        <v>490</v>
      </c>
      <c r="AI55" s="48" t="s">
        <v>4318</v>
      </c>
      <c r="AJ55" s="48">
        <v>40</v>
      </c>
      <c r="AK55" s="48">
        <v>270</v>
      </c>
      <c r="AL55" s="48">
        <v>180</v>
      </c>
      <c r="AM55" s="48">
        <v>16.600000000000001</v>
      </c>
      <c r="AN55" s="48">
        <v>81.439819999999997</v>
      </c>
      <c r="AO55" s="48">
        <v>9</v>
      </c>
      <c r="AP55" s="48">
        <v>3.6</v>
      </c>
      <c r="AQ55" s="48">
        <v>4</v>
      </c>
      <c r="AR55" s="48">
        <v>3</v>
      </c>
      <c r="AS55" s="48" t="s">
        <v>759</v>
      </c>
      <c r="AT55" s="48">
        <v>1.5</v>
      </c>
      <c r="AU55" s="48">
        <v>0</v>
      </c>
      <c r="AV55" s="48">
        <v>0</v>
      </c>
      <c r="AW55" s="48">
        <v>1.5</v>
      </c>
    </row>
    <row r="56" spans="6:49" x14ac:dyDescent="0.2">
      <c r="F56" s="13" t="s">
        <v>426</v>
      </c>
      <c r="G56" s="13" t="s">
        <v>427</v>
      </c>
      <c r="H56" s="49"/>
      <c r="I56" s="49">
        <v>75.839500000000001</v>
      </c>
      <c r="J56" s="49"/>
      <c r="K56" s="49" t="s">
        <v>2220</v>
      </c>
      <c r="L56" s="49" t="s">
        <v>2220</v>
      </c>
      <c r="M56" s="49">
        <v>455</v>
      </c>
      <c r="N56" s="49" t="s">
        <v>4320</v>
      </c>
      <c r="O56" s="49">
        <v>60</v>
      </c>
      <c r="P56" s="49">
        <v>320</v>
      </c>
      <c r="Q56" s="49">
        <v>75</v>
      </c>
      <c r="R56" s="49">
        <v>17.899999999999999</v>
      </c>
      <c r="S56" s="49" t="s">
        <v>4523</v>
      </c>
      <c r="T56" s="49">
        <v>9</v>
      </c>
      <c r="U56" s="49">
        <v>7.9</v>
      </c>
      <c r="V56" s="49">
        <v>1</v>
      </c>
      <c r="W56" s="49">
        <v>13.5</v>
      </c>
      <c r="X56" s="49" t="s">
        <v>734</v>
      </c>
      <c r="Y56" s="49">
        <v>3.5</v>
      </c>
      <c r="Z56" s="49">
        <v>3.5</v>
      </c>
      <c r="AA56" s="49">
        <v>4</v>
      </c>
      <c r="AB56" s="49">
        <v>2.5</v>
      </c>
      <c r="AC56" s="48">
        <v>8</v>
      </c>
      <c r="AD56" s="48">
        <v>76.06447</v>
      </c>
      <c r="AE56" s="48"/>
      <c r="AF56" s="48" t="s">
        <v>2220</v>
      </c>
      <c r="AG56" s="48" t="s">
        <v>2220</v>
      </c>
      <c r="AH56" s="48">
        <v>455</v>
      </c>
      <c r="AI56" s="48" t="s">
        <v>4320</v>
      </c>
      <c r="AJ56" s="48">
        <v>60</v>
      </c>
      <c r="AK56" s="48">
        <v>320</v>
      </c>
      <c r="AL56" s="48">
        <v>75</v>
      </c>
      <c r="AM56" s="48">
        <v>17.3</v>
      </c>
      <c r="AN56" s="48">
        <v>80.652420000000006</v>
      </c>
      <c r="AO56" s="48">
        <v>9</v>
      </c>
      <c r="AP56" s="48">
        <v>7.3</v>
      </c>
      <c r="AQ56" s="48">
        <v>1</v>
      </c>
      <c r="AR56" s="48">
        <v>13.5</v>
      </c>
      <c r="AS56" s="48" t="s">
        <v>734</v>
      </c>
      <c r="AT56" s="48">
        <v>3.5</v>
      </c>
      <c r="AU56" s="48">
        <v>3.5</v>
      </c>
      <c r="AV56" s="48">
        <v>4</v>
      </c>
      <c r="AW56" s="48">
        <v>2.5</v>
      </c>
    </row>
    <row r="57" spans="6:49" x14ac:dyDescent="0.2">
      <c r="F57" s="13" t="s">
        <v>428</v>
      </c>
      <c r="G57" s="13" t="s">
        <v>429</v>
      </c>
      <c r="H57" s="49"/>
      <c r="I57" s="49">
        <v>36.716650000000001</v>
      </c>
      <c r="J57" s="49"/>
      <c r="K57" s="49" t="s">
        <v>2220</v>
      </c>
      <c r="L57" s="49" t="s">
        <v>2220</v>
      </c>
      <c r="M57" s="49">
        <v>956</v>
      </c>
      <c r="N57" s="49" t="s">
        <v>4321</v>
      </c>
      <c r="O57" s="49">
        <v>14</v>
      </c>
      <c r="P57" s="49">
        <v>912</v>
      </c>
      <c r="Q57" s="49">
        <v>30</v>
      </c>
      <c r="R57" s="49">
        <v>56.1</v>
      </c>
      <c r="S57" s="49" t="s">
        <v>4322</v>
      </c>
      <c r="T57" s="49">
        <v>52</v>
      </c>
      <c r="U57" s="49">
        <v>1.1000000000000001</v>
      </c>
      <c r="V57" s="49">
        <v>3</v>
      </c>
      <c r="W57" s="49">
        <v>7.5</v>
      </c>
      <c r="X57" s="49" t="s">
        <v>1667</v>
      </c>
      <c r="Y57" s="49">
        <v>3</v>
      </c>
      <c r="Z57" s="49">
        <v>2</v>
      </c>
      <c r="AA57" s="49">
        <v>0.5</v>
      </c>
      <c r="AB57" s="49">
        <v>2</v>
      </c>
      <c r="AC57" s="48">
        <v>172</v>
      </c>
      <c r="AD57" s="48">
        <v>36.716650000000001</v>
      </c>
      <c r="AE57" s="48"/>
      <c r="AF57" s="48" t="s">
        <v>2220</v>
      </c>
      <c r="AG57" s="48" t="s">
        <v>2220</v>
      </c>
      <c r="AH57" s="48">
        <v>956</v>
      </c>
      <c r="AI57" s="48" t="s">
        <v>4321</v>
      </c>
      <c r="AJ57" s="48">
        <v>14</v>
      </c>
      <c r="AK57" s="48">
        <v>912</v>
      </c>
      <c r="AL57" s="48">
        <v>30</v>
      </c>
      <c r="AM57" s="48">
        <v>56.1</v>
      </c>
      <c r="AN57" s="48">
        <v>37.007869999999997</v>
      </c>
      <c r="AO57" s="48">
        <v>52</v>
      </c>
      <c r="AP57" s="48">
        <v>1.1000000000000001</v>
      </c>
      <c r="AQ57" s="48">
        <v>3</v>
      </c>
      <c r="AR57" s="48">
        <v>7.5</v>
      </c>
      <c r="AS57" s="48" t="s">
        <v>1667</v>
      </c>
      <c r="AT57" s="48">
        <v>3</v>
      </c>
      <c r="AU57" s="48">
        <v>2</v>
      </c>
      <c r="AV57" s="48">
        <v>0.5</v>
      </c>
      <c r="AW57" s="48">
        <v>2</v>
      </c>
    </row>
    <row r="58" spans="6:49" x14ac:dyDescent="0.2">
      <c r="F58" s="13" t="s">
        <v>430</v>
      </c>
      <c r="G58" s="13" t="s">
        <v>431</v>
      </c>
      <c r="H58" s="49"/>
      <c r="I58" s="49">
        <v>62.765650000000008</v>
      </c>
      <c r="J58" s="49"/>
      <c r="K58" s="49" t="s">
        <v>2220</v>
      </c>
      <c r="L58" s="49" t="s">
        <v>2220</v>
      </c>
      <c r="M58" s="49">
        <v>530</v>
      </c>
      <c r="N58" s="49" t="s">
        <v>4323</v>
      </c>
      <c r="O58" s="49">
        <v>30</v>
      </c>
      <c r="P58" s="49">
        <v>290</v>
      </c>
      <c r="Q58" s="49">
        <v>210</v>
      </c>
      <c r="R58" s="49">
        <v>15.2</v>
      </c>
      <c r="S58" s="49" t="s">
        <v>4296</v>
      </c>
      <c r="T58" s="49">
        <v>10</v>
      </c>
      <c r="U58" s="49">
        <v>4.8</v>
      </c>
      <c r="V58" s="49">
        <v>0.4</v>
      </c>
      <c r="W58" s="49">
        <v>7</v>
      </c>
      <c r="X58" s="49" t="s">
        <v>4243</v>
      </c>
      <c r="Y58" s="49">
        <v>4.5</v>
      </c>
      <c r="Z58" s="49">
        <v>1</v>
      </c>
      <c r="AA58" s="49">
        <v>0</v>
      </c>
      <c r="AB58" s="49">
        <v>1.5</v>
      </c>
      <c r="AC58" s="48">
        <v>67</v>
      </c>
      <c r="AD58" s="48">
        <v>62.765650000000008</v>
      </c>
      <c r="AE58" s="48"/>
      <c r="AF58" s="48" t="s">
        <v>2220</v>
      </c>
      <c r="AG58" s="48" t="s">
        <v>2220</v>
      </c>
      <c r="AH58" s="48">
        <v>530</v>
      </c>
      <c r="AI58" s="48" t="s">
        <v>4323</v>
      </c>
      <c r="AJ58" s="48">
        <v>30</v>
      </c>
      <c r="AK58" s="48">
        <v>290</v>
      </c>
      <c r="AL58" s="48">
        <v>210</v>
      </c>
      <c r="AM58" s="48">
        <v>15.2</v>
      </c>
      <c r="AN58" s="48">
        <v>83.014619999999994</v>
      </c>
      <c r="AO58" s="48">
        <v>10</v>
      </c>
      <c r="AP58" s="48">
        <v>4.8</v>
      </c>
      <c r="AQ58" s="48">
        <v>0.4</v>
      </c>
      <c r="AR58" s="48">
        <v>7</v>
      </c>
      <c r="AS58" s="48" t="s">
        <v>4243</v>
      </c>
      <c r="AT58" s="48">
        <v>4.5</v>
      </c>
      <c r="AU58" s="48">
        <v>1</v>
      </c>
      <c r="AV58" s="48">
        <v>0</v>
      </c>
      <c r="AW58" s="48">
        <v>1.5</v>
      </c>
    </row>
    <row r="59" spans="6:49" x14ac:dyDescent="0.2">
      <c r="F59" s="13" t="s">
        <v>432</v>
      </c>
      <c r="G59" s="13" t="s">
        <v>433</v>
      </c>
      <c r="H59" s="49"/>
      <c r="I59" s="49">
        <v>57.051740000000002</v>
      </c>
      <c r="J59" s="49"/>
      <c r="K59" s="49" t="s">
        <v>2220</v>
      </c>
      <c r="L59" s="49" t="s">
        <v>2220</v>
      </c>
      <c r="M59" s="49">
        <v>397</v>
      </c>
      <c r="N59" s="49" t="s">
        <v>4231</v>
      </c>
      <c r="O59" s="49">
        <v>36</v>
      </c>
      <c r="P59" s="49">
        <v>206</v>
      </c>
      <c r="Q59" s="49">
        <v>155</v>
      </c>
      <c r="R59" s="49">
        <v>42.6</v>
      </c>
      <c r="S59" s="49" t="s">
        <v>4324</v>
      </c>
      <c r="T59" s="49">
        <v>28.6</v>
      </c>
      <c r="U59" s="49">
        <v>4</v>
      </c>
      <c r="V59" s="49">
        <v>10</v>
      </c>
      <c r="W59" s="49">
        <v>7.5</v>
      </c>
      <c r="X59" s="49" t="s">
        <v>1667</v>
      </c>
      <c r="Y59" s="49">
        <v>3</v>
      </c>
      <c r="Z59" s="49">
        <v>2</v>
      </c>
      <c r="AA59" s="49">
        <v>0.5</v>
      </c>
      <c r="AB59" s="49">
        <v>2</v>
      </c>
      <c r="AC59" s="48">
        <v>101</v>
      </c>
      <c r="AD59" s="48">
        <v>57.051740000000002</v>
      </c>
      <c r="AE59" s="48"/>
      <c r="AF59" s="48" t="s">
        <v>2220</v>
      </c>
      <c r="AG59" s="48" t="s">
        <v>2220</v>
      </c>
      <c r="AH59" s="48">
        <v>397</v>
      </c>
      <c r="AI59" s="48" t="s">
        <v>4231</v>
      </c>
      <c r="AJ59" s="48">
        <v>36</v>
      </c>
      <c r="AK59" s="48">
        <v>206</v>
      </c>
      <c r="AL59" s="48">
        <v>155</v>
      </c>
      <c r="AM59" s="48">
        <v>42.6</v>
      </c>
      <c r="AN59" s="48">
        <v>52.193480000000001</v>
      </c>
      <c r="AO59" s="48">
        <v>28.6</v>
      </c>
      <c r="AP59" s="48">
        <v>4</v>
      </c>
      <c r="AQ59" s="48">
        <v>10</v>
      </c>
      <c r="AR59" s="48">
        <v>7.5</v>
      </c>
      <c r="AS59" s="48" t="s">
        <v>1667</v>
      </c>
      <c r="AT59" s="48">
        <v>3</v>
      </c>
      <c r="AU59" s="48">
        <v>2</v>
      </c>
      <c r="AV59" s="48">
        <v>0.5</v>
      </c>
      <c r="AW59" s="48">
        <v>2</v>
      </c>
    </row>
    <row r="60" spans="6:49" x14ac:dyDescent="0.2">
      <c r="F60" s="13" t="s">
        <v>434</v>
      </c>
      <c r="G60" s="13" t="s">
        <v>435</v>
      </c>
      <c r="H60" s="49"/>
      <c r="I60" s="49">
        <v>66.397980000000004</v>
      </c>
      <c r="J60" s="49"/>
      <c r="K60" s="49" t="s">
        <v>2220</v>
      </c>
      <c r="L60" s="49" t="s">
        <v>2220</v>
      </c>
      <c r="M60" s="49">
        <v>485</v>
      </c>
      <c r="N60" s="49" t="s">
        <v>4301</v>
      </c>
      <c r="O60" s="49">
        <v>14</v>
      </c>
      <c r="P60" s="49">
        <v>365</v>
      </c>
      <c r="Q60" s="49">
        <v>106</v>
      </c>
      <c r="R60" s="49">
        <v>16.2</v>
      </c>
      <c r="S60" s="49" t="s">
        <v>4325</v>
      </c>
      <c r="T60" s="49">
        <v>12.5</v>
      </c>
      <c r="U60" s="49">
        <v>3.5</v>
      </c>
      <c r="V60" s="49">
        <v>0.2</v>
      </c>
      <c r="W60" s="49">
        <v>8.5</v>
      </c>
      <c r="X60" s="49" t="s">
        <v>3419</v>
      </c>
      <c r="Y60" s="49">
        <v>1.5</v>
      </c>
      <c r="Z60" s="49">
        <v>2</v>
      </c>
      <c r="AA60" s="49">
        <v>2.5</v>
      </c>
      <c r="AB60" s="49">
        <v>2.5</v>
      </c>
      <c r="AC60" s="48">
        <v>45</v>
      </c>
      <c r="AD60" s="48">
        <v>66.397980000000004</v>
      </c>
      <c r="AE60" s="48"/>
      <c r="AF60" s="48" t="s">
        <v>2220</v>
      </c>
      <c r="AG60" s="48" t="s">
        <v>2220</v>
      </c>
      <c r="AH60" s="48">
        <v>485</v>
      </c>
      <c r="AI60" s="48" t="s">
        <v>4301</v>
      </c>
      <c r="AJ60" s="48">
        <v>14</v>
      </c>
      <c r="AK60" s="48">
        <v>365</v>
      </c>
      <c r="AL60" s="48">
        <v>106</v>
      </c>
      <c r="AM60" s="48">
        <v>16.2</v>
      </c>
      <c r="AN60" s="48">
        <v>81.889759999999995</v>
      </c>
      <c r="AO60" s="48">
        <v>12.5</v>
      </c>
      <c r="AP60" s="48">
        <v>3.5</v>
      </c>
      <c r="AQ60" s="48">
        <v>0.2</v>
      </c>
      <c r="AR60" s="48">
        <v>8.5</v>
      </c>
      <c r="AS60" s="48" t="s">
        <v>3419</v>
      </c>
      <c r="AT60" s="48">
        <v>1.5</v>
      </c>
      <c r="AU60" s="48">
        <v>2</v>
      </c>
      <c r="AV60" s="48">
        <v>2.5</v>
      </c>
      <c r="AW60" s="48">
        <v>2.5</v>
      </c>
    </row>
    <row r="61" spans="6:49" x14ac:dyDescent="0.2">
      <c r="F61" s="13" t="s">
        <v>436</v>
      </c>
      <c r="G61" s="13" t="s">
        <v>437</v>
      </c>
      <c r="H61" s="49"/>
      <c r="I61" s="49">
        <v>73.467770000000002</v>
      </c>
      <c r="J61" s="49"/>
      <c r="K61" s="49" t="s">
        <v>2220</v>
      </c>
      <c r="L61" s="49" t="s">
        <v>2220</v>
      </c>
      <c r="M61" s="49">
        <v>447</v>
      </c>
      <c r="N61" s="49" t="s">
        <v>4326</v>
      </c>
      <c r="O61" s="49">
        <v>22</v>
      </c>
      <c r="P61" s="49">
        <v>325</v>
      </c>
      <c r="Q61" s="49">
        <v>100</v>
      </c>
      <c r="R61" s="49">
        <v>17.399999999999999</v>
      </c>
      <c r="S61" s="49" t="s">
        <v>4327</v>
      </c>
      <c r="T61" s="49">
        <v>10.7</v>
      </c>
      <c r="U61" s="49">
        <v>2.7</v>
      </c>
      <c r="V61" s="49">
        <v>4</v>
      </c>
      <c r="W61" s="49">
        <v>12</v>
      </c>
      <c r="X61" s="49" t="s">
        <v>263</v>
      </c>
      <c r="Y61" s="49">
        <v>4.5</v>
      </c>
      <c r="Z61" s="49">
        <v>3</v>
      </c>
      <c r="AA61" s="49">
        <v>2</v>
      </c>
      <c r="AB61" s="49">
        <v>2.5</v>
      </c>
      <c r="AC61" s="48">
        <v>16</v>
      </c>
      <c r="AD61" s="48">
        <v>73.467770000000002</v>
      </c>
      <c r="AE61" s="48"/>
      <c r="AF61" s="48" t="s">
        <v>2220</v>
      </c>
      <c r="AG61" s="48" t="s">
        <v>2220</v>
      </c>
      <c r="AH61" s="48">
        <v>447</v>
      </c>
      <c r="AI61" s="48" t="s">
        <v>4326</v>
      </c>
      <c r="AJ61" s="48">
        <v>22</v>
      </c>
      <c r="AK61" s="48">
        <v>325</v>
      </c>
      <c r="AL61" s="48">
        <v>100</v>
      </c>
      <c r="AM61" s="48">
        <v>17.399999999999999</v>
      </c>
      <c r="AN61" s="48">
        <v>80.539929999999998</v>
      </c>
      <c r="AO61" s="48">
        <v>10.7</v>
      </c>
      <c r="AP61" s="48">
        <v>2.7</v>
      </c>
      <c r="AQ61" s="48">
        <v>4</v>
      </c>
      <c r="AR61" s="48">
        <v>12</v>
      </c>
      <c r="AS61" s="48" t="s">
        <v>263</v>
      </c>
      <c r="AT61" s="48">
        <v>4.5</v>
      </c>
      <c r="AU61" s="48">
        <v>3</v>
      </c>
      <c r="AV61" s="48">
        <v>2</v>
      </c>
      <c r="AW61" s="48">
        <v>2.5</v>
      </c>
    </row>
    <row r="62" spans="6:49" x14ac:dyDescent="0.2">
      <c r="F62" s="13" t="s">
        <v>438</v>
      </c>
      <c r="G62" s="13" t="s">
        <v>439</v>
      </c>
      <c r="H62" s="49"/>
      <c r="I62" s="49">
        <v>32.835380000000001</v>
      </c>
      <c r="J62" s="49"/>
      <c r="K62" s="49" t="s">
        <v>2220</v>
      </c>
      <c r="L62" s="49" t="s">
        <v>2220</v>
      </c>
      <c r="M62" s="49">
        <v>1160</v>
      </c>
      <c r="N62" s="49" t="s">
        <v>4328</v>
      </c>
      <c r="O62" s="49">
        <v>30</v>
      </c>
      <c r="P62" s="49">
        <v>810</v>
      </c>
      <c r="Q62" s="49">
        <v>320</v>
      </c>
      <c r="R62" s="49">
        <v>34.299999999999997</v>
      </c>
      <c r="S62" s="49" t="s">
        <v>4329</v>
      </c>
      <c r="T62" s="49">
        <v>16.2</v>
      </c>
      <c r="U62" s="49">
        <v>4.0999999999999996</v>
      </c>
      <c r="V62" s="49">
        <v>14</v>
      </c>
      <c r="W62" s="49">
        <v>4</v>
      </c>
      <c r="X62" s="49" t="s">
        <v>4312</v>
      </c>
      <c r="Y62" s="49">
        <v>1.5</v>
      </c>
      <c r="Z62" s="49">
        <v>0</v>
      </c>
      <c r="AA62" s="49">
        <v>0</v>
      </c>
      <c r="AB62" s="49">
        <v>2.5</v>
      </c>
      <c r="AC62" s="48">
        <v>180</v>
      </c>
      <c r="AD62" s="48">
        <v>32.835380000000001</v>
      </c>
      <c r="AE62" s="48"/>
      <c r="AF62" s="48" t="s">
        <v>2220</v>
      </c>
      <c r="AG62" s="48" t="s">
        <v>2220</v>
      </c>
      <c r="AH62" s="48">
        <v>1160</v>
      </c>
      <c r="AI62" s="48" t="s">
        <v>4328</v>
      </c>
      <c r="AJ62" s="48">
        <v>30</v>
      </c>
      <c r="AK62" s="48">
        <v>810</v>
      </c>
      <c r="AL62" s="48">
        <v>320</v>
      </c>
      <c r="AM62" s="48">
        <v>34.299999999999997</v>
      </c>
      <c r="AN62" s="48">
        <v>61.529809999999998</v>
      </c>
      <c r="AO62" s="48">
        <v>16.2</v>
      </c>
      <c r="AP62" s="48">
        <v>4.0999999999999996</v>
      </c>
      <c r="AQ62" s="48">
        <v>14</v>
      </c>
      <c r="AR62" s="48">
        <v>4</v>
      </c>
      <c r="AS62" s="48" t="s">
        <v>4312</v>
      </c>
      <c r="AT62" s="48">
        <v>1.5</v>
      </c>
      <c r="AU62" s="48">
        <v>0</v>
      </c>
      <c r="AV62" s="48">
        <v>0</v>
      </c>
      <c r="AW62" s="48">
        <v>2.5</v>
      </c>
    </row>
    <row r="63" spans="6:49" x14ac:dyDescent="0.2">
      <c r="F63" s="13" t="s">
        <v>440</v>
      </c>
      <c r="G63" s="13" t="s">
        <v>441</v>
      </c>
      <c r="H63" s="49"/>
      <c r="I63" s="49">
        <v>50.882680000000008</v>
      </c>
      <c r="J63" s="49"/>
      <c r="K63" s="49" t="s">
        <v>2220</v>
      </c>
      <c r="L63" s="49" t="s">
        <v>2220</v>
      </c>
      <c r="M63" s="49">
        <v>758</v>
      </c>
      <c r="N63" s="49" t="s">
        <v>4330</v>
      </c>
      <c r="O63" s="49">
        <v>43</v>
      </c>
      <c r="P63" s="49">
        <v>490</v>
      </c>
      <c r="Q63" s="49">
        <v>225</v>
      </c>
      <c r="R63" s="49">
        <v>20.399999999999999</v>
      </c>
      <c r="S63" s="49" t="s">
        <v>4331</v>
      </c>
      <c r="T63" s="49">
        <v>17</v>
      </c>
      <c r="U63" s="49">
        <v>1.4</v>
      </c>
      <c r="V63" s="49">
        <v>2</v>
      </c>
      <c r="W63" s="49">
        <v>5</v>
      </c>
      <c r="X63" s="49" t="s">
        <v>4214</v>
      </c>
      <c r="Y63" s="49">
        <v>2.5</v>
      </c>
      <c r="Z63" s="49">
        <v>0</v>
      </c>
      <c r="AA63" s="49">
        <v>0</v>
      </c>
      <c r="AB63" s="49">
        <v>2.5</v>
      </c>
      <c r="AC63" s="48">
        <v>129</v>
      </c>
      <c r="AD63" s="48">
        <v>50.882680000000008</v>
      </c>
      <c r="AE63" s="48"/>
      <c r="AF63" s="48" t="s">
        <v>2220</v>
      </c>
      <c r="AG63" s="48" t="s">
        <v>2220</v>
      </c>
      <c r="AH63" s="48">
        <v>758</v>
      </c>
      <c r="AI63" s="48" t="s">
        <v>4330</v>
      </c>
      <c r="AJ63" s="48">
        <v>43</v>
      </c>
      <c r="AK63" s="48">
        <v>490</v>
      </c>
      <c r="AL63" s="48">
        <v>225</v>
      </c>
      <c r="AM63" s="48">
        <v>20.399999999999999</v>
      </c>
      <c r="AN63" s="48">
        <v>77.165350000000004</v>
      </c>
      <c r="AO63" s="48">
        <v>17</v>
      </c>
      <c r="AP63" s="48">
        <v>1.4</v>
      </c>
      <c r="AQ63" s="48">
        <v>2</v>
      </c>
      <c r="AR63" s="48">
        <v>5</v>
      </c>
      <c r="AS63" s="48" t="s">
        <v>4214</v>
      </c>
      <c r="AT63" s="48">
        <v>2.5</v>
      </c>
      <c r="AU63" s="48">
        <v>0</v>
      </c>
      <c r="AV63" s="48">
        <v>0</v>
      </c>
      <c r="AW63" s="48">
        <v>2.5</v>
      </c>
    </row>
    <row r="64" spans="6:49" x14ac:dyDescent="0.2">
      <c r="F64" s="13" t="s">
        <v>442</v>
      </c>
      <c r="G64" s="13" t="s">
        <v>443</v>
      </c>
      <c r="H64" s="49"/>
      <c r="I64" s="49">
        <v>75.044360000000012</v>
      </c>
      <c r="J64" s="49"/>
      <c r="K64" s="49" t="s">
        <v>2220</v>
      </c>
      <c r="L64" s="49" t="s">
        <v>2220</v>
      </c>
      <c r="M64" s="49">
        <v>285</v>
      </c>
      <c r="N64" s="49" t="s">
        <v>4332</v>
      </c>
      <c r="O64" s="49">
        <v>35</v>
      </c>
      <c r="P64" s="49">
        <v>100</v>
      </c>
      <c r="Q64" s="49">
        <v>150</v>
      </c>
      <c r="R64" s="49">
        <v>25</v>
      </c>
      <c r="S64" s="49" t="s">
        <v>4256</v>
      </c>
      <c r="T64" s="49">
        <v>18</v>
      </c>
      <c r="U64" s="49">
        <v>5</v>
      </c>
      <c r="V64" s="49">
        <v>2</v>
      </c>
      <c r="W64" s="49">
        <v>12</v>
      </c>
      <c r="X64" s="49" t="s">
        <v>263</v>
      </c>
      <c r="Y64" s="49">
        <v>3.5</v>
      </c>
      <c r="Z64" s="49">
        <v>3.5</v>
      </c>
      <c r="AA64" s="49">
        <v>2.5</v>
      </c>
      <c r="AB64" s="49">
        <v>2.5</v>
      </c>
      <c r="AC64" s="48">
        <v>12</v>
      </c>
      <c r="AD64" s="48">
        <v>75.044360000000012</v>
      </c>
      <c r="AE64" s="48"/>
      <c r="AF64" s="48" t="s">
        <v>2220</v>
      </c>
      <c r="AG64" s="48" t="s">
        <v>2220</v>
      </c>
      <c r="AH64" s="48">
        <v>285</v>
      </c>
      <c r="AI64" s="48" t="s">
        <v>4332</v>
      </c>
      <c r="AJ64" s="48">
        <v>35</v>
      </c>
      <c r="AK64" s="48">
        <v>100</v>
      </c>
      <c r="AL64" s="48">
        <v>150</v>
      </c>
      <c r="AM64" s="48">
        <v>25</v>
      </c>
      <c r="AN64" s="48">
        <v>71.991</v>
      </c>
      <c r="AO64" s="48">
        <v>18</v>
      </c>
      <c r="AP64" s="48">
        <v>5</v>
      </c>
      <c r="AQ64" s="48">
        <v>2</v>
      </c>
      <c r="AR64" s="48">
        <v>12</v>
      </c>
      <c r="AS64" s="48" t="s">
        <v>263</v>
      </c>
      <c r="AT64" s="48">
        <v>3.5</v>
      </c>
      <c r="AU64" s="48">
        <v>3.5</v>
      </c>
      <c r="AV64" s="48">
        <v>2.5</v>
      </c>
      <c r="AW64" s="48">
        <v>2.5</v>
      </c>
    </row>
    <row r="65" spans="6:49" x14ac:dyDescent="0.2">
      <c r="F65" s="13" t="s">
        <v>444</v>
      </c>
      <c r="G65" s="13" t="s">
        <v>445</v>
      </c>
      <c r="H65" s="49"/>
      <c r="I65" s="49">
        <v>70.394090000000006</v>
      </c>
      <c r="J65" s="49"/>
      <c r="K65" s="49" t="s">
        <v>2220</v>
      </c>
      <c r="L65" s="49" t="s">
        <v>2220</v>
      </c>
      <c r="M65" s="49">
        <v>499</v>
      </c>
      <c r="N65" s="49" t="s">
        <v>4333</v>
      </c>
      <c r="O65" s="49">
        <v>29</v>
      </c>
      <c r="P65" s="49">
        <v>380</v>
      </c>
      <c r="Q65" s="49">
        <v>90</v>
      </c>
      <c r="R65" s="49">
        <v>14.4</v>
      </c>
      <c r="S65" s="49" t="s">
        <v>4334</v>
      </c>
      <c r="T65" s="49">
        <v>6.6</v>
      </c>
      <c r="U65" s="49">
        <v>5.4</v>
      </c>
      <c r="V65" s="49">
        <v>2.4</v>
      </c>
      <c r="W65" s="49">
        <v>10.5</v>
      </c>
      <c r="X65" s="49" t="s">
        <v>1643</v>
      </c>
      <c r="Y65" s="49">
        <v>4.5</v>
      </c>
      <c r="Z65" s="49">
        <v>1.5</v>
      </c>
      <c r="AA65" s="49">
        <v>1.5</v>
      </c>
      <c r="AB65" s="49">
        <v>3</v>
      </c>
      <c r="AC65" s="48">
        <v>13</v>
      </c>
      <c r="AD65" s="48">
        <v>74.097790000000003</v>
      </c>
      <c r="AE65" s="48"/>
      <c r="AF65" s="48" t="s">
        <v>2220</v>
      </c>
      <c r="AG65" s="48" t="s">
        <v>2220</v>
      </c>
      <c r="AH65" s="48">
        <v>499</v>
      </c>
      <c r="AI65" s="48" t="s">
        <v>4333</v>
      </c>
      <c r="AJ65" s="48">
        <v>29</v>
      </c>
      <c r="AK65" s="48">
        <v>380</v>
      </c>
      <c r="AL65" s="48">
        <v>90</v>
      </c>
      <c r="AM65" s="48">
        <v>14.4</v>
      </c>
      <c r="AN65" s="48">
        <v>83.914510000000007</v>
      </c>
      <c r="AO65" s="48">
        <v>6.6</v>
      </c>
      <c r="AP65" s="48">
        <v>5.4</v>
      </c>
      <c r="AQ65" s="48">
        <v>2.4</v>
      </c>
      <c r="AR65" s="48">
        <v>12.5</v>
      </c>
      <c r="AS65" s="48" t="s">
        <v>4226</v>
      </c>
      <c r="AT65" s="48">
        <v>4.5</v>
      </c>
      <c r="AU65" s="48">
        <v>1.5</v>
      </c>
      <c r="AV65" s="48">
        <v>3.5</v>
      </c>
      <c r="AW65" s="48">
        <v>3</v>
      </c>
    </row>
    <row r="66" spans="6:49" x14ac:dyDescent="0.2">
      <c r="F66" s="13" t="s">
        <v>446</v>
      </c>
      <c r="G66" s="13" t="s">
        <v>447</v>
      </c>
      <c r="H66" s="49"/>
      <c r="I66" s="49">
        <v>53.997060000000005</v>
      </c>
      <c r="J66" s="49"/>
      <c r="K66" s="49" t="s">
        <v>2220</v>
      </c>
      <c r="L66" s="49" t="s">
        <v>2220</v>
      </c>
      <c r="M66" s="49">
        <v>710</v>
      </c>
      <c r="N66" s="49" t="s">
        <v>4335</v>
      </c>
      <c r="O66" s="49">
        <v>15</v>
      </c>
      <c r="P66" s="49">
        <v>365</v>
      </c>
      <c r="Q66" s="49">
        <v>330</v>
      </c>
      <c r="R66" s="49">
        <v>23</v>
      </c>
      <c r="S66" s="49" t="s">
        <v>4336</v>
      </c>
      <c r="T66" s="49">
        <v>10</v>
      </c>
      <c r="U66" s="49">
        <v>3</v>
      </c>
      <c r="V66" s="49">
        <v>10</v>
      </c>
      <c r="W66" s="49">
        <v>6.5</v>
      </c>
      <c r="X66" s="49" t="s">
        <v>4252</v>
      </c>
      <c r="Y66" s="49">
        <v>3</v>
      </c>
      <c r="Z66" s="49">
        <v>1</v>
      </c>
      <c r="AA66" s="49">
        <v>0</v>
      </c>
      <c r="AB66" s="49">
        <v>2.5</v>
      </c>
      <c r="AC66" s="48">
        <v>117</v>
      </c>
      <c r="AD66" s="48">
        <v>53.997060000000005</v>
      </c>
      <c r="AE66" s="48"/>
      <c r="AF66" s="48" t="s">
        <v>2220</v>
      </c>
      <c r="AG66" s="48" t="s">
        <v>2220</v>
      </c>
      <c r="AH66" s="48">
        <v>710</v>
      </c>
      <c r="AI66" s="48" t="s">
        <v>4335</v>
      </c>
      <c r="AJ66" s="48">
        <v>15</v>
      </c>
      <c r="AK66" s="48">
        <v>365</v>
      </c>
      <c r="AL66" s="48">
        <v>330</v>
      </c>
      <c r="AM66" s="48">
        <v>23</v>
      </c>
      <c r="AN66" s="48">
        <v>74.240719999999996</v>
      </c>
      <c r="AO66" s="48">
        <v>10</v>
      </c>
      <c r="AP66" s="48">
        <v>3</v>
      </c>
      <c r="AQ66" s="48">
        <v>10</v>
      </c>
      <c r="AR66" s="48">
        <v>6.5</v>
      </c>
      <c r="AS66" s="48" t="s">
        <v>4252</v>
      </c>
      <c r="AT66" s="48">
        <v>3</v>
      </c>
      <c r="AU66" s="48">
        <v>1</v>
      </c>
      <c r="AV66" s="48">
        <v>0</v>
      </c>
      <c r="AW66" s="48">
        <v>2.5</v>
      </c>
    </row>
    <row r="67" spans="6:49" x14ac:dyDescent="0.2">
      <c r="F67" s="13" t="s">
        <v>448</v>
      </c>
      <c r="G67" s="13" t="s">
        <v>449</v>
      </c>
      <c r="H67" s="49"/>
      <c r="I67" s="49">
        <v>47.194100000000006</v>
      </c>
      <c r="J67" s="49"/>
      <c r="K67" s="49" t="s">
        <v>2220</v>
      </c>
      <c r="L67" s="49" t="s">
        <v>2220</v>
      </c>
      <c r="M67" s="49">
        <v>1711</v>
      </c>
      <c r="N67" s="49" t="s">
        <v>88</v>
      </c>
      <c r="O67" s="49">
        <v>60</v>
      </c>
      <c r="P67" s="49">
        <v>1400</v>
      </c>
      <c r="Q67" s="49">
        <v>251</v>
      </c>
      <c r="R67" s="49">
        <v>22.4</v>
      </c>
      <c r="S67" s="49" t="s">
        <v>4337</v>
      </c>
      <c r="T67" s="49">
        <v>10</v>
      </c>
      <c r="U67" s="49">
        <v>4.5999999999999996</v>
      </c>
      <c r="V67" s="49">
        <v>7.8</v>
      </c>
      <c r="W67" s="49">
        <v>12</v>
      </c>
      <c r="X67" s="49" t="s">
        <v>263</v>
      </c>
      <c r="Y67" s="49">
        <v>3</v>
      </c>
      <c r="Z67" s="49">
        <v>4.5</v>
      </c>
      <c r="AA67" s="49">
        <v>2</v>
      </c>
      <c r="AB67" s="49">
        <v>2.5</v>
      </c>
      <c r="AC67" s="48">
        <v>146</v>
      </c>
      <c r="AD67" s="48">
        <v>48.120030000000007</v>
      </c>
      <c r="AE67" s="48"/>
      <c r="AF67" s="48" t="s">
        <v>2220</v>
      </c>
      <c r="AG67" s="48" t="s">
        <v>2220</v>
      </c>
      <c r="AH67" s="48">
        <v>1711</v>
      </c>
      <c r="AI67" s="48" t="s">
        <v>88</v>
      </c>
      <c r="AJ67" s="48">
        <v>60</v>
      </c>
      <c r="AK67" s="48">
        <v>1400</v>
      </c>
      <c r="AL67" s="48">
        <v>251</v>
      </c>
      <c r="AM67" s="48">
        <v>22.4</v>
      </c>
      <c r="AN67" s="48">
        <v>74.915639999999996</v>
      </c>
      <c r="AO67" s="48">
        <v>10</v>
      </c>
      <c r="AP67" s="48">
        <v>4.5999999999999996</v>
      </c>
      <c r="AQ67" s="48">
        <v>7.8</v>
      </c>
      <c r="AR67" s="48">
        <v>12.5</v>
      </c>
      <c r="AS67" s="48" t="s">
        <v>4226</v>
      </c>
      <c r="AT67" s="48">
        <v>3</v>
      </c>
      <c r="AU67" s="48">
        <v>5</v>
      </c>
      <c r="AV67" s="48">
        <v>2</v>
      </c>
      <c r="AW67" s="48">
        <v>2.5</v>
      </c>
    </row>
    <row r="68" spans="6:49" x14ac:dyDescent="0.2">
      <c r="F68" s="13" t="s">
        <v>450</v>
      </c>
      <c r="G68" s="13" t="s">
        <v>451</v>
      </c>
      <c r="H68" s="49"/>
      <c r="I68" s="49">
        <v>59.331930000000007</v>
      </c>
      <c r="J68" s="49"/>
      <c r="K68" s="49" t="s">
        <v>2220</v>
      </c>
      <c r="L68" s="49" t="s">
        <v>2220</v>
      </c>
      <c r="M68" s="49">
        <v>688</v>
      </c>
      <c r="N68" s="49" t="s">
        <v>4338</v>
      </c>
      <c r="O68" s="49">
        <v>28</v>
      </c>
      <c r="P68" s="49">
        <v>460</v>
      </c>
      <c r="Q68" s="49">
        <v>200</v>
      </c>
      <c r="R68" s="49">
        <v>32.6</v>
      </c>
      <c r="S68" s="49" t="s">
        <v>4339</v>
      </c>
      <c r="T68" s="49">
        <v>22.1</v>
      </c>
      <c r="U68" s="49">
        <v>3.1</v>
      </c>
      <c r="V68" s="49">
        <v>7.4</v>
      </c>
      <c r="W68" s="49">
        <v>11</v>
      </c>
      <c r="X68" s="49" t="s">
        <v>3523</v>
      </c>
      <c r="Y68" s="49">
        <v>4.5</v>
      </c>
      <c r="Z68" s="49">
        <v>3</v>
      </c>
      <c r="AA68" s="49">
        <v>1.5</v>
      </c>
      <c r="AB68" s="49">
        <v>2</v>
      </c>
      <c r="AC68" s="48">
        <v>80</v>
      </c>
      <c r="AD68" s="48">
        <v>59.331930000000007</v>
      </c>
      <c r="AE68" s="48"/>
      <c r="AF68" s="48" t="s">
        <v>2220</v>
      </c>
      <c r="AG68" s="48" t="s">
        <v>2220</v>
      </c>
      <c r="AH68" s="48">
        <v>688</v>
      </c>
      <c r="AI68" s="48" t="s">
        <v>4338</v>
      </c>
      <c r="AJ68" s="48">
        <v>28</v>
      </c>
      <c r="AK68" s="48">
        <v>460</v>
      </c>
      <c r="AL68" s="48">
        <v>200</v>
      </c>
      <c r="AM68" s="48">
        <v>32.6</v>
      </c>
      <c r="AN68" s="48">
        <v>63.442070000000001</v>
      </c>
      <c r="AO68" s="48">
        <v>22.1</v>
      </c>
      <c r="AP68" s="48">
        <v>3.1</v>
      </c>
      <c r="AQ68" s="48">
        <v>7.4</v>
      </c>
      <c r="AR68" s="48">
        <v>11</v>
      </c>
      <c r="AS68" s="48" t="s">
        <v>3523</v>
      </c>
      <c r="AT68" s="48">
        <v>4.5</v>
      </c>
      <c r="AU68" s="48">
        <v>3</v>
      </c>
      <c r="AV68" s="48">
        <v>1.5</v>
      </c>
      <c r="AW68" s="48">
        <v>2</v>
      </c>
    </row>
    <row r="69" spans="6:49" x14ac:dyDescent="0.2">
      <c r="F69" s="13" t="s">
        <v>452</v>
      </c>
      <c r="G69" s="13" t="s">
        <v>453</v>
      </c>
      <c r="H69" s="49"/>
      <c r="I69" s="49">
        <v>34.545680000000004</v>
      </c>
      <c r="J69" s="49"/>
      <c r="K69" s="49" t="s">
        <v>2220</v>
      </c>
      <c r="L69" s="49" t="s">
        <v>2220</v>
      </c>
      <c r="M69" s="49">
        <v>1402</v>
      </c>
      <c r="N69" s="49" t="s">
        <v>88</v>
      </c>
      <c r="O69" s="49">
        <v>66</v>
      </c>
      <c r="P69" s="49">
        <v>796</v>
      </c>
      <c r="Q69" s="49">
        <v>540</v>
      </c>
      <c r="R69" s="49">
        <v>26.5</v>
      </c>
      <c r="S69" s="49" t="s">
        <v>4340</v>
      </c>
      <c r="T69" s="49">
        <v>15</v>
      </c>
      <c r="U69" s="49">
        <v>6.5</v>
      </c>
      <c r="V69" s="49">
        <v>5</v>
      </c>
      <c r="W69" s="49">
        <v>6</v>
      </c>
      <c r="X69" s="49" t="s">
        <v>272</v>
      </c>
      <c r="Y69" s="49">
        <v>3</v>
      </c>
      <c r="Z69" s="49">
        <v>0.5</v>
      </c>
      <c r="AA69" s="49">
        <v>0.5</v>
      </c>
      <c r="AB69" s="49">
        <v>2</v>
      </c>
      <c r="AC69" s="48">
        <v>176</v>
      </c>
      <c r="AD69" s="48">
        <v>34.545680000000004</v>
      </c>
      <c r="AE69" s="48"/>
      <c r="AF69" s="48" t="s">
        <v>2220</v>
      </c>
      <c r="AG69" s="48" t="s">
        <v>2220</v>
      </c>
      <c r="AH69" s="48">
        <v>1402</v>
      </c>
      <c r="AI69" s="48" t="s">
        <v>88</v>
      </c>
      <c r="AJ69" s="48">
        <v>66</v>
      </c>
      <c r="AK69" s="48">
        <v>796</v>
      </c>
      <c r="AL69" s="48">
        <v>540</v>
      </c>
      <c r="AM69" s="48">
        <v>26.5</v>
      </c>
      <c r="AN69" s="48">
        <v>70.303709999999995</v>
      </c>
      <c r="AO69" s="48">
        <v>15</v>
      </c>
      <c r="AP69" s="48">
        <v>6.5</v>
      </c>
      <c r="AQ69" s="48">
        <v>5</v>
      </c>
      <c r="AR69" s="48">
        <v>6</v>
      </c>
      <c r="AS69" s="48" t="s">
        <v>272</v>
      </c>
      <c r="AT69" s="48">
        <v>3</v>
      </c>
      <c r="AU69" s="48">
        <v>0.5</v>
      </c>
      <c r="AV69" s="48">
        <v>0.5</v>
      </c>
      <c r="AW69" s="48">
        <v>2</v>
      </c>
    </row>
    <row r="70" spans="6:49" x14ac:dyDescent="0.2">
      <c r="F70" s="13" t="s">
        <v>454</v>
      </c>
      <c r="G70" s="13" t="s">
        <v>455</v>
      </c>
      <c r="H70" s="49"/>
      <c r="I70" s="49">
        <v>53.871950000000005</v>
      </c>
      <c r="J70" s="49"/>
      <c r="K70" s="49" t="s">
        <v>2220</v>
      </c>
      <c r="L70" s="49" t="s">
        <v>2220</v>
      </c>
      <c r="M70" s="49">
        <v>311</v>
      </c>
      <c r="N70" s="49" t="s">
        <v>4341</v>
      </c>
      <c r="O70" s="49">
        <v>21</v>
      </c>
      <c r="P70" s="49">
        <v>140</v>
      </c>
      <c r="Q70" s="49">
        <v>150</v>
      </c>
      <c r="R70" s="49">
        <v>45</v>
      </c>
      <c r="S70" s="49" t="s">
        <v>4342</v>
      </c>
      <c r="T70" s="49">
        <v>20</v>
      </c>
      <c r="U70" s="49">
        <v>15</v>
      </c>
      <c r="V70" s="49">
        <v>10</v>
      </c>
      <c r="W70" s="49">
        <v>5</v>
      </c>
      <c r="X70" s="49" t="s">
        <v>4214</v>
      </c>
      <c r="Y70" s="49">
        <v>2.5</v>
      </c>
      <c r="Z70" s="49">
        <v>0</v>
      </c>
      <c r="AA70" s="49">
        <v>0</v>
      </c>
      <c r="AB70" s="49">
        <v>2.5</v>
      </c>
      <c r="AC70" s="48">
        <v>118</v>
      </c>
      <c r="AD70" s="48">
        <v>53.871950000000005</v>
      </c>
      <c r="AE70" s="48"/>
      <c r="AF70" s="48" t="s">
        <v>2220</v>
      </c>
      <c r="AG70" s="48" t="s">
        <v>2220</v>
      </c>
      <c r="AH70" s="48">
        <v>311</v>
      </c>
      <c r="AI70" s="48" t="s">
        <v>4341</v>
      </c>
      <c r="AJ70" s="48">
        <v>21</v>
      </c>
      <c r="AK70" s="48">
        <v>140</v>
      </c>
      <c r="AL70" s="48">
        <v>150</v>
      </c>
      <c r="AM70" s="48">
        <v>45</v>
      </c>
      <c r="AN70" s="48">
        <v>49.493810000000003</v>
      </c>
      <c r="AO70" s="48">
        <v>20</v>
      </c>
      <c r="AP70" s="48">
        <v>15</v>
      </c>
      <c r="AQ70" s="48">
        <v>10</v>
      </c>
      <c r="AR70" s="48">
        <v>5</v>
      </c>
      <c r="AS70" s="48" t="s">
        <v>4214</v>
      </c>
      <c r="AT70" s="48">
        <v>2.5</v>
      </c>
      <c r="AU70" s="48">
        <v>0</v>
      </c>
      <c r="AV70" s="48">
        <v>0</v>
      </c>
      <c r="AW70" s="48">
        <v>2.5</v>
      </c>
    </row>
    <row r="71" spans="6:49" x14ac:dyDescent="0.2">
      <c r="F71" s="13" t="s">
        <v>456</v>
      </c>
      <c r="G71" s="13" t="s">
        <v>457</v>
      </c>
      <c r="H71" s="49"/>
      <c r="I71" s="49">
        <v>38.612880000000004</v>
      </c>
      <c r="J71" s="49"/>
      <c r="K71" s="49" t="s">
        <v>2220</v>
      </c>
      <c r="L71" s="49" t="s">
        <v>2220</v>
      </c>
      <c r="M71" s="49">
        <v>1785</v>
      </c>
      <c r="N71" s="49" t="s">
        <v>88</v>
      </c>
      <c r="O71" s="49">
        <v>90</v>
      </c>
      <c r="P71" s="49">
        <v>1095</v>
      </c>
      <c r="Q71" s="49">
        <v>600</v>
      </c>
      <c r="R71" s="49">
        <v>28</v>
      </c>
      <c r="S71" s="49" t="s">
        <v>4343</v>
      </c>
      <c r="T71" s="49">
        <v>15</v>
      </c>
      <c r="U71" s="49">
        <v>12</v>
      </c>
      <c r="V71" s="49">
        <v>1</v>
      </c>
      <c r="W71" s="49">
        <v>8.5</v>
      </c>
      <c r="X71" s="49" t="s">
        <v>3419</v>
      </c>
      <c r="Y71" s="49">
        <v>4.5</v>
      </c>
      <c r="Z71" s="49">
        <v>1.5</v>
      </c>
      <c r="AA71" s="49">
        <v>0</v>
      </c>
      <c r="AB71" s="49">
        <v>2.5</v>
      </c>
      <c r="AC71" s="48">
        <v>171</v>
      </c>
      <c r="AD71" s="48">
        <v>38.612880000000004</v>
      </c>
      <c r="AE71" s="48"/>
      <c r="AF71" s="48" t="s">
        <v>2220</v>
      </c>
      <c r="AG71" s="48" t="s">
        <v>2220</v>
      </c>
      <c r="AH71" s="48">
        <v>1785</v>
      </c>
      <c r="AI71" s="48" t="s">
        <v>88</v>
      </c>
      <c r="AJ71" s="48">
        <v>90</v>
      </c>
      <c r="AK71" s="48">
        <v>1095</v>
      </c>
      <c r="AL71" s="48">
        <v>600</v>
      </c>
      <c r="AM71" s="48">
        <v>28</v>
      </c>
      <c r="AN71" s="48">
        <v>68.616420000000005</v>
      </c>
      <c r="AO71" s="48">
        <v>15</v>
      </c>
      <c r="AP71" s="48">
        <v>12</v>
      </c>
      <c r="AQ71" s="48">
        <v>1</v>
      </c>
      <c r="AR71" s="48">
        <v>8.5</v>
      </c>
      <c r="AS71" s="48" t="s">
        <v>3419</v>
      </c>
      <c r="AT71" s="48">
        <v>4.5</v>
      </c>
      <c r="AU71" s="48">
        <v>1.5</v>
      </c>
      <c r="AV71" s="48">
        <v>0</v>
      </c>
      <c r="AW71" s="48">
        <v>2.5</v>
      </c>
    </row>
    <row r="72" spans="6:49" x14ac:dyDescent="0.2">
      <c r="F72" s="13" t="s">
        <v>458</v>
      </c>
      <c r="G72" s="13" t="s">
        <v>459</v>
      </c>
      <c r="H72" s="49"/>
      <c r="I72" s="49">
        <v>57.873690000000003</v>
      </c>
      <c r="J72" s="49"/>
      <c r="K72" s="49" t="s">
        <v>2220</v>
      </c>
      <c r="L72" s="49" t="s">
        <v>2220</v>
      </c>
      <c r="M72" s="49">
        <v>581</v>
      </c>
      <c r="N72" s="49" t="s">
        <v>4344</v>
      </c>
      <c r="O72" s="49">
        <v>21</v>
      </c>
      <c r="P72" s="49">
        <v>240</v>
      </c>
      <c r="Q72" s="49">
        <v>320</v>
      </c>
      <c r="R72" s="49">
        <v>27</v>
      </c>
      <c r="S72" s="49" t="s">
        <v>4345</v>
      </c>
      <c r="T72" s="49">
        <v>24</v>
      </c>
      <c r="U72" s="49">
        <v>2</v>
      </c>
      <c r="V72" s="49">
        <v>1</v>
      </c>
      <c r="W72" s="49">
        <v>7.5</v>
      </c>
      <c r="X72" s="49" t="s">
        <v>1667</v>
      </c>
      <c r="Y72" s="49">
        <v>4</v>
      </c>
      <c r="Z72" s="49">
        <v>1.5</v>
      </c>
      <c r="AA72" s="49">
        <v>0</v>
      </c>
      <c r="AB72" s="49">
        <v>2</v>
      </c>
      <c r="AC72" s="48">
        <v>92</v>
      </c>
      <c r="AD72" s="48">
        <v>57.873690000000003</v>
      </c>
      <c r="AE72" s="48"/>
      <c r="AF72" s="48" t="s">
        <v>2220</v>
      </c>
      <c r="AG72" s="48" t="s">
        <v>2220</v>
      </c>
      <c r="AH72" s="48">
        <v>581</v>
      </c>
      <c r="AI72" s="48" t="s">
        <v>4344</v>
      </c>
      <c r="AJ72" s="48">
        <v>21</v>
      </c>
      <c r="AK72" s="48">
        <v>240</v>
      </c>
      <c r="AL72" s="48">
        <v>320</v>
      </c>
      <c r="AM72" s="48">
        <v>27</v>
      </c>
      <c r="AN72" s="48">
        <v>69.741280000000003</v>
      </c>
      <c r="AO72" s="48">
        <v>24</v>
      </c>
      <c r="AP72" s="48">
        <v>2</v>
      </c>
      <c r="AQ72" s="48">
        <v>1</v>
      </c>
      <c r="AR72" s="48">
        <v>7.5</v>
      </c>
      <c r="AS72" s="48" t="s">
        <v>1667</v>
      </c>
      <c r="AT72" s="48">
        <v>4</v>
      </c>
      <c r="AU72" s="48">
        <v>1.5</v>
      </c>
      <c r="AV72" s="48">
        <v>0</v>
      </c>
      <c r="AW72" s="48">
        <v>2</v>
      </c>
    </row>
    <row r="73" spans="6:49" x14ac:dyDescent="0.2">
      <c r="F73" s="13" t="s">
        <v>460</v>
      </c>
      <c r="G73" s="13" t="s">
        <v>461</v>
      </c>
      <c r="H73" s="49"/>
      <c r="I73" s="49">
        <v>51.566010000000006</v>
      </c>
      <c r="J73" s="49"/>
      <c r="K73" s="49" t="s">
        <v>2220</v>
      </c>
      <c r="L73" s="49" t="s">
        <v>2220</v>
      </c>
      <c r="M73" s="49">
        <v>530</v>
      </c>
      <c r="N73" s="49" t="s">
        <v>4323</v>
      </c>
      <c r="O73" s="49">
        <v>30</v>
      </c>
      <c r="P73" s="49">
        <v>320</v>
      </c>
      <c r="Q73" s="49">
        <v>180</v>
      </c>
      <c r="R73" s="49">
        <v>42.6</v>
      </c>
      <c r="S73" s="49" t="s">
        <v>4324</v>
      </c>
      <c r="T73" s="49">
        <v>20</v>
      </c>
      <c r="U73" s="49">
        <v>12.6</v>
      </c>
      <c r="V73" s="49">
        <v>10</v>
      </c>
      <c r="W73" s="49">
        <v>6.5</v>
      </c>
      <c r="X73" s="49" t="s">
        <v>4252</v>
      </c>
      <c r="Y73" s="49">
        <v>4</v>
      </c>
      <c r="Z73" s="49">
        <v>0.5</v>
      </c>
      <c r="AA73" s="49">
        <v>0</v>
      </c>
      <c r="AB73" s="49">
        <v>2</v>
      </c>
      <c r="AC73" s="48">
        <v>127</v>
      </c>
      <c r="AD73" s="48">
        <v>51.566010000000006</v>
      </c>
      <c r="AE73" s="48"/>
      <c r="AF73" s="48" t="s">
        <v>2220</v>
      </c>
      <c r="AG73" s="48" t="s">
        <v>2220</v>
      </c>
      <c r="AH73" s="48">
        <v>530</v>
      </c>
      <c r="AI73" s="48" t="s">
        <v>4323</v>
      </c>
      <c r="AJ73" s="48">
        <v>30</v>
      </c>
      <c r="AK73" s="48">
        <v>320</v>
      </c>
      <c r="AL73" s="48">
        <v>180</v>
      </c>
      <c r="AM73" s="48">
        <v>42.6</v>
      </c>
      <c r="AN73" s="48">
        <v>52.193480000000001</v>
      </c>
      <c r="AO73" s="48">
        <v>20</v>
      </c>
      <c r="AP73" s="48">
        <v>12.6</v>
      </c>
      <c r="AQ73" s="48">
        <v>10</v>
      </c>
      <c r="AR73" s="48">
        <v>6.5</v>
      </c>
      <c r="AS73" s="48" t="s">
        <v>4252</v>
      </c>
      <c r="AT73" s="48">
        <v>4</v>
      </c>
      <c r="AU73" s="48">
        <v>0.5</v>
      </c>
      <c r="AV73" s="48">
        <v>0</v>
      </c>
      <c r="AW73" s="48">
        <v>2</v>
      </c>
    </row>
    <row r="74" spans="6:49" x14ac:dyDescent="0.2">
      <c r="F74" s="13" t="s">
        <v>462</v>
      </c>
      <c r="G74" s="13" t="s">
        <v>463</v>
      </c>
      <c r="H74" s="49"/>
      <c r="I74" s="49">
        <v>44.186950000000003</v>
      </c>
      <c r="J74" s="49"/>
      <c r="K74" s="49" t="s">
        <v>2220</v>
      </c>
      <c r="L74" s="49" t="s">
        <v>2220</v>
      </c>
      <c r="M74" s="49">
        <v>920</v>
      </c>
      <c r="N74" s="49" t="s">
        <v>4346</v>
      </c>
      <c r="O74" s="49">
        <v>60</v>
      </c>
      <c r="P74" s="49">
        <v>680</v>
      </c>
      <c r="Q74" s="49">
        <v>180</v>
      </c>
      <c r="R74" s="49">
        <v>38.799999999999997</v>
      </c>
      <c r="S74" s="49" t="s">
        <v>4347</v>
      </c>
      <c r="T74" s="49">
        <v>25</v>
      </c>
      <c r="U74" s="49">
        <v>5.7</v>
      </c>
      <c r="V74" s="49">
        <v>8.1</v>
      </c>
      <c r="W74" s="49">
        <v>7.5</v>
      </c>
      <c r="X74" s="49" t="s">
        <v>1667</v>
      </c>
      <c r="Y74" s="49">
        <v>3</v>
      </c>
      <c r="Z74" s="49">
        <v>2</v>
      </c>
      <c r="AA74" s="49">
        <v>0</v>
      </c>
      <c r="AB74" s="49">
        <v>2.5</v>
      </c>
      <c r="AC74" s="48">
        <v>154</v>
      </c>
      <c r="AD74" s="48">
        <v>44.186950000000003</v>
      </c>
      <c r="AE74" s="48"/>
      <c r="AF74" s="48" t="s">
        <v>2220</v>
      </c>
      <c r="AG74" s="48" t="s">
        <v>2220</v>
      </c>
      <c r="AH74" s="48">
        <v>920</v>
      </c>
      <c r="AI74" s="48" t="s">
        <v>4346</v>
      </c>
      <c r="AJ74" s="48">
        <v>60</v>
      </c>
      <c r="AK74" s="48">
        <v>680</v>
      </c>
      <c r="AL74" s="48">
        <v>180</v>
      </c>
      <c r="AM74" s="48">
        <v>38.799999999999997</v>
      </c>
      <c r="AN74" s="48">
        <v>56.467939999999999</v>
      </c>
      <c r="AO74" s="48">
        <v>25</v>
      </c>
      <c r="AP74" s="48">
        <v>5.7</v>
      </c>
      <c r="AQ74" s="48">
        <v>8.1</v>
      </c>
      <c r="AR74" s="48">
        <v>7.5</v>
      </c>
      <c r="AS74" s="48" t="s">
        <v>1667</v>
      </c>
      <c r="AT74" s="48">
        <v>3</v>
      </c>
      <c r="AU74" s="48">
        <v>2</v>
      </c>
      <c r="AV74" s="48">
        <v>0</v>
      </c>
      <c r="AW74" s="48">
        <v>2.5</v>
      </c>
    </row>
    <row r="75" spans="6:49" x14ac:dyDescent="0.2">
      <c r="F75" s="13" t="s">
        <v>464</v>
      </c>
      <c r="G75" s="13" t="s">
        <v>465</v>
      </c>
      <c r="H75" s="49"/>
      <c r="I75" s="49">
        <v>69.133350000000007</v>
      </c>
      <c r="J75" s="49"/>
      <c r="K75" s="49" t="s">
        <v>2220</v>
      </c>
      <c r="L75" s="49" t="s">
        <v>2220</v>
      </c>
      <c r="M75" s="49">
        <v>385</v>
      </c>
      <c r="N75" s="49" t="s">
        <v>4348</v>
      </c>
      <c r="O75" s="49">
        <v>30</v>
      </c>
      <c r="P75" s="49">
        <v>310</v>
      </c>
      <c r="Q75" s="49">
        <v>45</v>
      </c>
      <c r="R75" s="49">
        <v>23.6</v>
      </c>
      <c r="S75" s="49" t="s">
        <v>4349</v>
      </c>
      <c r="T75" s="49">
        <v>19.5</v>
      </c>
      <c r="U75" s="49">
        <v>3.1</v>
      </c>
      <c r="V75" s="49">
        <v>1</v>
      </c>
      <c r="W75" s="49">
        <v>10</v>
      </c>
      <c r="X75" s="49" t="s">
        <v>4283</v>
      </c>
      <c r="Y75" s="49">
        <v>4.5</v>
      </c>
      <c r="Z75" s="49">
        <v>2</v>
      </c>
      <c r="AA75" s="49">
        <v>1</v>
      </c>
      <c r="AB75" s="49">
        <v>2.5</v>
      </c>
      <c r="AC75" s="48">
        <v>31</v>
      </c>
      <c r="AD75" s="48">
        <v>69.133350000000007</v>
      </c>
      <c r="AE75" s="48"/>
      <c r="AF75" s="48" t="s">
        <v>2220</v>
      </c>
      <c r="AG75" s="48" t="s">
        <v>2220</v>
      </c>
      <c r="AH75" s="48">
        <v>385</v>
      </c>
      <c r="AI75" s="48" t="s">
        <v>4348</v>
      </c>
      <c r="AJ75" s="48">
        <v>30</v>
      </c>
      <c r="AK75" s="48">
        <v>310</v>
      </c>
      <c r="AL75" s="48">
        <v>45</v>
      </c>
      <c r="AM75" s="48">
        <v>23.6</v>
      </c>
      <c r="AN75" s="48">
        <v>73.565799999999996</v>
      </c>
      <c r="AO75" s="48">
        <v>19.5</v>
      </c>
      <c r="AP75" s="48">
        <v>3.1</v>
      </c>
      <c r="AQ75" s="48">
        <v>1</v>
      </c>
      <c r="AR75" s="48">
        <v>10</v>
      </c>
      <c r="AS75" s="48" t="s">
        <v>4283</v>
      </c>
      <c r="AT75" s="48">
        <v>4.5</v>
      </c>
      <c r="AU75" s="48">
        <v>2</v>
      </c>
      <c r="AV75" s="48">
        <v>1</v>
      </c>
      <c r="AW75" s="48">
        <v>2.5</v>
      </c>
    </row>
    <row r="76" spans="6:49" x14ac:dyDescent="0.2">
      <c r="F76" s="13" t="s">
        <v>466</v>
      </c>
      <c r="G76" s="13" t="s">
        <v>467</v>
      </c>
      <c r="H76" s="49"/>
      <c r="I76" s="49">
        <v>70.976650000000006</v>
      </c>
      <c r="J76" s="49"/>
      <c r="K76" s="49" t="s">
        <v>2220</v>
      </c>
      <c r="L76" s="49" t="s">
        <v>2220</v>
      </c>
      <c r="M76" s="49">
        <v>605</v>
      </c>
      <c r="N76" s="49" t="s">
        <v>4350</v>
      </c>
      <c r="O76" s="49">
        <v>60</v>
      </c>
      <c r="P76" s="49">
        <v>365</v>
      </c>
      <c r="Q76" s="49">
        <v>180</v>
      </c>
      <c r="R76" s="49">
        <v>15</v>
      </c>
      <c r="S76" s="49" t="s">
        <v>4351</v>
      </c>
      <c r="T76" s="49">
        <v>5</v>
      </c>
      <c r="U76" s="49">
        <v>8</v>
      </c>
      <c r="V76" s="49">
        <v>2</v>
      </c>
      <c r="W76" s="49">
        <v>12.5</v>
      </c>
      <c r="X76" s="49" t="s">
        <v>4226</v>
      </c>
      <c r="Y76" s="49">
        <v>3</v>
      </c>
      <c r="Z76" s="49">
        <v>4</v>
      </c>
      <c r="AA76" s="49">
        <v>2.5</v>
      </c>
      <c r="AB76" s="49">
        <v>3</v>
      </c>
      <c r="AC76" s="48">
        <v>25</v>
      </c>
      <c r="AD76" s="48">
        <v>70.976650000000006</v>
      </c>
      <c r="AE76" s="48"/>
      <c r="AF76" s="48" t="s">
        <v>2220</v>
      </c>
      <c r="AG76" s="48" t="s">
        <v>2220</v>
      </c>
      <c r="AH76" s="48">
        <v>605</v>
      </c>
      <c r="AI76" s="48" t="s">
        <v>4350</v>
      </c>
      <c r="AJ76" s="48">
        <v>60</v>
      </c>
      <c r="AK76" s="48">
        <v>365</v>
      </c>
      <c r="AL76" s="48">
        <v>180</v>
      </c>
      <c r="AM76" s="48">
        <v>15</v>
      </c>
      <c r="AN76" s="48">
        <v>83.239599999999996</v>
      </c>
      <c r="AO76" s="48">
        <v>5</v>
      </c>
      <c r="AP76" s="48">
        <v>8</v>
      </c>
      <c r="AQ76" s="48">
        <v>2</v>
      </c>
      <c r="AR76" s="48">
        <v>12.5</v>
      </c>
      <c r="AS76" s="48" t="s">
        <v>4226</v>
      </c>
      <c r="AT76" s="48">
        <v>3</v>
      </c>
      <c r="AU76" s="48">
        <v>4</v>
      </c>
      <c r="AV76" s="48">
        <v>2.5</v>
      </c>
      <c r="AW76" s="48">
        <v>3</v>
      </c>
    </row>
    <row r="77" spans="6:49" x14ac:dyDescent="0.2">
      <c r="F77" s="13" t="s">
        <v>468</v>
      </c>
      <c r="G77" s="13" t="s">
        <v>469</v>
      </c>
      <c r="H77" s="49"/>
      <c r="I77" s="49">
        <v>69.10372000000001</v>
      </c>
      <c r="J77" s="49"/>
      <c r="K77" s="49" t="s">
        <v>2220</v>
      </c>
      <c r="L77" s="49" t="s">
        <v>2220</v>
      </c>
      <c r="M77" s="49">
        <v>417</v>
      </c>
      <c r="N77" s="49" t="s">
        <v>4352</v>
      </c>
      <c r="O77" s="49">
        <v>45</v>
      </c>
      <c r="P77" s="49">
        <v>292</v>
      </c>
      <c r="Q77" s="49">
        <v>80</v>
      </c>
      <c r="R77" s="49">
        <v>9</v>
      </c>
      <c r="S77" s="49" t="s">
        <v>4353</v>
      </c>
      <c r="T77" s="49">
        <v>5.9</v>
      </c>
      <c r="U77" s="49">
        <v>2.1</v>
      </c>
      <c r="V77" s="49">
        <v>1</v>
      </c>
      <c r="W77" s="49">
        <v>7.5</v>
      </c>
      <c r="X77" s="49" t="s">
        <v>1667</v>
      </c>
      <c r="Y77" s="49">
        <v>1.5</v>
      </c>
      <c r="Z77" s="49">
        <v>2</v>
      </c>
      <c r="AA77" s="49">
        <v>2</v>
      </c>
      <c r="AB77" s="49">
        <v>2</v>
      </c>
      <c r="AC77" s="48">
        <v>33</v>
      </c>
      <c r="AD77" s="48">
        <v>69.10372000000001</v>
      </c>
      <c r="AE77" s="48"/>
      <c r="AF77" s="48" t="s">
        <v>2220</v>
      </c>
      <c r="AG77" s="48" t="s">
        <v>2220</v>
      </c>
      <c r="AH77" s="48">
        <v>417</v>
      </c>
      <c r="AI77" s="48" t="s">
        <v>4352</v>
      </c>
      <c r="AJ77" s="48">
        <v>45</v>
      </c>
      <c r="AK77" s="48">
        <v>292</v>
      </c>
      <c r="AL77" s="48">
        <v>80</v>
      </c>
      <c r="AM77" s="48">
        <v>9</v>
      </c>
      <c r="AN77" s="48">
        <v>89.988749999999996</v>
      </c>
      <c r="AO77" s="48">
        <v>5.9</v>
      </c>
      <c r="AP77" s="48">
        <v>2.1</v>
      </c>
      <c r="AQ77" s="48">
        <v>1</v>
      </c>
      <c r="AR77" s="48">
        <v>7.5</v>
      </c>
      <c r="AS77" s="48" t="s">
        <v>1667</v>
      </c>
      <c r="AT77" s="48">
        <v>1.5</v>
      </c>
      <c r="AU77" s="48">
        <v>2</v>
      </c>
      <c r="AV77" s="48">
        <v>2</v>
      </c>
      <c r="AW77" s="48">
        <v>2</v>
      </c>
    </row>
    <row r="78" spans="6:49" x14ac:dyDescent="0.2">
      <c r="F78" s="13" t="s">
        <v>470</v>
      </c>
      <c r="G78" s="13" t="s">
        <v>471</v>
      </c>
      <c r="H78" s="49"/>
      <c r="I78" s="49">
        <v>41.191730000000007</v>
      </c>
      <c r="J78" s="49"/>
      <c r="K78" s="49" t="s">
        <v>2220</v>
      </c>
      <c r="L78" s="49" t="s">
        <v>2220</v>
      </c>
      <c r="M78" s="49">
        <v>1445</v>
      </c>
      <c r="N78" s="49" t="s">
        <v>88</v>
      </c>
      <c r="O78" s="49">
        <v>45</v>
      </c>
      <c r="P78" s="49">
        <v>1095</v>
      </c>
      <c r="Q78" s="49">
        <v>305</v>
      </c>
      <c r="R78" s="49">
        <v>31</v>
      </c>
      <c r="S78" s="49" t="s">
        <v>4354</v>
      </c>
      <c r="T78" s="49">
        <v>22</v>
      </c>
      <c r="U78" s="49">
        <v>8.5</v>
      </c>
      <c r="V78" s="49">
        <v>0.5</v>
      </c>
      <c r="W78" s="49">
        <v>10.5</v>
      </c>
      <c r="X78" s="49" t="s">
        <v>1643</v>
      </c>
      <c r="Y78" s="49">
        <v>4.5</v>
      </c>
      <c r="Z78" s="49">
        <v>1.5</v>
      </c>
      <c r="AA78" s="49">
        <v>2</v>
      </c>
      <c r="AB78" s="49">
        <v>2.5</v>
      </c>
      <c r="AC78" s="48">
        <v>163</v>
      </c>
      <c r="AD78" s="48">
        <v>41.191730000000007</v>
      </c>
      <c r="AE78" s="48"/>
      <c r="AF78" s="48" t="s">
        <v>2220</v>
      </c>
      <c r="AG78" s="48" t="s">
        <v>2220</v>
      </c>
      <c r="AH78" s="48">
        <v>1445</v>
      </c>
      <c r="AI78" s="48" t="s">
        <v>88</v>
      </c>
      <c r="AJ78" s="48">
        <v>45</v>
      </c>
      <c r="AK78" s="48">
        <v>1095</v>
      </c>
      <c r="AL78" s="48">
        <v>305</v>
      </c>
      <c r="AM78" s="48">
        <v>31</v>
      </c>
      <c r="AN78" s="48">
        <v>65.241839999999996</v>
      </c>
      <c r="AO78" s="48">
        <v>22</v>
      </c>
      <c r="AP78" s="48">
        <v>8.5</v>
      </c>
      <c r="AQ78" s="48">
        <v>0.5</v>
      </c>
      <c r="AR78" s="48">
        <v>10.5</v>
      </c>
      <c r="AS78" s="48" t="s">
        <v>1643</v>
      </c>
      <c r="AT78" s="48">
        <v>4.5</v>
      </c>
      <c r="AU78" s="48">
        <v>1.5</v>
      </c>
      <c r="AV78" s="48">
        <v>2</v>
      </c>
      <c r="AW78" s="48">
        <v>2.5</v>
      </c>
    </row>
    <row r="79" spans="6:49" x14ac:dyDescent="0.2">
      <c r="F79" s="13" t="s">
        <v>472</v>
      </c>
      <c r="G79" s="13" t="s">
        <v>473</v>
      </c>
      <c r="H79" s="49"/>
      <c r="I79" s="49">
        <v>47.233360000000005</v>
      </c>
      <c r="J79" s="49"/>
      <c r="K79" s="49" t="s">
        <v>2220</v>
      </c>
      <c r="L79" s="49" t="s">
        <v>2220</v>
      </c>
      <c r="M79" s="49">
        <v>403.2</v>
      </c>
      <c r="N79" s="49" t="s">
        <v>4355</v>
      </c>
      <c r="O79" s="49">
        <v>60</v>
      </c>
      <c r="P79" s="49">
        <v>143.4</v>
      </c>
      <c r="Q79" s="49">
        <v>199.8</v>
      </c>
      <c r="R79" s="49">
        <v>70.3</v>
      </c>
      <c r="S79" s="49" t="s">
        <v>4356</v>
      </c>
      <c r="T79" s="49">
        <v>46.7</v>
      </c>
      <c r="U79" s="49">
        <v>11.7</v>
      </c>
      <c r="V79" s="49">
        <v>11.9</v>
      </c>
      <c r="W79" s="49">
        <v>7.89</v>
      </c>
      <c r="X79" s="49" t="s">
        <v>4524</v>
      </c>
      <c r="Y79" s="49">
        <v>3</v>
      </c>
      <c r="Z79" s="49">
        <v>1.78</v>
      </c>
      <c r="AA79" s="49">
        <v>0.61</v>
      </c>
      <c r="AB79" s="49">
        <v>2.5</v>
      </c>
      <c r="AC79" s="48">
        <v>139</v>
      </c>
      <c r="AD79" s="48">
        <v>49.085210000000004</v>
      </c>
      <c r="AE79" s="48"/>
      <c r="AF79" s="48" t="s">
        <v>2220</v>
      </c>
      <c r="AG79" s="48" t="s">
        <v>2220</v>
      </c>
      <c r="AH79" s="48">
        <v>403.2</v>
      </c>
      <c r="AI79" s="48" t="s">
        <v>4355</v>
      </c>
      <c r="AJ79" s="48">
        <v>60</v>
      </c>
      <c r="AK79" s="48">
        <v>143.4</v>
      </c>
      <c r="AL79" s="48">
        <v>199.8</v>
      </c>
      <c r="AM79" s="48">
        <v>70.3</v>
      </c>
      <c r="AN79" s="48">
        <v>21.07987</v>
      </c>
      <c r="AO79" s="48">
        <v>46.7</v>
      </c>
      <c r="AP79" s="48">
        <v>11.7</v>
      </c>
      <c r="AQ79" s="48">
        <v>11.9</v>
      </c>
      <c r="AR79" s="48">
        <v>8.89</v>
      </c>
      <c r="AS79" s="48" t="s">
        <v>4357</v>
      </c>
      <c r="AT79" s="48">
        <v>3</v>
      </c>
      <c r="AU79" s="48">
        <v>2.78</v>
      </c>
      <c r="AV79" s="48">
        <v>0.61</v>
      </c>
      <c r="AW79" s="48">
        <v>2.5</v>
      </c>
    </row>
    <row r="80" spans="6:49" x14ac:dyDescent="0.2">
      <c r="F80" s="13" t="s">
        <v>474</v>
      </c>
      <c r="G80" s="13" t="s">
        <v>475</v>
      </c>
      <c r="H80" s="49"/>
      <c r="I80" s="49">
        <v>58.207700000000003</v>
      </c>
      <c r="J80" s="49"/>
      <c r="K80" s="49" t="s">
        <v>2220</v>
      </c>
      <c r="L80" s="49" t="s">
        <v>2220</v>
      </c>
      <c r="M80" s="49">
        <v>505</v>
      </c>
      <c r="N80" s="49" t="s">
        <v>4246</v>
      </c>
      <c r="O80" s="49">
        <v>30</v>
      </c>
      <c r="P80" s="49">
        <v>295</v>
      </c>
      <c r="Q80" s="49">
        <v>180</v>
      </c>
      <c r="R80" s="49">
        <v>19.3</v>
      </c>
      <c r="S80" s="49" t="s">
        <v>4358</v>
      </c>
      <c r="T80" s="49">
        <v>10</v>
      </c>
      <c r="U80" s="49">
        <v>4.3</v>
      </c>
      <c r="V80" s="49">
        <v>5</v>
      </c>
      <c r="W80" s="49">
        <v>5</v>
      </c>
      <c r="X80" s="49" t="s">
        <v>4214</v>
      </c>
      <c r="Y80" s="49">
        <v>0.5</v>
      </c>
      <c r="Z80" s="49">
        <v>1</v>
      </c>
      <c r="AA80" s="49">
        <v>1</v>
      </c>
      <c r="AB80" s="49">
        <v>2.5</v>
      </c>
      <c r="AC80" s="48">
        <v>90</v>
      </c>
      <c r="AD80" s="48">
        <v>58.207700000000003</v>
      </c>
      <c r="AE80" s="48"/>
      <c r="AF80" s="48" t="s">
        <v>2220</v>
      </c>
      <c r="AG80" s="48" t="s">
        <v>2220</v>
      </c>
      <c r="AH80" s="48">
        <v>505</v>
      </c>
      <c r="AI80" s="48" t="s">
        <v>4246</v>
      </c>
      <c r="AJ80" s="48">
        <v>30</v>
      </c>
      <c r="AK80" s="48">
        <v>295</v>
      </c>
      <c r="AL80" s="48">
        <v>180</v>
      </c>
      <c r="AM80" s="48">
        <v>19.3</v>
      </c>
      <c r="AN80" s="48">
        <v>78.402699999999996</v>
      </c>
      <c r="AO80" s="48">
        <v>10</v>
      </c>
      <c r="AP80" s="48">
        <v>4.3</v>
      </c>
      <c r="AQ80" s="48">
        <v>5</v>
      </c>
      <c r="AR80" s="48">
        <v>5</v>
      </c>
      <c r="AS80" s="48" t="s">
        <v>4214</v>
      </c>
      <c r="AT80" s="48">
        <v>0.5</v>
      </c>
      <c r="AU80" s="48">
        <v>1</v>
      </c>
      <c r="AV80" s="48">
        <v>1</v>
      </c>
      <c r="AW80" s="48">
        <v>2.5</v>
      </c>
    </row>
    <row r="81" spans="6:49" x14ac:dyDescent="0.2">
      <c r="F81" s="13" t="s">
        <v>476</v>
      </c>
      <c r="G81" s="13" t="s">
        <v>477</v>
      </c>
      <c r="H81" s="49"/>
      <c r="I81" s="49">
        <v>48.016800000000003</v>
      </c>
      <c r="J81" s="49"/>
      <c r="K81" s="49" t="s">
        <v>2220</v>
      </c>
      <c r="L81" s="49" t="s">
        <v>2220</v>
      </c>
      <c r="M81" s="49">
        <v>520</v>
      </c>
      <c r="N81" s="49" t="s">
        <v>4359</v>
      </c>
      <c r="O81" s="49">
        <v>60</v>
      </c>
      <c r="P81" s="49">
        <v>360</v>
      </c>
      <c r="Q81" s="49">
        <v>100</v>
      </c>
      <c r="R81" s="49">
        <v>28.1</v>
      </c>
      <c r="S81" s="49" t="s">
        <v>4360</v>
      </c>
      <c r="T81" s="49">
        <v>22.5</v>
      </c>
      <c r="U81" s="49">
        <v>2.2999999999999998</v>
      </c>
      <c r="V81" s="49">
        <v>3.3</v>
      </c>
      <c r="W81" s="49">
        <v>1.5</v>
      </c>
      <c r="X81" s="49" t="s">
        <v>1803</v>
      </c>
      <c r="Y81" s="49">
        <v>0</v>
      </c>
      <c r="Z81" s="49">
        <v>0</v>
      </c>
      <c r="AA81" s="49">
        <v>0</v>
      </c>
      <c r="AB81" s="49">
        <v>1.5</v>
      </c>
      <c r="AC81" s="48">
        <v>147</v>
      </c>
      <c r="AD81" s="48">
        <v>48.016800000000003</v>
      </c>
      <c r="AE81" s="48"/>
      <c r="AF81" s="48" t="s">
        <v>2220</v>
      </c>
      <c r="AG81" s="48" t="s">
        <v>2220</v>
      </c>
      <c r="AH81" s="48">
        <v>520</v>
      </c>
      <c r="AI81" s="48" t="s">
        <v>4359</v>
      </c>
      <c r="AJ81" s="48">
        <v>60</v>
      </c>
      <c r="AK81" s="48">
        <v>360</v>
      </c>
      <c r="AL81" s="48">
        <v>100</v>
      </c>
      <c r="AM81" s="48">
        <v>28.1</v>
      </c>
      <c r="AN81" s="48">
        <v>68.50394</v>
      </c>
      <c r="AO81" s="48">
        <v>22.5</v>
      </c>
      <c r="AP81" s="48">
        <v>2.2999999999999998</v>
      </c>
      <c r="AQ81" s="48">
        <v>3.3</v>
      </c>
      <c r="AR81" s="48">
        <v>1.5</v>
      </c>
      <c r="AS81" s="48" t="s">
        <v>1803</v>
      </c>
      <c r="AT81" s="48">
        <v>0</v>
      </c>
      <c r="AU81" s="48">
        <v>0</v>
      </c>
      <c r="AV81" s="48">
        <v>0</v>
      </c>
      <c r="AW81" s="48">
        <v>1.5</v>
      </c>
    </row>
    <row r="82" spans="6:49" x14ac:dyDescent="0.2">
      <c r="F82" s="13" t="s">
        <v>115</v>
      </c>
      <c r="G82" s="13" t="s">
        <v>42</v>
      </c>
      <c r="H82" s="49"/>
      <c r="I82" s="49">
        <v>57.877790000000005</v>
      </c>
      <c r="J82" s="49"/>
      <c r="K82" s="49" t="s">
        <v>2220</v>
      </c>
      <c r="L82" s="49" t="s">
        <v>2220</v>
      </c>
      <c r="M82" s="49">
        <v>650</v>
      </c>
      <c r="N82" s="49" t="s">
        <v>4295</v>
      </c>
      <c r="O82" s="49">
        <v>60</v>
      </c>
      <c r="P82" s="49">
        <v>500</v>
      </c>
      <c r="Q82" s="49">
        <v>90</v>
      </c>
      <c r="R82" s="49">
        <v>26.9</v>
      </c>
      <c r="S82" s="49" t="s">
        <v>4361</v>
      </c>
      <c r="T82" s="49">
        <v>18.8</v>
      </c>
      <c r="U82" s="49">
        <v>2.2999999999999998</v>
      </c>
      <c r="V82" s="49">
        <v>5.8</v>
      </c>
      <c r="W82" s="49">
        <v>8.5</v>
      </c>
      <c r="X82" s="49" t="s">
        <v>3419</v>
      </c>
      <c r="Y82" s="49">
        <v>4.5</v>
      </c>
      <c r="Z82" s="49">
        <v>1</v>
      </c>
      <c r="AA82" s="49">
        <v>0.5</v>
      </c>
      <c r="AB82" s="49">
        <v>2.5</v>
      </c>
      <c r="AC82" s="48">
        <v>91</v>
      </c>
      <c r="AD82" s="48">
        <v>57.877790000000005</v>
      </c>
      <c r="AE82" s="48"/>
      <c r="AF82" s="48" t="s">
        <v>2220</v>
      </c>
      <c r="AG82" s="48" t="s">
        <v>2220</v>
      </c>
      <c r="AH82" s="48">
        <v>650</v>
      </c>
      <c r="AI82" s="48" t="s">
        <v>4295</v>
      </c>
      <c r="AJ82" s="48">
        <v>60</v>
      </c>
      <c r="AK82" s="48">
        <v>500</v>
      </c>
      <c r="AL82" s="48">
        <v>90</v>
      </c>
      <c r="AM82" s="48">
        <v>26.9</v>
      </c>
      <c r="AN82" s="48">
        <v>69.853769999999997</v>
      </c>
      <c r="AO82" s="48">
        <v>18.8</v>
      </c>
      <c r="AP82" s="48">
        <v>2.2999999999999998</v>
      </c>
      <c r="AQ82" s="48">
        <v>5.8</v>
      </c>
      <c r="AR82" s="48">
        <v>8.5</v>
      </c>
      <c r="AS82" s="48" t="s">
        <v>3419</v>
      </c>
      <c r="AT82" s="48">
        <v>4.5</v>
      </c>
      <c r="AU82" s="48">
        <v>1</v>
      </c>
      <c r="AV82" s="48">
        <v>0.5</v>
      </c>
      <c r="AW82" s="48">
        <v>2.5</v>
      </c>
    </row>
    <row r="83" spans="6:49" x14ac:dyDescent="0.2">
      <c r="F83" s="13" t="s">
        <v>478</v>
      </c>
      <c r="G83" s="13" t="s">
        <v>479</v>
      </c>
      <c r="H83" s="49"/>
      <c r="I83" s="49">
        <v>58.857190000000003</v>
      </c>
      <c r="J83" s="49"/>
      <c r="K83" s="49" t="s">
        <v>2220</v>
      </c>
      <c r="L83" s="49" t="s">
        <v>2220</v>
      </c>
      <c r="M83" s="49">
        <v>975</v>
      </c>
      <c r="N83" s="49" t="s">
        <v>4362</v>
      </c>
      <c r="O83" s="49">
        <v>15</v>
      </c>
      <c r="P83" s="49">
        <v>600</v>
      </c>
      <c r="Q83" s="49">
        <v>360</v>
      </c>
      <c r="R83" s="49">
        <v>25.3</v>
      </c>
      <c r="S83" s="49" t="s">
        <v>4363</v>
      </c>
      <c r="T83" s="49">
        <v>18</v>
      </c>
      <c r="U83" s="49">
        <v>3.7</v>
      </c>
      <c r="V83" s="49">
        <v>3.6</v>
      </c>
      <c r="W83" s="49">
        <v>13.5</v>
      </c>
      <c r="X83" s="49" t="s">
        <v>734</v>
      </c>
      <c r="Y83" s="49">
        <v>3</v>
      </c>
      <c r="Z83" s="49">
        <v>4.5</v>
      </c>
      <c r="AA83" s="49">
        <v>3</v>
      </c>
      <c r="AB83" s="49">
        <v>3</v>
      </c>
      <c r="AC83" s="48">
        <v>85</v>
      </c>
      <c r="AD83" s="48">
        <v>58.857190000000003</v>
      </c>
      <c r="AE83" s="48"/>
      <c r="AF83" s="48" t="s">
        <v>2220</v>
      </c>
      <c r="AG83" s="48" t="s">
        <v>2220</v>
      </c>
      <c r="AH83" s="48">
        <v>975</v>
      </c>
      <c r="AI83" s="48" t="s">
        <v>4362</v>
      </c>
      <c r="AJ83" s="48">
        <v>15</v>
      </c>
      <c r="AK83" s="48">
        <v>600</v>
      </c>
      <c r="AL83" s="48">
        <v>360</v>
      </c>
      <c r="AM83" s="48">
        <v>25.3</v>
      </c>
      <c r="AN83" s="48">
        <v>71.653540000000007</v>
      </c>
      <c r="AO83" s="48">
        <v>18</v>
      </c>
      <c r="AP83" s="48">
        <v>3.7</v>
      </c>
      <c r="AQ83" s="48">
        <v>3.6</v>
      </c>
      <c r="AR83" s="48">
        <v>13.5</v>
      </c>
      <c r="AS83" s="48" t="s">
        <v>734</v>
      </c>
      <c r="AT83" s="48">
        <v>3</v>
      </c>
      <c r="AU83" s="48">
        <v>4.5</v>
      </c>
      <c r="AV83" s="48">
        <v>3</v>
      </c>
      <c r="AW83" s="48">
        <v>3</v>
      </c>
    </row>
    <row r="84" spans="6:49" x14ac:dyDescent="0.2">
      <c r="F84" s="13" t="s">
        <v>480</v>
      </c>
      <c r="G84" s="13" t="s">
        <v>481</v>
      </c>
      <c r="H84" s="49"/>
      <c r="I84" s="49">
        <v>53.107130000000005</v>
      </c>
      <c r="J84" s="49"/>
      <c r="K84" s="49" t="s">
        <v>2220</v>
      </c>
      <c r="L84" s="49" t="s">
        <v>2220</v>
      </c>
      <c r="M84" s="49">
        <v>1120</v>
      </c>
      <c r="N84" s="49" t="s">
        <v>4364</v>
      </c>
      <c r="O84" s="49">
        <v>10</v>
      </c>
      <c r="P84" s="49">
        <v>840</v>
      </c>
      <c r="Q84" s="49">
        <v>270</v>
      </c>
      <c r="R84" s="49">
        <v>27.6</v>
      </c>
      <c r="S84" s="49" t="s">
        <v>4365</v>
      </c>
      <c r="T84" s="49">
        <v>19</v>
      </c>
      <c r="U84" s="49">
        <v>3.9</v>
      </c>
      <c r="V84" s="49">
        <v>4.7</v>
      </c>
      <c r="W84" s="49">
        <v>13</v>
      </c>
      <c r="X84" s="49" t="s">
        <v>4233</v>
      </c>
      <c r="Y84" s="49">
        <v>3</v>
      </c>
      <c r="Z84" s="49">
        <v>4</v>
      </c>
      <c r="AA84" s="49">
        <v>3</v>
      </c>
      <c r="AB84" s="49">
        <v>3</v>
      </c>
      <c r="AC84" s="48">
        <v>122</v>
      </c>
      <c r="AD84" s="48">
        <v>53.107130000000005</v>
      </c>
      <c r="AE84" s="48"/>
      <c r="AF84" s="48" t="s">
        <v>2220</v>
      </c>
      <c r="AG84" s="48" t="s">
        <v>2220</v>
      </c>
      <c r="AH84" s="48">
        <v>1120</v>
      </c>
      <c r="AI84" s="48" t="s">
        <v>4364</v>
      </c>
      <c r="AJ84" s="48">
        <v>10</v>
      </c>
      <c r="AK84" s="48">
        <v>840</v>
      </c>
      <c r="AL84" s="48">
        <v>270</v>
      </c>
      <c r="AM84" s="48">
        <v>27.6</v>
      </c>
      <c r="AN84" s="48">
        <v>69.066370000000006</v>
      </c>
      <c r="AO84" s="48">
        <v>19</v>
      </c>
      <c r="AP84" s="48">
        <v>3.9</v>
      </c>
      <c r="AQ84" s="48">
        <v>4.7</v>
      </c>
      <c r="AR84" s="48">
        <v>13</v>
      </c>
      <c r="AS84" s="48" t="s">
        <v>4233</v>
      </c>
      <c r="AT84" s="48">
        <v>3</v>
      </c>
      <c r="AU84" s="48">
        <v>4</v>
      </c>
      <c r="AV84" s="48">
        <v>3</v>
      </c>
      <c r="AW84" s="48">
        <v>3</v>
      </c>
    </row>
    <row r="85" spans="6:49" x14ac:dyDescent="0.2">
      <c r="F85" s="13" t="s">
        <v>482</v>
      </c>
      <c r="G85" s="13" t="s">
        <v>483</v>
      </c>
      <c r="H85" s="49"/>
      <c r="I85" s="49">
        <v>51.873620000000003</v>
      </c>
      <c r="J85" s="49"/>
      <c r="K85" s="49" t="s">
        <v>2220</v>
      </c>
      <c r="L85" s="49" t="s">
        <v>2220</v>
      </c>
      <c r="M85" s="49">
        <v>550</v>
      </c>
      <c r="N85" s="49" t="s">
        <v>4366</v>
      </c>
      <c r="O85" s="49">
        <v>30</v>
      </c>
      <c r="P85" s="49">
        <v>450</v>
      </c>
      <c r="Q85" s="49">
        <v>70</v>
      </c>
      <c r="R85" s="49">
        <v>50.2</v>
      </c>
      <c r="S85" s="49" t="s">
        <v>4367</v>
      </c>
      <c r="T85" s="49">
        <v>35</v>
      </c>
      <c r="U85" s="49">
        <v>10.199999999999999</v>
      </c>
      <c r="V85" s="49">
        <v>5</v>
      </c>
      <c r="W85" s="49">
        <v>8.5</v>
      </c>
      <c r="X85" s="49" t="s">
        <v>3419</v>
      </c>
      <c r="Y85" s="49">
        <v>4.5</v>
      </c>
      <c r="Z85" s="49">
        <v>1</v>
      </c>
      <c r="AA85" s="49">
        <v>0.5</v>
      </c>
      <c r="AB85" s="49">
        <v>2.5</v>
      </c>
      <c r="AC85" s="48">
        <v>119</v>
      </c>
      <c r="AD85" s="48">
        <v>53.725470000000001</v>
      </c>
      <c r="AE85" s="48"/>
      <c r="AF85" s="48" t="s">
        <v>2220</v>
      </c>
      <c r="AG85" s="48" t="s">
        <v>2220</v>
      </c>
      <c r="AH85" s="48">
        <v>550</v>
      </c>
      <c r="AI85" s="48" t="s">
        <v>4366</v>
      </c>
      <c r="AJ85" s="48">
        <v>30</v>
      </c>
      <c r="AK85" s="48">
        <v>450</v>
      </c>
      <c r="AL85" s="48">
        <v>70</v>
      </c>
      <c r="AM85" s="48">
        <v>50.2</v>
      </c>
      <c r="AN85" s="48">
        <v>43.644539999999999</v>
      </c>
      <c r="AO85" s="48">
        <v>35</v>
      </c>
      <c r="AP85" s="48">
        <v>10.199999999999999</v>
      </c>
      <c r="AQ85" s="48">
        <v>5</v>
      </c>
      <c r="AR85" s="48">
        <v>9.5</v>
      </c>
      <c r="AS85" s="48" t="s">
        <v>4258</v>
      </c>
      <c r="AT85" s="48">
        <v>4.5</v>
      </c>
      <c r="AU85" s="48">
        <v>2</v>
      </c>
      <c r="AV85" s="48">
        <v>0.5</v>
      </c>
      <c r="AW85" s="48">
        <v>2.5</v>
      </c>
    </row>
    <row r="86" spans="6:49" x14ac:dyDescent="0.2">
      <c r="F86" s="13" t="s">
        <v>484</v>
      </c>
      <c r="G86" s="13" t="s">
        <v>485</v>
      </c>
      <c r="H86" s="49"/>
      <c r="I86" s="49">
        <v>65.261769999999999</v>
      </c>
      <c r="J86" s="49"/>
      <c r="K86" s="49" t="s">
        <v>2220</v>
      </c>
      <c r="L86" s="49" t="s">
        <v>2220</v>
      </c>
      <c r="M86" s="49">
        <v>360</v>
      </c>
      <c r="N86" s="49" t="s">
        <v>4368</v>
      </c>
      <c r="O86" s="49">
        <v>20</v>
      </c>
      <c r="P86" s="49">
        <v>280</v>
      </c>
      <c r="Q86" s="49">
        <v>60</v>
      </c>
      <c r="R86" s="49">
        <v>23.4</v>
      </c>
      <c r="S86" s="49" t="s">
        <v>4245</v>
      </c>
      <c r="T86" s="49">
        <v>18.5</v>
      </c>
      <c r="U86" s="49">
        <v>4.5</v>
      </c>
      <c r="V86" s="49">
        <v>0.4</v>
      </c>
      <c r="W86" s="49">
        <v>7.5</v>
      </c>
      <c r="X86" s="49" t="s">
        <v>1667</v>
      </c>
      <c r="Y86" s="49">
        <v>3</v>
      </c>
      <c r="Z86" s="49">
        <v>1</v>
      </c>
      <c r="AA86" s="49">
        <v>1</v>
      </c>
      <c r="AB86" s="49">
        <v>2.5</v>
      </c>
      <c r="AC86" s="48">
        <v>50</v>
      </c>
      <c r="AD86" s="48">
        <v>65.261769999999999</v>
      </c>
      <c r="AE86" s="48"/>
      <c r="AF86" s="48" t="s">
        <v>2220</v>
      </c>
      <c r="AG86" s="48" t="s">
        <v>2220</v>
      </c>
      <c r="AH86" s="48">
        <v>360</v>
      </c>
      <c r="AI86" s="48" t="s">
        <v>4368</v>
      </c>
      <c r="AJ86" s="48">
        <v>20</v>
      </c>
      <c r="AK86" s="48">
        <v>280</v>
      </c>
      <c r="AL86" s="48">
        <v>60</v>
      </c>
      <c r="AM86" s="48">
        <v>23.4</v>
      </c>
      <c r="AN86" s="48">
        <v>73.790779999999998</v>
      </c>
      <c r="AO86" s="48">
        <v>18.5</v>
      </c>
      <c r="AP86" s="48">
        <v>4.5</v>
      </c>
      <c r="AQ86" s="48">
        <v>0.4</v>
      </c>
      <c r="AR86" s="48">
        <v>7.5</v>
      </c>
      <c r="AS86" s="48" t="s">
        <v>1667</v>
      </c>
      <c r="AT86" s="48">
        <v>3</v>
      </c>
      <c r="AU86" s="48">
        <v>1</v>
      </c>
      <c r="AV86" s="48">
        <v>1</v>
      </c>
      <c r="AW86" s="48">
        <v>2.5</v>
      </c>
    </row>
    <row r="87" spans="6:49" x14ac:dyDescent="0.2">
      <c r="F87" s="13" t="s">
        <v>486</v>
      </c>
      <c r="G87" s="13" t="s">
        <v>487</v>
      </c>
      <c r="H87" s="49"/>
      <c r="I87" s="49">
        <v>55.558140000000002</v>
      </c>
      <c r="J87" s="49"/>
      <c r="K87" s="49" t="s">
        <v>2220</v>
      </c>
      <c r="L87" s="49" t="s">
        <v>2220</v>
      </c>
      <c r="M87" s="49">
        <v>642</v>
      </c>
      <c r="N87" s="49" t="s">
        <v>4369</v>
      </c>
      <c r="O87" s="49">
        <v>37</v>
      </c>
      <c r="P87" s="49">
        <v>415</v>
      </c>
      <c r="Q87" s="49">
        <v>190</v>
      </c>
      <c r="R87" s="49">
        <v>31.2</v>
      </c>
      <c r="S87" s="49" t="s">
        <v>4370</v>
      </c>
      <c r="T87" s="49">
        <v>8</v>
      </c>
      <c r="U87" s="49">
        <v>8.1999999999999993</v>
      </c>
      <c r="V87" s="49">
        <v>15</v>
      </c>
      <c r="W87" s="49">
        <v>8</v>
      </c>
      <c r="X87" s="49" t="s">
        <v>4236</v>
      </c>
      <c r="Y87" s="49">
        <v>2</v>
      </c>
      <c r="Z87" s="49">
        <v>2</v>
      </c>
      <c r="AA87" s="49">
        <v>1</v>
      </c>
      <c r="AB87" s="49">
        <v>3</v>
      </c>
      <c r="AC87" s="48">
        <v>110</v>
      </c>
      <c r="AD87" s="48">
        <v>55.558140000000002</v>
      </c>
      <c r="AE87" s="48"/>
      <c r="AF87" s="48" t="s">
        <v>2220</v>
      </c>
      <c r="AG87" s="48" t="s">
        <v>2220</v>
      </c>
      <c r="AH87" s="48">
        <v>642</v>
      </c>
      <c r="AI87" s="48" t="s">
        <v>4369</v>
      </c>
      <c r="AJ87" s="48">
        <v>37</v>
      </c>
      <c r="AK87" s="48">
        <v>415</v>
      </c>
      <c r="AL87" s="48">
        <v>190</v>
      </c>
      <c r="AM87" s="48">
        <v>31.2</v>
      </c>
      <c r="AN87" s="48">
        <v>65.016869999999997</v>
      </c>
      <c r="AO87" s="48">
        <v>8</v>
      </c>
      <c r="AP87" s="48">
        <v>8.1999999999999993</v>
      </c>
      <c r="AQ87" s="48">
        <v>15</v>
      </c>
      <c r="AR87" s="48">
        <v>8</v>
      </c>
      <c r="AS87" s="48" t="s">
        <v>4236</v>
      </c>
      <c r="AT87" s="48">
        <v>2</v>
      </c>
      <c r="AU87" s="48">
        <v>2</v>
      </c>
      <c r="AV87" s="48">
        <v>1</v>
      </c>
      <c r="AW87" s="48">
        <v>3</v>
      </c>
    </row>
    <row r="88" spans="6:49" x14ac:dyDescent="0.2">
      <c r="F88" s="13" t="s">
        <v>122</v>
      </c>
      <c r="G88" s="13" t="s">
        <v>18</v>
      </c>
      <c r="H88" s="49"/>
      <c r="I88" s="49">
        <v>81.254220000000004</v>
      </c>
      <c r="J88" s="49"/>
      <c r="K88" s="49" t="s">
        <v>2220</v>
      </c>
      <c r="L88" s="49" t="s">
        <v>2220</v>
      </c>
      <c r="M88" s="49">
        <v>370</v>
      </c>
      <c r="N88" s="49" t="s">
        <v>4371</v>
      </c>
      <c r="O88" s="49">
        <v>15</v>
      </c>
      <c r="P88" s="49">
        <v>135</v>
      </c>
      <c r="Q88" s="49">
        <v>220</v>
      </c>
      <c r="R88" s="49">
        <v>22</v>
      </c>
      <c r="S88" s="49" t="s">
        <v>4372</v>
      </c>
      <c r="T88" s="49">
        <v>8.5</v>
      </c>
      <c r="U88" s="49">
        <v>3.5</v>
      </c>
      <c r="V88" s="49">
        <v>10</v>
      </c>
      <c r="W88" s="49">
        <v>16</v>
      </c>
      <c r="X88" s="49" t="s">
        <v>4098</v>
      </c>
      <c r="Y88" s="49">
        <v>5</v>
      </c>
      <c r="Z88" s="49">
        <v>5</v>
      </c>
      <c r="AA88" s="49">
        <v>3</v>
      </c>
      <c r="AB88" s="49">
        <v>3</v>
      </c>
      <c r="AC88" s="48">
        <v>4</v>
      </c>
      <c r="AD88" s="48">
        <v>81.254220000000004</v>
      </c>
      <c r="AE88" s="48"/>
      <c r="AF88" s="48" t="s">
        <v>2220</v>
      </c>
      <c r="AG88" s="48" t="s">
        <v>2220</v>
      </c>
      <c r="AH88" s="48">
        <v>370</v>
      </c>
      <c r="AI88" s="48" t="s">
        <v>4371</v>
      </c>
      <c r="AJ88" s="48">
        <v>15</v>
      </c>
      <c r="AK88" s="48">
        <v>135</v>
      </c>
      <c r="AL88" s="48">
        <v>220</v>
      </c>
      <c r="AM88" s="48">
        <v>22</v>
      </c>
      <c r="AN88" s="48">
        <v>75.365579999999994</v>
      </c>
      <c r="AO88" s="48">
        <v>8.5</v>
      </c>
      <c r="AP88" s="48">
        <v>3.5</v>
      </c>
      <c r="AQ88" s="48">
        <v>10</v>
      </c>
      <c r="AR88" s="48">
        <v>16</v>
      </c>
      <c r="AS88" s="48" t="s">
        <v>4098</v>
      </c>
      <c r="AT88" s="48">
        <v>5</v>
      </c>
      <c r="AU88" s="48">
        <v>5</v>
      </c>
      <c r="AV88" s="48">
        <v>3</v>
      </c>
      <c r="AW88" s="48">
        <v>3</v>
      </c>
    </row>
    <row r="89" spans="6:49" x14ac:dyDescent="0.2">
      <c r="F89" s="13" t="s">
        <v>488</v>
      </c>
      <c r="G89" s="13" t="s">
        <v>489</v>
      </c>
      <c r="H89" s="49"/>
      <c r="I89" s="49">
        <v>58.271560000000008</v>
      </c>
      <c r="J89" s="49"/>
      <c r="K89" s="49" t="s">
        <v>2220</v>
      </c>
      <c r="L89" s="49" t="s">
        <v>2220</v>
      </c>
      <c r="M89" s="49">
        <v>465</v>
      </c>
      <c r="N89" s="49" t="s">
        <v>4373</v>
      </c>
      <c r="O89" s="49">
        <v>40</v>
      </c>
      <c r="P89" s="49">
        <v>365</v>
      </c>
      <c r="Q89" s="49">
        <v>60</v>
      </c>
      <c r="R89" s="49">
        <v>41.8</v>
      </c>
      <c r="S89" s="49" t="s">
        <v>4374</v>
      </c>
      <c r="T89" s="49">
        <v>27.5</v>
      </c>
      <c r="U89" s="49">
        <v>11.6</v>
      </c>
      <c r="V89" s="49">
        <v>2.7</v>
      </c>
      <c r="W89" s="49">
        <v>9</v>
      </c>
      <c r="X89" s="49" t="s">
        <v>286</v>
      </c>
      <c r="Y89" s="49">
        <v>4.5</v>
      </c>
      <c r="Z89" s="49">
        <v>2</v>
      </c>
      <c r="AA89" s="49">
        <v>0.5</v>
      </c>
      <c r="AB89" s="49">
        <v>2</v>
      </c>
      <c r="AC89" s="48">
        <v>89</v>
      </c>
      <c r="AD89" s="48">
        <v>58.271560000000008</v>
      </c>
      <c r="AE89" s="48"/>
      <c r="AF89" s="48" t="s">
        <v>2220</v>
      </c>
      <c r="AG89" s="48" t="s">
        <v>2220</v>
      </c>
      <c r="AH89" s="48">
        <v>465</v>
      </c>
      <c r="AI89" s="48" t="s">
        <v>4373</v>
      </c>
      <c r="AJ89" s="48">
        <v>40</v>
      </c>
      <c r="AK89" s="48">
        <v>365</v>
      </c>
      <c r="AL89" s="48">
        <v>60</v>
      </c>
      <c r="AM89" s="48">
        <v>41.8</v>
      </c>
      <c r="AN89" s="48">
        <v>53.093359999999997</v>
      </c>
      <c r="AO89" s="48">
        <v>27.5</v>
      </c>
      <c r="AP89" s="48">
        <v>11.6</v>
      </c>
      <c r="AQ89" s="48">
        <v>2.7</v>
      </c>
      <c r="AR89" s="48">
        <v>9</v>
      </c>
      <c r="AS89" s="48" t="s">
        <v>286</v>
      </c>
      <c r="AT89" s="48">
        <v>4.5</v>
      </c>
      <c r="AU89" s="48">
        <v>2</v>
      </c>
      <c r="AV89" s="48">
        <v>0.5</v>
      </c>
      <c r="AW89" s="48">
        <v>2</v>
      </c>
    </row>
    <row r="90" spans="6:49" x14ac:dyDescent="0.2">
      <c r="F90" s="13" t="s">
        <v>490</v>
      </c>
      <c r="G90" s="13" t="s">
        <v>491</v>
      </c>
      <c r="H90" s="49"/>
      <c r="I90" s="49">
        <v>53.387380000000007</v>
      </c>
      <c r="J90" s="49"/>
      <c r="K90" s="49" t="s">
        <v>2220</v>
      </c>
      <c r="L90" s="49" t="s">
        <v>2220</v>
      </c>
      <c r="M90" s="49">
        <v>660</v>
      </c>
      <c r="N90" s="49" t="s">
        <v>4259</v>
      </c>
      <c r="O90" s="49">
        <v>20</v>
      </c>
      <c r="P90" s="49">
        <v>100</v>
      </c>
      <c r="Q90" s="49">
        <v>540</v>
      </c>
      <c r="R90" s="49">
        <v>25.8</v>
      </c>
      <c r="S90" s="49" t="s">
        <v>4375</v>
      </c>
      <c r="T90" s="49">
        <v>24.3</v>
      </c>
      <c r="U90" s="49">
        <v>1.5</v>
      </c>
      <c r="V90" s="49">
        <v>0</v>
      </c>
      <c r="W90" s="49">
        <v>6</v>
      </c>
      <c r="X90" s="49" t="s">
        <v>272</v>
      </c>
      <c r="Y90" s="49">
        <v>3</v>
      </c>
      <c r="Z90" s="49">
        <v>1</v>
      </c>
      <c r="AA90" s="49">
        <v>0.5</v>
      </c>
      <c r="AB90" s="49">
        <v>1.5</v>
      </c>
      <c r="AC90" s="48">
        <v>121</v>
      </c>
      <c r="AD90" s="48">
        <v>53.387380000000007</v>
      </c>
      <c r="AE90" s="48"/>
      <c r="AF90" s="48" t="s">
        <v>2220</v>
      </c>
      <c r="AG90" s="48" t="s">
        <v>2220</v>
      </c>
      <c r="AH90" s="48">
        <v>660</v>
      </c>
      <c r="AI90" s="48" t="s">
        <v>4259</v>
      </c>
      <c r="AJ90" s="48">
        <v>20</v>
      </c>
      <c r="AK90" s="48">
        <v>100</v>
      </c>
      <c r="AL90" s="48">
        <v>540</v>
      </c>
      <c r="AM90" s="48">
        <v>25.8</v>
      </c>
      <c r="AN90" s="48">
        <v>71.09111</v>
      </c>
      <c r="AO90" s="48">
        <v>24.3</v>
      </c>
      <c r="AP90" s="48">
        <v>1.5</v>
      </c>
      <c r="AQ90" s="48">
        <v>0</v>
      </c>
      <c r="AR90" s="48">
        <v>6</v>
      </c>
      <c r="AS90" s="48" t="s">
        <v>272</v>
      </c>
      <c r="AT90" s="48">
        <v>3</v>
      </c>
      <c r="AU90" s="48">
        <v>1</v>
      </c>
      <c r="AV90" s="48">
        <v>0.5</v>
      </c>
      <c r="AW90" s="48">
        <v>1.5</v>
      </c>
    </row>
    <row r="91" spans="6:49" x14ac:dyDescent="0.2">
      <c r="F91" s="13" t="s">
        <v>492</v>
      </c>
      <c r="G91" s="13" t="s">
        <v>493</v>
      </c>
      <c r="H91" s="49"/>
      <c r="I91" s="49">
        <v>84.149300000000011</v>
      </c>
      <c r="J91" s="49"/>
      <c r="K91" s="49" t="s">
        <v>2220</v>
      </c>
      <c r="L91" s="49" t="s">
        <v>2220</v>
      </c>
      <c r="M91" s="49">
        <v>290</v>
      </c>
      <c r="N91" s="49" t="s">
        <v>4376</v>
      </c>
      <c r="O91" s="49">
        <v>20</v>
      </c>
      <c r="P91" s="49">
        <v>150</v>
      </c>
      <c r="Q91" s="49">
        <v>120</v>
      </c>
      <c r="R91" s="49">
        <v>12.7</v>
      </c>
      <c r="S91" s="49" t="s">
        <v>4377</v>
      </c>
      <c r="T91" s="49">
        <v>9</v>
      </c>
      <c r="U91" s="49">
        <v>3</v>
      </c>
      <c r="V91" s="49">
        <v>0.7</v>
      </c>
      <c r="W91" s="49">
        <v>14.5</v>
      </c>
      <c r="X91" s="49" t="s">
        <v>3669</v>
      </c>
      <c r="Y91" s="49">
        <v>3.5</v>
      </c>
      <c r="Z91" s="49">
        <v>4</v>
      </c>
      <c r="AA91" s="49">
        <v>4</v>
      </c>
      <c r="AB91" s="49">
        <v>3</v>
      </c>
      <c r="AC91" s="48">
        <v>2</v>
      </c>
      <c r="AD91" s="48">
        <v>84.149300000000011</v>
      </c>
      <c r="AE91" s="48"/>
      <c r="AF91" s="48" t="s">
        <v>2220</v>
      </c>
      <c r="AG91" s="48" t="s">
        <v>2220</v>
      </c>
      <c r="AH91" s="48">
        <v>290</v>
      </c>
      <c r="AI91" s="48" t="s">
        <v>4376</v>
      </c>
      <c r="AJ91" s="48">
        <v>20</v>
      </c>
      <c r="AK91" s="48">
        <v>150</v>
      </c>
      <c r="AL91" s="48">
        <v>120</v>
      </c>
      <c r="AM91" s="48">
        <v>12.7</v>
      </c>
      <c r="AN91" s="48">
        <v>85.826769999999996</v>
      </c>
      <c r="AO91" s="48">
        <v>9</v>
      </c>
      <c r="AP91" s="48">
        <v>3</v>
      </c>
      <c r="AQ91" s="48">
        <v>0.7</v>
      </c>
      <c r="AR91" s="48">
        <v>14.5</v>
      </c>
      <c r="AS91" s="48" t="s">
        <v>3669</v>
      </c>
      <c r="AT91" s="48">
        <v>3.5</v>
      </c>
      <c r="AU91" s="48">
        <v>4</v>
      </c>
      <c r="AV91" s="48">
        <v>4</v>
      </c>
      <c r="AW91" s="48">
        <v>3</v>
      </c>
    </row>
    <row r="92" spans="6:49" x14ac:dyDescent="0.2">
      <c r="F92" s="13" t="s">
        <v>494</v>
      </c>
      <c r="G92" s="13" t="s">
        <v>495</v>
      </c>
      <c r="H92" s="49"/>
      <c r="I92" s="49">
        <v>63.808810000000008</v>
      </c>
      <c r="J92" s="49"/>
      <c r="K92" s="49" t="s">
        <v>2220</v>
      </c>
      <c r="L92" s="49" t="s">
        <v>2220</v>
      </c>
      <c r="M92" s="49">
        <v>330</v>
      </c>
      <c r="N92" s="49" t="s">
        <v>4378</v>
      </c>
      <c r="O92" s="49">
        <v>60</v>
      </c>
      <c r="P92" s="49">
        <v>180</v>
      </c>
      <c r="Q92" s="49">
        <v>90</v>
      </c>
      <c r="R92" s="49">
        <v>34.4</v>
      </c>
      <c r="S92" s="49" t="s">
        <v>4379</v>
      </c>
      <c r="T92" s="49">
        <v>25.2</v>
      </c>
      <c r="U92" s="49">
        <v>7.8</v>
      </c>
      <c r="V92" s="49">
        <v>1.4</v>
      </c>
      <c r="W92" s="49">
        <v>8.5</v>
      </c>
      <c r="X92" s="49" t="s">
        <v>3419</v>
      </c>
      <c r="Y92" s="49">
        <v>4.5</v>
      </c>
      <c r="Z92" s="49">
        <v>2.5</v>
      </c>
      <c r="AA92" s="49">
        <v>0</v>
      </c>
      <c r="AB92" s="49">
        <v>1.5</v>
      </c>
      <c r="AC92" s="48">
        <v>53</v>
      </c>
      <c r="AD92" s="48">
        <v>64.734740000000002</v>
      </c>
      <c r="AE92" s="48"/>
      <c r="AF92" s="48" t="s">
        <v>2220</v>
      </c>
      <c r="AG92" s="48" t="s">
        <v>2220</v>
      </c>
      <c r="AH92" s="48">
        <v>330</v>
      </c>
      <c r="AI92" s="48" t="s">
        <v>4378</v>
      </c>
      <c r="AJ92" s="48">
        <v>60</v>
      </c>
      <c r="AK92" s="48">
        <v>180</v>
      </c>
      <c r="AL92" s="48">
        <v>90</v>
      </c>
      <c r="AM92" s="48">
        <v>34.4</v>
      </c>
      <c r="AN92" s="48">
        <v>61.417319999999997</v>
      </c>
      <c r="AO92" s="48">
        <v>25.2</v>
      </c>
      <c r="AP92" s="48">
        <v>7.8</v>
      </c>
      <c r="AQ92" s="48">
        <v>1.4</v>
      </c>
      <c r="AR92" s="48">
        <v>9</v>
      </c>
      <c r="AS92" s="48" t="s">
        <v>286</v>
      </c>
      <c r="AT92" s="48">
        <v>4.5</v>
      </c>
      <c r="AU92" s="48">
        <v>2.5</v>
      </c>
      <c r="AV92" s="48">
        <v>0</v>
      </c>
      <c r="AW92" s="48">
        <v>2</v>
      </c>
    </row>
    <row r="93" spans="6:49" x14ac:dyDescent="0.2">
      <c r="F93" s="13" t="s">
        <v>496</v>
      </c>
      <c r="G93" s="13" t="s">
        <v>497</v>
      </c>
      <c r="H93" s="49"/>
      <c r="I93" s="49">
        <v>61.433130000000006</v>
      </c>
      <c r="J93" s="49"/>
      <c r="K93" s="49" t="s">
        <v>2220</v>
      </c>
      <c r="L93" s="49" t="s">
        <v>2220</v>
      </c>
      <c r="M93" s="49">
        <v>566</v>
      </c>
      <c r="N93" s="49" t="s">
        <v>4380</v>
      </c>
      <c r="O93" s="49">
        <v>26</v>
      </c>
      <c r="P93" s="49">
        <v>420</v>
      </c>
      <c r="Q93" s="49">
        <v>120</v>
      </c>
      <c r="R93" s="49">
        <v>18.600000000000001</v>
      </c>
      <c r="S93" s="49" t="s">
        <v>4267</v>
      </c>
      <c r="T93" s="49">
        <v>15</v>
      </c>
      <c r="U93" s="49">
        <v>2.6</v>
      </c>
      <c r="V93" s="49">
        <v>1</v>
      </c>
      <c r="W93" s="49">
        <v>7.5</v>
      </c>
      <c r="X93" s="49" t="s">
        <v>1667</v>
      </c>
      <c r="Y93" s="49">
        <v>4</v>
      </c>
      <c r="Z93" s="49">
        <v>1</v>
      </c>
      <c r="AA93" s="49">
        <v>0</v>
      </c>
      <c r="AB93" s="49">
        <v>2.5</v>
      </c>
      <c r="AC93" s="48">
        <v>74</v>
      </c>
      <c r="AD93" s="48">
        <v>61.433130000000006</v>
      </c>
      <c r="AE93" s="48"/>
      <c r="AF93" s="48" t="s">
        <v>2220</v>
      </c>
      <c r="AG93" s="48" t="s">
        <v>2220</v>
      </c>
      <c r="AH93" s="48">
        <v>566</v>
      </c>
      <c r="AI93" s="48" t="s">
        <v>4380</v>
      </c>
      <c r="AJ93" s="48">
        <v>26</v>
      </c>
      <c r="AK93" s="48">
        <v>420</v>
      </c>
      <c r="AL93" s="48">
        <v>120</v>
      </c>
      <c r="AM93" s="48">
        <v>18.600000000000001</v>
      </c>
      <c r="AN93" s="48">
        <v>79.190100000000001</v>
      </c>
      <c r="AO93" s="48">
        <v>15</v>
      </c>
      <c r="AP93" s="48">
        <v>2.6</v>
      </c>
      <c r="AQ93" s="48">
        <v>1</v>
      </c>
      <c r="AR93" s="48">
        <v>7.5</v>
      </c>
      <c r="AS93" s="48" t="s">
        <v>1667</v>
      </c>
      <c r="AT93" s="48">
        <v>4</v>
      </c>
      <c r="AU93" s="48">
        <v>1</v>
      </c>
      <c r="AV93" s="48">
        <v>0</v>
      </c>
      <c r="AW93" s="48">
        <v>2.5</v>
      </c>
    </row>
    <row r="94" spans="6:49" x14ac:dyDescent="0.2">
      <c r="F94" s="13" t="s">
        <v>125</v>
      </c>
      <c r="G94" s="13" t="s">
        <v>24</v>
      </c>
      <c r="H94" s="49"/>
      <c r="I94" s="49">
        <v>50.417130000000007</v>
      </c>
      <c r="J94" s="49"/>
      <c r="K94" s="49" t="s">
        <v>2220</v>
      </c>
      <c r="L94" s="49" t="s">
        <v>2220</v>
      </c>
      <c r="M94" s="49">
        <v>410</v>
      </c>
      <c r="N94" s="49" t="s">
        <v>4381</v>
      </c>
      <c r="O94" s="49">
        <v>20</v>
      </c>
      <c r="P94" s="49">
        <v>240</v>
      </c>
      <c r="Q94" s="49">
        <v>150</v>
      </c>
      <c r="R94" s="49">
        <v>47</v>
      </c>
      <c r="S94" s="49" t="s">
        <v>4382</v>
      </c>
      <c r="T94" s="49">
        <v>22</v>
      </c>
      <c r="U94" s="49">
        <v>15</v>
      </c>
      <c r="V94" s="49">
        <v>10</v>
      </c>
      <c r="W94" s="49">
        <v>5</v>
      </c>
      <c r="X94" s="49" t="s">
        <v>4214</v>
      </c>
      <c r="Y94" s="49">
        <v>2.5</v>
      </c>
      <c r="Z94" s="49">
        <v>1</v>
      </c>
      <c r="AA94" s="49">
        <v>0</v>
      </c>
      <c r="AB94" s="49">
        <v>1.5</v>
      </c>
      <c r="AC94" s="48">
        <v>134</v>
      </c>
      <c r="AD94" s="48">
        <v>50.417130000000007</v>
      </c>
      <c r="AE94" s="48"/>
      <c r="AF94" s="48" t="s">
        <v>2220</v>
      </c>
      <c r="AG94" s="48" t="s">
        <v>2220</v>
      </c>
      <c r="AH94" s="48">
        <v>410</v>
      </c>
      <c r="AI94" s="48" t="s">
        <v>4381</v>
      </c>
      <c r="AJ94" s="48">
        <v>20</v>
      </c>
      <c r="AK94" s="48">
        <v>240</v>
      </c>
      <c r="AL94" s="48">
        <v>150</v>
      </c>
      <c r="AM94" s="48">
        <v>47</v>
      </c>
      <c r="AN94" s="48">
        <v>47.24409</v>
      </c>
      <c r="AO94" s="48">
        <v>22</v>
      </c>
      <c r="AP94" s="48">
        <v>15</v>
      </c>
      <c r="AQ94" s="48">
        <v>10</v>
      </c>
      <c r="AR94" s="48">
        <v>5</v>
      </c>
      <c r="AS94" s="48" t="s">
        <v>4214</v>
      </c>
      <c r="AT94" s="48">
        <v>2.5</v>
      </c>
      <c r="AU94" s="48">
        <v>1</v>
      </c>
      <c r="AV94" s="48">
        <v>0</v>
      </c>
      <c r="AW94" s="48">
        <v>1.5</v>
      </c>
    </row>
    <row r="95" spans="6:49" x14ac:dyDescent="0.2">
      <c r="F95" s="13" t="s">
        <v>498</v>
      </c>
      <c r="G95" s="13" t="s">
        <v>499</v>
      </c>
      <c r="H95" s="49"/>
      <c r="I95" s="49">
        <v>41.99286</v>
      </c>
      <c r="J95" s="49"/>
      <c r="K95" s="49" t="s">
        <v>2220</v>
      </c>
      <c r="L95" s="49" t="s">
        <v>2220</v>
      </c>
      <c r="M95" s="49">
        <v>828</v>
      </c>
      <c r="N95" s="49" t="s">
        <v>4383</v>
      </c>
      <c r="O95" s="49">
        <v>119</v>
      </c>
      <c r="P95" s="49">
        <v>344</v>
      </c>
      <c r="Q95" s="49">
        <v>365</v>
      </c>
      <c r="R95" s="49">
        <v>31.6</v>
      </c>
      <c r="S95" s="49" t="s">
        <v>4384</v>
      </c>
      <c r="T95" s="49">
        <v>27.9</v>
      </c>
      <c r="U95" s="49">
        <v>1.4</v>
      </c>
      <c r="V95" s="49">
        <v>2.2999999999999998</v>
      </c>
      <c r="W95" s="49">
        <v>3.5</v>
      </c>
      <c r="X95" s="49" t="s">
        <v>4317</v>
      </c>
      <c r="Y95" s="49">
        <v>1</v>
      </c>
      <c r="Z95" s="49">
        <v>0</v>
      </c>
      <c r="AA95" s="49">
        <v>0</v>
      </c>
      <c r="AB95" s="49">
        <v>2.5</v>
      </c>
      <c r="AC95" s="48">
        <v>161</v>
      </c>
      <c r="AD95" s="48">
        <v>41.99286</v>
      </c>
      <c r="AE95" s="48"/>
      <c r="AF95" s="48" t="s">
        <v>2220</v>
      </c>
      <c r="AG95" s="48" t="s">
        <v>2220</v>
      </c>
      <c r="AH95" s="48">
        <v>828</v>
      </c>
      <c r="AI95" s="48" t="s">
        <v>4383</v>
      </c>
      <c r="AJ95" s="48">
        <v>119</v>
      </c>
      <c r="AK95" s="48">
        <v>344</v>
      </c>
      <c r="AL95" s="48">
        <v>365</v>
      </c>
      <c r="AM95" s="48">
        <v>31.6</v>
      </c>
      <c r="AN95" s="48">
        <v>64.566929999999999</v>
      </c>
      <c r="AO95" s="48">
        <v>27.9</v>
      </c>
      <c r="AP95" s="48">
        <v>1.4</v>
      </c>
      <c r="AQ95" s="48">
        <v>2.2999999999999998</v>
      </c>
      <c r="AR95" s="48">
        <v>3.5</v>
      </c>
      <c r="AS95" s="48" t="s">
        <v>4317</v>
      </c>
      <c r="AT95" s="48">
        <v>1</v>
      </c>
      <c r="AU95" s="48">
        <v>0</v>
      </c>
      <c r="AV95" s="48">
        <v>0</v>
      </c>
      <c r="AW95" s="48">
        <v>2.5</v>
      </c>
    </row>
    <row r="96" spans="6:49" x14ac:dyDescent="0.2">
      <c r="F96" s="13" t="s">
        <v>500</v>
      </c>
      <c r="G96" s="13" t="s">
        <v>501</v>
      </c>
      <c r="H96" s="49"/>
      <c r="I96" s="49">
        <v>73.507230000000007</v>
      </c>
      <c r="J96" s="49"/>
      <c r="K96" s="49" t="s">
        <v>2220</v>
      </c>
      <c r="L96" s="49" t="s">
        <v>2220</v>
      </c>
      <c r="M96" s="49">
        <v>469</v>
      </c>
      <c r="N96" s="49" t="s">
        <v>4385</v>
      </c>
      <c r="O96" s="49">
        <v>49</v>
      </c>
      <c r="P96" s="49">
        <v>300</v>
      </c>
      <c r="Q96" s="49">
        <v>120</v>
      </c>
      <c r="R96" s="49">
        <v>23.1</v>
      </c>
      <c r="S96" s="49" t="s">
        <v>4254</v>
      </c>
      <c r="T96" s="49">
        <v>14.3</v>
      </c>
      <c r="U96" s="49">
        <v>6.4</v>
      </c>
      <c r="V96" s="49">
        <v>2.4</v>
      </c>
      <c r="W96" s="49">
        <v>13.5</v>
      </c>
      <c r="X96" s="49" t="s">
        <v>734</v>
      </c>
      <c r="Y96" s="49">
        <v>3</v>
      </c>
      <c r="Z96" s="49">
        <v>5.5</v>
      </c>
      <c r="AA96" s="49">
        <v>2</v>
      </c>
      <c r="AB96" s="49">
        <v>3</v>
      </c>
      <c r="AC96" s="48">
        <v>15</v>
      </c>
      <c r="AD96" s="48">
        <v>73.507230000000007</v>
      </c>
      <c r="AE96" s="48"/>
      <c r="AF96" s="48" t="s">
        <v>2220</v>
      </c>
      <c r="AG96" s="48" t="s">
        <v>2220</v>
      </c>
      <c r="AH96" s="48">
        <v>469</v>
      </c>
      <c r="AI96" s="48" t="s">
        <v>4385</v>
      </c>
      <c r="AJ96" s="48">
        <v>49</v>
      </c>
      <c r="AK96" s="48">
        <v>300</v>
      </c>
      <c r="AL96" s="48">
        <v>120</v>
      </c>
      <c r="AM96" s="48">
        <v>23.1</v>
      </c>
      <c r="AN96" s="48">
        <v>74.128230000000002</v>
      </c>
      <c r="AO96" s="48">
        <v>14.3</v>
      </c>
      <c r="AP96" s="48">
        <v>6.4</v>
      </c>
      <c r="AQ96" s="48">
        <v>2.4</v>
      </c>
      <c r="AR96" s="48">
        <v>13.5</v>
      </c>
      <c r="AS96" s="48" t="s">
        <v>734</v>
      </c>
      <c r="AT96" s="48">
        <v>3</v>
      </c>
      <c r="AU96" s="48">
        <v>5.5</v>
      </c>
      <c r="AV96" s="48">
        <v>2</v>
      </c>
      <c r="AW96" s="48">
        <v>3</v>
      </c>
    </row>
    <row r="97" spans="6:49" x14ac:dyDescent="0.2">
      <c r="F97" s="13" t="s">
        <v>502</v>
      </c>
      <c r="G97" s="13" t="s">
        <v>503</v>
      </c>
      <c r="H97" s="49"/>
      <c r="I97" s="49">
        <v>49.845950000000002</v>
      </c>
      <c r="J97" s="49"/>
      <c r="K97" s="49" t="s">
        <v>2220</v>
      </c>
      <c r="L97" s="49" t="s">
        <v>2220</v>
      </c>
      <c r="M97" s="49">
        <v>721</v>
      </c>
      <c r="N97" s="49" t="s">
        <v>4386</v>
      </c>
      <c r="O97" s="49">
        <v>15</v>
      </c>
      <c r="P97" s="49">
        <v>556</v>
      </c>
      <c r="Q97" s="49">
        <v>150</v>
      </c>
      <c r="R97" s="49">
        <v>30.8</v>
      </c>
      <c r="S97" s="49" t="s">
        <v>4387</v>
      </c>
      <c r="T97" s="49">
        <v>24.8</v>
      </c>
      <c r="U97" s="49">
        <v>3</v>
      </c>
      <c r="V97" s="49">
        <v>3</v>
      </c>
      <c r="W97" s="49">
        <v>6</v>
      </c>
      <c r="X97" s="49" t="s">
        <v>272</v>
      </c>
      <c r="Y97" s="49">
        <v>4</v>
      </c>
      <c r="Z97" s="49">
        <v>0.5</v>
      </c>
      <c r="AA97" s="49">
        <v>0</v>
      </c>
      <c r="AB97" s="49">
        <v>1.5</v>
      </c>
      <c r="AC97" s="48">
        <v>131</v>
      </c>
      <c r="AD97" s="48">
        <v>50.771880000000003</v>
      </c>
      <c r="AE97" s="48"/>
      <c r="AF97" s="48" t="s">
        <v>2220</v>
      </c>
      <c r="AG97" s="48" t="s">
        <v>2220</v>
      </c>
      <c r="AH97" s="48">
        <v>721</v>
      </c>
      <c r="AI97" s="48" t="s">
        <v>4386</v>
      </c>
      <c r="AJ97" s="48">
        <v>15</v>
      </c>
      <c r="AK97" s="48">
        <v>556</v>
      </c>
      <c r="AL97" s="48">
        <v>150</v>
      </c>
      <c r="AM97" s="48">
        <v>30.8</v>
      </c>
      <c r="AN97" s="48">
        <v>65.466819999999998</v>
      </c>
      <c r="AO97" s="48">
        <v>24.8</v>
      </c>
      <c r="AP97" s="48">
        <v>3</v>
      </c>
      <c r="AQ97" s="48">
        <v>3</v>
      </c>
      <c r="AR97" s="48">
        <v>6.5</v>
      </c>
      <c r="AS97" s="48" t="s">
        <v>4252</v>
      </c>
      <c r="AT97" s="48">
        <v>4</v>
      </c>
      <c r="AU97" s="48">
        <v>0.5</v>
      </c>
      <c r="AV97" s="48">
        <v>0</v>
      </c>
      <c r="AW97" s="48">
        <v>2</v>
      </c>
    </row>
    <row r="98" spans="6:49" x14ac:dyDescent="0.2">
      <c r="F98" s="13" t="s">
        <v>132</v>
      </c>
      <c r="G98" s="13" t="s">
        <v>32</v>
      </c>
      <c r="H98" s="49"/>
      <c r="I98" s="49">
        <v>57.184280000000008</v>
      </c>
      <c r="J98" s="49"/>
      <c r="K98" s="49" t="s">
        <v>2220</v>
      </c>
      <c r="L98" s="49" t="s">
        <v>2220</v>
      </c>
      <c r="M98" s="49">
        <v>615</v>
      </c>
      <c r="N98" s="49" t="s">
        <v>4388</v>
      </c>
      <c r="O98" s="49">
        <v>45</v>
      </c>
      <c r="P98" s="49">
        <v>300</v>
      </c>
      <c r="Q98" s="49">
        <v>270</v>
      </c>
      <c r="R98" s="49">
        <v>31.3</v>
      </c>
      <c r="S98" s="49" t="s">
        <v>4389</v>
      </c>
      <c r="T98" s="49">
        <v>25</v>
      </c>
      <c r="U98" s="49">
        <v>3.6</v>
      </c>
      <c r="V98" s="49">
        <v>2.7</v>
      </c>
      <c r="W98" s="49">
        <v>8.5</v>
      </c>
      <c r="X98" s="49" t="s">
        <v>3419</v>
      </c>
      <c r="Y98" s="49">
        <v>4.5</v>
      </c>
      <c r="Z98" s="49">
        <v>1</v>
      </c>
      <c r="AA98" s="49">
        <v>0.5</v>
      </c>
      <c r="AB98" s="49">
        <v>2.5</v>
      </c>
      <c r="AC98" s="48">
        <v>99</v>
      </c>
      <c r="AD98" s="48">
        <v>57.184280000000008</v>
      </c>
      <c r="AE98" s="48"/>
      <c r="AF98" s="48" t="s">
        <v>2220</v>
      </c>
      <c r="AG98" s="48" t="s">
        <v>2220</v>
      </c>
      <c r="AH98" s="48">
        <v>615</v>
      </c>
      <c r="AI98" s="48" t="s">
        <v>4388</v>
      </c>
      <c r="AJ98" s="48">
        <v>45</v>
      </c>
      <c r="AK98" s="48">
        <v>300</v>
      </c>
      <c r="AL98" s="48">
        <v>270</v>
      </c>
      <c r="AM98" s="48">
        <v>31.3</v>
      </c>
      <c r="AN98" s="48">
        <v>64.904390000000006</v>
      </c>
      <c r="AO98" s="48">
        <v>25</v>
      </c>
      <c r="AP98" s="48">
        <v>3.6</v>
      </c>
      <c r="AQ98" s="48">
        <v>2.7</v>
      </c>
      <c r="AR98" s="48">
        <v>8.5</v>
      </c>
      <c r="AS98" s="48" t="s">
        <v>3419</v>
      </c>
      <c r="AT98" s="48">
        <v>4.5</v>
      </c>
      <c r="AU98" s="48">
        <v>1</v>
      </c>
      <c r="AV98" s="48">
        <v>0.5</v>
      </c>
      <c r="AW98" s="48">
        <v>2.5</v>
      </c>
    </row>
    <row r="99" spans="6:49" x14ac:dyDescent="0.2">
      <c r="F99" s="13" t="s">
        <v>504</v>
      </c>
      <c r="G99" s="13" t="s">
        <v>505</v>
      </c>
      <c r="H99" s="49"/>
      <c r="I99" s="49">
        <v>35.22925</v>
      </c>
      <c r="J99" s="49"/>
      <c r="K99" s="49" t="s">
        <v>2220</v>
      </c>
      <c r="L99" s="49" t="s">
        <v>2220</v>
      </c>
      <c r="M99" s="49">
        <v>1300</v>
      </c>
      <c r="N99" s="49" t="s">
        <v>4390</v>
      </c>
      <c r="O99" s="49">
        <v>30</v>
      </c>
      <c r="P99" s="49">
        <v>730</v>
      </c>
      <c r="Q99" s="49">
        <v>540</v>
      </c>
      <c r="R99" s="49">
        <v>35</v>
      </c>
      <c r="S99" s="49" t="s">
        <v>4391</v>
      </c>
      <c r="T99" s="49">
        <v>25.1</v>
      </c>
      <c r="U99" s="49">
        <v>6.9</v>
      </c>
      <c r="V99" s="49">
        <v>3</v>
      </c>
      <c r="W99" s="49">
        <v>7.5</v>
      </c>
      <c r="X99" s="49" t="s">
        <v>1667</v>
      </c>
      <c r="Y99" s="49">
        <v>4</v>
      </c>
      <c r="Z99" s="49">
        <v>2</v>
      </c>
      <c r="AA99" s="49">
        <v>0</v>
      </c>
      <c r="AB99" s="49">
        <v>1.5</v>
      </c>
      <c r="AC99" s="48">
        <v>175</v>
      </c>
      <c r="AD99" s="48">
        <v>35.22925</v>
      </c>
      <c r="AE99" s="48"/>
      <c r="AF99" s="48" t="s">
        <v>2220</v>
      </c>
      <c r="AG99" s="48" t="s">
        <v>2220</v>
      </c>
      <c r="AH99" s="48">
        <v>1300</v>
      </c>
      <c r="AI99" s="48" t="s">
        <v>4390</v>
      </c>
      <c r="AJ99" s="48">
        <v>30</v>
      </c>
      <c r="AK99" s="48">
        <v>730</v>
      </c>
      <c r="AL99" s="48">
        <v>540</v>
      </c>
      <c r="AM99" s="48">
        <v>35</v>
      </c>
      <c r="AN99" s="48">
        <v>60.74241</v>
      </c>
      <c r="AO99" s="48">
        <v>25.1</v>
      </c>
      <c r="AP99" s="48">
        <v>6.9</v>
      </c>
      <c r="AQ99" s="48">
        <v>3</v>
      </c>
      <c r="AR99" s="48">
        <v>7.5</v>
      </c>
      <c r="AS99" s="48" t="s">
        <v>1667</v>
      </c>
      <c r="AT99" s="48">
        <v>4</v>
      </c>
      <c r="AU99" s="48">
        <v>2</v>
      </c>
      <c r="AV99" s="48">
        <v>0</v>
      </c>
      <c r="AW99" s="48">
        <v>1.5</v>
      </c>
    </row>
    <row r="100" spans="6:49" x14ac:dyDescent="0.2">
      <c r="F100" s="13" t="s">
        <v>506</v>
      </c>
      <c r="G100" s="13" t="s">
        <v>507</v>
      </c>
      <c r="H100" s="49"/>
      <c r="I100" s="49">
        <v>48.414060000000006</v>
      </c>
      <c r="J100" s="49"/>
      <c r="K100" s="49" t="s">
        <v>2220</v>
      </c>
      <c r="L100" s="49" t="s">
        <v>2220</v>
      </c>
      <c r="M100" s="49">
        <v>690</v>
      </c>
      <c r="N100" s="49" t="s">
        <v>4392</v>
      </c>
      <c r="O100" s="49">
        <v>60</v>
      </c>
      <c r="P100" s="49">
        <v>415</v>
      </c>
      <c r="Q100" s="49">
        <v>215</v>
      </c>
      <c r="R100" s="49">
        <v>27</v>
      </c>
      <c r="S100" s="49" t="s">
        <v>4345</v>
      </c>
      <c r="T100" s="49">
        <v>16</v>
      </c>
      <c r="U100" s="49">
        <v>6</v>
      </c>
      <c r="V100" s="49">
        <v>5</v>
      </c>
      <c r="W100" s="49">
        <v>4</v>
      </c>
      <c r="X100" s="49" t="s">
        <v>4312</v>
      </c>
      <c r="Y100" s="49">
        <v>2</v>
      </c>
      <c r="Z100" s="49">
        <v>0</v>
      </c>
      <c r="AA100" s="49">
        <v>0</v>
      </c>
      <c r="AB100" s="49">
        <v>2</v>
      </c>
      <c r="AC100" s="48">
        <v>145</v>
      </c>
      <c r="AD100" s="48">
        <v>48.414060000000006</v>
      </c>
      <c r="AE100" s="48"/>
      <c r="AF100" s="48" t="s">
        <v>2220</v>
      </c>
      <c r="AG100" s="48" t="s">
        <v>2220</v>
      </c>
      <c r="AH100" s="48">
        <v>690</v>
      </c>
      <c r="AI100" s="48" t="s">
        <v>4392</v>
      </c>
      <c r="AJ100" s="48">
        <v>60</v>
      </c>
      <c r="AK100" s="48">
        <v>415</v>
      </c>
      <c r="AL100" s="48">
        <v>215</v>
      </c>
      <c r="AM100" s="48">
        <v>27</v>
      </c>
      <c r="AN100" s="48">
        <v>69.741280000000003</v>
      </c>
      <c r="AO100" s="48">
        <v>16</v>
      </c>
      <c r="AP100" s="48">
        <v>6</v>
      </c>
      <c r="AQ100" s="48">
        <v>5</v>
      </c>
      <c r="AR100" s="48">
        <v>4</v>
      </c>
      <c r="AS100" s="48" t="s">
        <v>4312</v>
      </c>
      <c r="AT100" s="48">
        <v>2</v>
      </c>
      <c r="AU100" s="48">
        <v>0</v>
      </c>
      <c r="AV100" s="48">
        <v>0</v>
      </c>
      <c r="AW100" s="48">
        <v>2</v>
      </c>
    </row>
    <row r="101" spans="6:49" x14ac:dyDescent="0.2">
      <c r="F101" s="13" t="s">
        <v>138</v>
      </c>
      <c r="G101" s="13" t="s">
        <v>45</v>
      </c>
      <c r="H101" s="49"/>
      <c r="I101" s="49">
        <v>59.771640000000005</v>
      </c>
      <c r="J101" s="49"/>
      <c r="K101" s="49" t="s">
        <v>2220</v>
      </c>
      <c r="L101" s="49" t="s">
        <v>2220</v>
      </c>
      <c r="M101" s="49">
        <v>640</v>
      </c>
      <c r="N101" s="49" t="s">
        <v>4393</v>
      </c>
      <c r="O101" s="49">
        <v>50</v>
      </c>
      <c r="P101" s="49">
        <v>365</v>
      </c>
      <c r="Q101" s="49">
        <v>225</v>
      </c>
      <c r="R101" s="49">
        <v>12.7</v>
      </c>
      <c r="S101" s="49" t="s">
        <v>4377</v>
      </c>
      <c r="T101" s="49">
        <v>9.8000000000000007</v>
      </c>
      <c r="U101" s="49">
        <v>2.2999999999999998</v>
      </c>
      <c r="V101" s="49">
        <v>0.6</v>
      </c>
      <c r="W101" s="49">
        <v>6.5</v>
      </c>
      <c r="X101" s="49" t="s">
        <v>4252</v>
      </c>
      <c r="Y101" s="49">
        <v>1.5</v>
      </c>
      <c r="Z101" s="49">
        <v>1.5</v>
      </c>
      <c r="AA101" s="49">
        <v>1</v>
      </c>
      <c r="AB101" s="49">
        <v>2.5</v>
      </c>
      <c r="AC101" s="48"/>
      <c r="AD101" s="48">
        <v>59.771640000000005</v>
      </c>
      <c r="AE101" s="48"/>
      <c r="AF101" s="48" t="s">
        <v>2220</v>
      </c>
      <c r="AG101" s="48" t="s">
        <v>2220</v>
      </c>
      <c r="AH101" s="48">
        <v>640</v>
      </c>
      <c r="AI101" s="48" t="s">
        <v>4393</v>
      </c>
      <c r="AJ101" s="48">
        <v>50</v>
      </c>
      <c r="AK101" s="48">
        <v>365</v>
      </c>
      <c r="AL101" s="48">
        <v>225</v>
      </c>
      <c r="AM101" s="48">
        <v>12.7</v>
      </c>
      <c r="AN101" s="48">
        <v>85.826769999999996</v>
      </c>
      <c r="AO101" s="48">
        <v>9.8000000000000007</v>
      </c>
      <c r="AP101" s="48">
        <v>2.2999999999999998</v>
      </c>
      <c r="AQ101" s="48">
        <v>0.6</v>
      </c>
      <c r="AR101" s="48">
        <v>6.5</v>
      </c>
      <c r="AS101" s="48" t="s">
        <v>4252</v>
      </c>
      <c r="AT101" s="48">
        <v>1.5</v>
      </c>
      <c r="AU101" s="48">
        <v>1.5</v>
      </c>
      <c r="AV101" s="48">
        <v>1</v>
      </c>
      <c r="AW101" s="48">
        <v>2.5</v>
      </c>
    </row>
    <row r="102" spans="6:49" x14ac:dyDescent="0.2">
      <c r="F102" s="13" t="s">
        <v>508</v>
      </c>
      <c r="G102" s="13" t="s">
        <v>509</v>
      </c>
      <c r="H102" s="49"/>
      <c r="I102" s="49">
        <v>78.802440000000004</v>
      </c>
      <c r="J102" s="49"/>
      <c r="K102" s="49" t="s">
        <v>2220</v>
      </c>
      <c r="L102" s="49" t="s">
        <v>2220</v>
      </c>
      <c r="M102" s="49">
        <v>370</v>
      </c>
      <c r="N102" s="49" t="s">
        <v>4371</v>
      </c>
      <c r="O102" s="49">
        <v>40</v>
      </c>
      <c r="P102" s="49">
        <v>240</v>
      </c>
      <c r="Q102" s="49">
        <v>90</v>
      </c>
      <c r="R102" s="49">
        <v>23.6</v>
      </c>
      <c r="S102" s="49" t="s">
        <v>4349</v>
      </c>
      <c r="T102" s="49">
        <v>8.6</v>
      </c>
      <c r="U102" s="49">
        <v>6</v>
      </c>
      <c r="V102" s="49">
        <v>9</v>
      </c>
      <c r="W102" s="49">
        <v>15</v>
      </c>
      <c r="X102" s="49" t="s">
        <v>721</v>
      </c>
      <c r="Y102" s="49">
        <v>3.5</v>
      </c>
      <c r="Z102" s="49">
        <v>4.5</v>
      </c>
      <c r="AA102" s="49">
        <v>4</v>
      </c>
      <c r="AB102" s="49">
        <v>3</v>
      </c>
      <c r="AC102" s="48">
        <v>7</v>
      </c>
      <c r="AD102" s="48">
        <v>78.802440000000004</v>
      </c>
      <c r="AE102" s="48"/>
      <c r="AF102" s="48" t="s">
        <v>2220</v>
      </c>
      <c r="AG102" s="48" t="s">
        <v>2220</v>
      </c>
      <c r="AH102" s="48">
        <v>370</v>
      </c>
      <c r="AI102" s="48" t="s">
        <v>4371</v>
      </c>
      <c r="AJ102" s="48">
        <v>40</v>
      </c>
      <c r="AK102" s="48">
        <v>240</v>
      </c>
      <c r="AL102" s="48">
        <v>90</v>
      </c>
      <c r="AM102" s="48">
        <v>23.6</v>
      </c>
      <c r="AN102" s="48">
        <v>73.565799999999996</v>
      </c>
      <c r="AO102" s="48">
        <v>8.6</v>
      </c>
      <c r="AP102" s="48">
        <v>6</v>
      </c>
      <c r="AQ102" s="48">
        <v>9</v>
      </c>
      <c r="AR102" s="48">
        <v>15</v>
      </c>
      <c r="AS102" s="48" t="s">
        <v>721</v>
      </c>
      <c r="AT102" s="48">
        <v>3.5</v>
      </c>
      <c r="AU102" s="48">
        <v>4.5</v>
      </c>
      <c r="AV102" s="48">
        <v>4</v>
      </c>
      <c r="AW102" s="48">
        <v>3</v>
      </c>
    </row>
    <row r="103" spans="6:49" x14ac:dyDescent="0.2">
      <c r="F103" s="13" t="s">
        <v>510</v>
      </c>
      <c r="G103" s="13" t="s">
        <v>511</v>
      </c>
      <c r="H103" s="49"/>
      <c r="I103" s="49">
        <v>73.316050000000004</v>
      </c>
      <c r="J103" s="49"/>
      <c r="K103" s="49" t="s">
        <v>2220</v>
      </c>
      <c r="L103" s="49" t="s">
        <v>2220</v>
      </c>
      <c r="M103" s="49">
        <v>321</v>
      </c>
      <c r="N103" s="49" t="s">
        <v>4394</v>
      </c>
      <c r="O103" s="49">
        <v>21</v>
      </c>
      <c r="P103" s="49">
        <v>240</v>
      </c>
      <c r="Q103" s="49">
        <v>60</v>
      </c>
      <c r="R103" s="49">
        <v>9.6999999999999993</v>
      </c>
      <c r="S103" s="49" t="s">
        <v>4395</v>
      </c>
      <c r="T103" s="49">
        <v>8.6999999999999993</v>
      </c>
      <c r="U103" s="49">
        <v>0.1</v>
      </c>
      <c r="V103" s="49">
        <v>0.9</v>
      </c>
      <c r="W103" s="49">
        <v>8.5</v>
      </c>
      <c r="X103" s="49" t="s">
        <v>3419</v>
      </c>
      <c r="Y103" s="49">
        <v>4.5</v>
      </c>
      <c r="Z103" s="49">
        <v>1</v>
      </c>
      <c r="AA103" s="49">
        <v>0.5</v>
      </c>
      <c r="AB103" s="49">
        <v>2.5</v>
      </c>
      <c r="AC103" s="48">
        <v>18</v>
      </c>
      <c r="AD103" s="48">
        <v>73.316050000000004</v>
      </c>
      <c r="AE103" s="48"/>
      <c r="AF103" s="48" t="s">
        <v>2220</v>
      </c>
      <c r="AG103" s="48" t="s">
        <v>2220</v>
      </c>
      <c r="AH103" s="48">
        <v>321</v>
      </c>
      <c r="AI103" s="48" t="s">
        <v>4394</v>
      </c>
      <c r="AJ103" s="48">
        <v>21</v>
      </c>
      <c r="AK103" s="48">
        <v>240</v>
      </c>
      <c r="AL103" s="48">
        <v>60</v>
      </c>
      <c r="AM103" s="48">
        <v>9.6999999999999993</v>
      </c>
      <c r="AN103" s="48">
        <v>89.201350000000005</v>
      </c>
      <c r="AO103" s="48">
        <v>8.6999999999999993</v>
      </c>
      <c r="AP103" s="48">
        <v>0.1</v>
      </c>
      <c r="AQ103" s="48">
        <v>0.9</v>
      </c>
      <c r="AR103" s="48">
        <v>8.5</v>
      </c>
      <c r="AS103" s="48" t="s">
        <v>3419</v>
      </c>
      <c r="AT103" s="48">
        <v>4.5</v>
      </c>
      <c r="AU103" s="48">
        <v>1</v>
      </c>
      <c r="AV103" s="48">
        <v>0.5</v>
      </c>
      <c r="AW103" s="48">
        <v>2.5</v>
      </c>
    </row>
    <row r="104" spans="6:49" x14ac:dyDescent="0.2">
      <c r="F104" s="13" t="s">
        <v>512</v>
      </c>
      <c r="G104" s="13" t="s">
        <v>513</v>
      </c>
      <c r="H104" s="49"/>
      <c r="I104" s="49">
        <v>46.549570000000003</v>
      </c>
      <c r="J104" s="49"/>
      <c r="K104" s="49" t="s">
        <v>2220</v>
      </c>
      <c r="L104" s="49" t="s">
        <v>2220</v>
      </c>
      <c r="M104" s="49">
        <v>871</v>
      </c>
      <c r="N104" s="49" t="s">
        <v>4525</v>
      </c>
      <c r="O104" s="49">
        <v>21</v>
      </c>
      <c r="P104" s="49">
        <v>700</v>
      </c>
      <c r="Q104" s="49">
        <v>150</v>
      </c>
      <c r="R104" s="49">
        <v>33.6</v>
      </c>
      <c r="S104" s="49" t="s">
        <v>4397</v>
      </c>
      <c r="T104" s="49">
        <v>11</v>
      </c>
      <c r="U104" s="49">
        <v>7</v>
      </c>
      <c r="V104" s="49">
        <v>15.6</v>
      </c>
      <c r="W104" s="49">
        <v>7</v>
      </c>
      <c r="X104" s="49" t="s">
        <v>4243</v>
      </c>
      <c r="Y104" s="49">
        <v>3.5</v>
      </c>
      <c r="Z104" s="49">
        <v>1</v>
      </c>
      <c r="AA104" s="49">
        <v>0</v>
      </c>
      <c r="AB104" s="49">
        <v>2.5</v>
      </c>
      <c r="AC104" s="48">
        <v>136</v>
      </c>
      <c r="AD104" s="48">
        <v>50.040770000000002</v>
      </c>
      <c r="AE104" s="48"/>
      <c r="AF104" s="48" t="s">
        <v>2220</v>
      </c>
      <c r="AG104" s="48" t="s">
        <v>2220</v>
      </c>
      <c r="AH104" s="48">
        <v>811</v>
      </c>
      <c r="AI104" s="48" t="s">
        <v>4396</v>
      </c>
      <c r="AJ104" s="48">
        <v>21</v>
      </c>
      <c r="AK104" s="48">
        <v>640</v>
      </c>
      <c r="AL104" s="48">
        <v>150</v>
      </c>
      <c r="AM104" s="48">
        <v>33.6</v>
      </c>
      <c r="AN104" s="48">
        <v>62.317210000000003</v>
      </c>
      <c r="AO104" s="48">
        <v>11</v>
      </c>
      <c r="AP104" s="48">
        <v>7</v>
      </c>
      <c r="AQ104" s="48">
        <v>15.6</v>
      </c>
      <c r="AR104" s="48">
        <v>8</v>
      </c>
      <c r="AS104" s="48" t="s">
        <v>4236</v>
      </c>
      <c r="AT104" s="48">
        <v>3.5</v>
      </c>
      <c r="AU104" s="48">
        <v>2</v>
      </c>
      <c r="AV104" s="48">
        <v>0</v>
      </c>
      <c r="AW104" s="48">
        <v>2.5</v>
      </c>
    </row>
    <row r="105" spans="6:49" x14ac:dyDescent="0.2">
      <c r="F105" s="13" t="s">
        <v>514</v>
      </c>
      <c r="G105" s="13" t="s">
        <v>515</v>
      </c>
      <c r="H105" s="49"/>
      <c r="I105" s="49">
        <v>47.403890000000004</v>
      </c>
      <c r="J105" s="49"/>
      <c r="K105" s="49" t="s">
        <v>2220</v>
      </c>
      <c r="L105" s="49" t="s">
        <v>2220</v>
      </c>
      <c r="M105" s="49">
        <v>522</v>
      </c>
      <c r="N105" s="49" t="s">
        <v>4398</v>
      </c>
      <c r="O105" s="49">
        <v>42</v>
      </c>
      <c r="P105" s="49">
        <v>360</v>
      </c>
      <c r="Q105" s="49">
        <v>120</v>
      </c>
      <c r="R105" s="49">
        <v>69.099999999999994</v>
      </c>
      <c r="S105" s="49" t="s">
        <v>4399</v>
      </c>
      <c r="T105" s="49">
        <v>50</v>
      </c>
      <c r="U105" s="49">
        <v>5.3</v>
      </c>
      <c r="V105" s="49">
        <v>13.8</v>
      </c>
      <c r="W105" s="49">
        <v>9.5</v>
      </c>
      <c r="X105" s="49" t="s">
        <v>4258</v>
      </c>
      <c r="Y105" s="49">
        <v>4.5</v>
      </c>
      <c r="Z105" s="49">
        <v>2</v>
      </c>
      <c r="AA105" s="49">
        <v>1.5</v>
      </c>
      <c r="AB105" s="49">
        <v>1.5</v>
      </c>
      <c r="AC105" s="48">
        <v>149</v>
      </c>
      <c r="AD105" s="48">
        <v>47.403890000000004</v>
      </c>
      <c r="AE105" s="48"/>
      <c r="AF105" s="48" t="s">
        <v>2220</v>
      </c>
      <c r="AG105" s="48" t="s">
        <v>2220</v>
      </c>
      <c r="AH105" s="48">
        <v>522</v>
      </c>
      <c r="AI105" s="48" t="s">
        <v>4398</v>
      </c>
      <c r="AJ105" s="48">
        <v>42</v>
      </c>
      <c r="AK105" s="48">
        <v>360</v>
      </c>
      <c r="AL105" s="48">
        <v>120</v>
      </c>
      <c r="AM105" s="48">
        <v>69.099999999999994</v>
      </c>
      <c r="AN105" s="48">
        <v>22.384699999999999</v>
      </c>
      <c r="AO105" s="48">
        <v>50</v>
      </c>
      <c r="AP105" s="48">
        <v>5.3</v>
      </c>
      <c r="AQ105" s="48">
        <v>13.8</v>
      </c>
      <c r="AR105" s="48">
        <v>9.5</v>
      </c>
      <c r="AS105" s="48" t="s">
        <v>4258</v>
      </c>
      <c r="AT105" s="48">
        <v>4.5</v>
      </c>
      <c r="AU105" s="48">
        <v>2</v>
      </c>
      <c r="AV105" s="48">
        <v>1.5</v>
      </c>
      <c r="AW105" s="48">
        <v>1.5</v>
      </c>
    </row>
    <row r="106" spans="6:49" x14ac:dyDescent="0.2">
      <c r="F106" s="13" t="s">
        <v>516</v>
      </c>
      <c r="G106" s="13" t="s">
        <v>517</v>
      </c>
      <c r="H106" s="49"/>
      <c r="I106" s="49">
        <v>68.234180000000009</v>
      </c>
      <c r="J106" s="49"/>
      <c r="K106" s="49" t="s">
        <v>2220</v>
      </c>
      <c r="L106" s="49" t="s">
        <v>2220</v>
      </c>
      <c r="M106" s="49">
        <v>425</v>
      </c>
      <c r="N106" s="49" t="s">
        <v>734</v>
      </c>
      <c r="O106" s="49">
        <v>35</v>
      </c>
      <c r="P106" s="49">
        <v>270</v>
      </c>
      <c r="Q106" s="49">
        <v>120</v>
      </c>
      <c r="R106" s="49">
        <v>37.9</v>
      </c>
      <c r="S106" s="49" t="s">
        <v>4400</v>
      </c>
      <c r="T106" s="49">
        <v>30</v>
      </c>
      <c r="U106" s="49">
        <v>1.7</v>
      </c>
      <c r="V106" s="49">
        <v>6.2</v>
      </c>
      <c r="W106" s="49">
        <v>13</v>
      </c>
      <c r="X106" s="49" t="s">
        <v>4233</v>
      </c>
      <c r="Y106" s="49">
        <v>4</v>
      </c>
      <c r="Z106" s="49">
        <v>4</v>
      </c>
      <c r="AA106" s="49">
        <v>2.5</v>
      </c>
      <c r="AB106" s="49">
        <v>2.5</v>
      </c>
      <c r="AC106" s="48">
        <v>35</v>
      </c>
      <c r="AD106" s="48">
        <v>68.234180000000009</v>
      </c>
      <c r="AE106" s="48"/>
      <c r="AF106" s="48" t="s">
        <v>2220</v>
      </c>
      <c r="AG106" s="48" t="s">
        <v>2220</v>
      </c>
      <c r="AH106" s="48">
        <v>425</v>
      </c>
      <c r="AI106" s="48" t="s">
        <v>734</v>
      </c>
      <c r="AJ106" s="48">
        <v>35</v>
      </c>
      <c r="AK106" s="48">
        <v>270</v>
      </c>
      <c r="AL106" s="48">
        <v>120</v>
      </c>
      <c r="AM106" s="48">
        <v>37.9</v>
      </c>
      <c r="AN106" s="48">
        <v>57.480310000000003</v>
      </c>
      <c r="AO106" s="48">
        <v>30</v>
      </c>
      <c r="AP106" s="48">
        <v>1.7</v>
      </c>
      <c r="AQ106" s="48">
        <v>6.2</v>
      </c>
      <c r="AR106" s="48">
        <v>13</v>
      </c>
      <c r="AS106" s="48" t="s">
        <v>4233</v>
      </c>
      <c r="AT106" s="48">
        <v>4</v>
      </c>
      <c r="AU106" s="48">
        <v>4</v>
      </c>
      <c r="AV106" s="48">
        <v>2.5</v>
      </c>
      <c r="AW106" s="48">
        <v>2.5</v>
      </c>
    </row>
    <row r="107" spans="6:49" x14ac:dyDescent="0.2">
      <c r="F107" s="13" t="s">
        <v>518</v>
      </c>
      <c r="G107" s="13" t="s">
        <v>519</v>
      </c>
      <c r="H107" s="49"/>
      <c r="I107" s="49">
        <v>52.466380000000001</v>
      </c>
      <c r="J107" s="49"/>
      <c r="K107" s="49" t="s">
        <v>2220</v>
      </c>
      <c r="L107" s="49" t="s">
        <v>2220</v>
      </c>
      <c r="M107" s="49">
        <v>760</v>
      </c>
      <c r="N107" s="49" t="s">
        <v>4401</v>
      </c>
      <c r="O107" s="49">
        <v>30</v>
      </c>
      <c r="P107" s="49">
        <v>260</v>
      </c>
      <c r="Q107" s="49">
        <v>470</v>
      </c>
      <c r="R107" s="49">
        <v>18.5</v>
      </c>
      <c r="S107" s="49" t="s">
        <v>4235</v>
      </c>
      <c r="T107" s="49">
        <v>16.399999999999999</v>
      </c>
      <c r="U107" s="49">
        <v>2.1</v>
      </c>
      <c r="V107" s="49">
        <v>0</v>
      </c>
      <c r="W107" s="49">
        <v>5.5</v>
      </c>
      <c r="X107" s="49" t="s">
        <v>4219</v>
      </c>
      <c r="Y107" s="49">
        <v>2.5</v>
      </c>
      <c r="Z107" s="49">
        <v>0</v>
      </c>
      <c r="AA107" s="49">
        <v>1</v>
      </c>
      <c r="AB107" s="49">
        <v>2</v>
      </c>
      <c r="AC107" s="48">
        <v>124</v>
      </c>
      <c r="AD107" s="48">
        <v>52.466380000000001</v>
      </c>
      <c r="AE107" s="48"/>
      <c r="AF107" s="48" t="s">
        <v>2220</v>
      </c>
      <c r="AG107" s="48" t="s">
        <v>2220</v>
      </c>
      <c r="AH107" s="48">
        <v>760</v>
      </c>
      <c r="AI107" s="48" t="s">
        <v>4401</v>
      </c>
      <c r="AJ107" s="48">
        <v>30</v>
      </c>
      <c r="AK107" s="48">
        <v>260</v>
      </c>
      <c r="AL107" s="48">
        <v>470</v>
      </c>
      <c r="AM107" s="48">
        <v>18.5</v>
      </c>
      <c r="AN107" s="48">
        <v>79.302589999999995</v>
      </c>
      <c r="AO107" s="48">
        <v>16.399999999999999</v>
      </c>
      <c r="AP107" s="48">
        <v>2.1</v>
      </c>
      <c r="AQ107" s="48">
        <v>0</v>
      </c>
      <c r="AR107" s="48">
        <v>5.5</v>
      </c>
      <c r="AS107" s="48" t="s">
        <v>4219</v>
      </c>
      <c r="AT107" s="48">
        <v>2.5</v>
      </c>
      <c r="AU107" s="48">
        <v>0</v>
      </c>
      <c r="AV107" s="48">
        <v>1</v>
      </c>
      <c r="AW107" s="48">
        <v>2</v>
      </c>
    </row>
    <row r="108" spans="6:49" x14ac:dyDescent="0.2">
      <c r="F108" s="13" t="s">
        <v>520</v>
      </c>
      <c r="G108" s="13" t="s">
        <v>521</v>
      </c>
      <c r="H108" s="49"/>
      <c r="I108" s="49">
        <v>42.804660000000005</v>
      </c>
      <c r="J108" s="49"/>
      <c r="K108" s="49" t="s">
        <v>2220</v>
      </c>
      <c r="L108" s="49" t="s">
        <v>2220</v>
      </c>
      <c r="M108" s="49">
        <v>620</v>
      </c>
      <c r="N108" s="49" t="s">
        <v>4402</v>
      </c>
      <c r="O108" s="49">
        <v>15</v>
      </c>
      <c r="P108" s="49">
        <v>240</v>
      </c>
      <c r="Q108" s="49">
        <v>365</v>
      </c>
      <c r="R108" s="49">
        <v>52</v>
      </c>
      <c r="S108" s="49" t="s">
        <v>4403</v>
      </c>
      <c r="T108" s="49">
        <v>30</v>
      </c>
      <c r="U108" s="49">
        <v>15</v>
      </c>
      <c r="V108" s="49">
        <v>7</v>
      </c>
      <c r="W108" s="49">
        <v>5</v>
      </c>
      <c r="X108" s="49" t="s">
        <v>4214</v>
      </c>
      <c r="Y108" s="49">
        <v>2.5</v>
      </c>
      <c r="Z108" s="49">
        <v>0</v>
      </c>
      <c r="AA108" s="49">
        <v>0</v>
      </c>
      <c r="AB108" s="49">
        <v>2.5</v>
      </c>
      <c r="AC108" s="48">
        <v>159</v>
      </c>
      <c r="AD108" s="48">
        <v>42.804660000000005</v>
      </c>
      <c r="AE108" s="48"/>
      <c r="AF108" s="48" t="s">
        <v>2220</v>
      </c>
      <c r="AG108" s="48" t="s">
        <v>2220</v>
      </c>
      <c r="AH108" s="48">
        <v>620</v>
      </c>
      <c r="AI108" s="48" t="s">
        <v>4402</v>
      </c>
      <c r="AJ108" s="48">
        <v>15</v>
      </c>
      <c r="AK108" s="48">
        <v>240</v>
      </c>
      <c r="AL108" s="48">
        <v>365</v>
      </c>
      <c r="AM108" s="48">
        <v>52</v>
      </c>
      <c r="AN108" s="48">
        <v>41.619799999999998</v>
      </c>
      <c r="AO108" s="48">
        <v>30</v>
      </c>
      <c r="AP108" s="48">
        <v>15</v>
      </c>
      <c r="AQ108" s="48">
        <v>7</v>
      </c>
      <c r="AR108" s="48">
        <v>5</v>
      </c>
      <c r="AS108" s="48" t="s">
        <v>4214</v>
      </c>
      <c r="AT108" s="48">
        <v>2.5</v>
      </c>
      <c r="AU108" s="48">
        <v>0</v>
      </c>
      <c r="AV108" s="48">
        <v>0</v>
      </c>
      <c r="AW108" s="48">
        <v>2.5</v>
      </c>
    </row>
    <row r="109" spans="6:49" x14ac:dyDescent="0.2">
      <c r="F109" s="13" t="s">
        <v>522</v>
      </c>
      <c r="G109" s="13" t="s">
        <v>523</v>
      </c>
      <c r="H109" s="49"/>
      <c r="I109" s="49">
        <v>67.567990000000009</v>
      </c>
      <c r="J109" s="49"/>
      <c r="K109" s="49" t="s">
        <v>2220</v>
      </c>
      <c r="L109" s="49" t="s">
        <v>2220</v>
      </c>
      <c r="M109" s="49">
        <v>505</v>
      </c>
      <c r="N109" s="49" t="s">
        <v>4246</v>
      </c>
      <c r="O109" s="49">
        <v>15</v>
      </c>
      <c r="P109" s="49">
        <v>365</v>
      </c>
      <c r="Q109" s="49">
        <v>125</v>
      </c>
      <c r="R109" s="49">
        <v>21.5</v>
      </c>
      <c r="S109" s="49" t="s">
        <v>4404</v>
      </c>
      <c r="T109" s="49">
        <v>15</v>
      </c>
      <c r="U109" s="49">
        <v>5.2</v>
      </c>
      <c r="V109" s="49">
        <v>1.3</v>
      </c>
      <c r="W109" s="49">
        <v>10.5</v>
      </c>
      <c r="X109" s="49" t="s">
        <v>1643</v>
      </c>
      <c r="Y109" s="49">
        <v>3</v>
      </c>
      <c r="Z109" s="49">
        <v>4</v>
      </c>
      <c r="AA109" s="49">
        <v>1</v>
      </c>
      <c r="AB109" s="49">
        <v>2.5</v>
      </c>
      <c r="AC109" s="48">
        <v>41</v>
      </c>
      <c r="AD109" s="48">
        <v>67.567990000000009</v>
      </c>
      <c r="AE109" s="48"/>
      <c r="AF109" s="48" t="s">
        <v>2220</v>
      </c>
      <c r="AG109" s="48" t="s">
        <v>2220</v>
      </c>
      <c r="AH109" s="48">
        <v>505</v>
      </c>
      <c r="AI109" s="48" t="s">
        <v>4246</v>
      </c>
      <c r="AJ109" s="48">
        <v>15</v>
      </c>
      <c r="AK109" s="48">
        <v>365</v>
      </c>
      <c r="AL109" s="48">
        <v>125</v>
      </c>
      <c r="AM109" s="48">
        <v>21.5</v>
      </c>
      <c r="AN109" s="48">
        <v>75.92801</v>
      </c>
      <c r="AO109" s="48">
        <v>15</v>
      </c>
      <c r="AP109" s="48">
        <v>5.2</v>
      </c>
      <c r="AQ109" s="48">
        <v>1.3</v>
      </c>
      <c r="AR109" s="48">
        <v>10.5</v>
      </c>
      <c r="AS109" s="48" t="s">
        <v>1643</v>
      </c>
      <c r="AT109" s="48">
        <v>3</v>
      </c>
      <c r="AU109" s="48">
        <v>4</v>
      </c>
      <c r="AV109" s="48">
        <v>1</v>
      </c>
      <c r="AW109" s="48">
        <v>2.5</v>
      </c>
    </row>
    <row r="110" spans="6:49" x14ac:dyDescent="0.2">
      <c r="F110" s="13" t="s">
        <v>524</v>
      </c>
      <c r="G110" s="13" t="s">
        <v>525</v>
      </c>
      <c r="H110" s="49"/>
      <c r="I110" s="49">
        <v>55.931070000000005</v>
      </c>
      <c r="J110" s="49"/>
      <c r="K110" s="49" t="s">
        <v>2220</v>
      </c>
      <c r="L110" s="49" t="s">
        <v>2220</v>
      </c>
      <c r="M110" s="49">
        <v>616</v>
      </c>
      <c r="N110" s="49" t="s">
        <v>4405</v>
      </c>
      <c r="O110" s="49">
        <v>51</v>
      </c>
      <c r="P110" s="49">
        <v>200</v>
      </c>
      <c r="Q110" s="49">
        <v>365</v>
      </c>
      <c r="R110" s="49">
        <v>32.1</v>
      </c>
      <c r="S110" s="49" t="s">
        <v>4406</v>
      </c>
      <c r="T110" s="49">
        <v>26.2</v>
      </c>
      <c r="U110" s="49">
        <v>5</v>
      </c>
      <c r="V110" s="49">
        <v>0.9</v>
      </c>
      <c r="W110" s="49">
        <v>8</v>
      </c>
      <c r="X110" s="49" t="s">
        <v>4236</v>
      </c>
      <c r="Y110" s="49">
        <v>3</v>
      </c>
      <c r="Z110" s="49">
        <v>2</v>
      </c>
      <c r="AA110" s="49">
        <v>0.5</v>
      </c>
      <c r="AB110" s="49">
        <v>2.5</v>
      </c>
      <c r="AC110" s="48">
        <v>106</v>
      </c>
      <c r="AD110" s="48">
        <v>55.931070000000005</v>
      </c>
      <c r="AE110" s="48"/>
      <c r="AF110" s="48" t="s">
        <v>2220</v>
      </c>
      <c r="AG110" s="48" t="s">
        <v>2220</v>
      </c>
      <c r="AH110" s="48">
        <v>616</v>
      </c>
      <c r="AI110" s="48" t="s">
        <v>4405</v>
      </c>
      <c r="AJ110" s="48">
        <v>51</v>
      </c>
      <c r="AK110" s="48">
        <v>200</v>
      </c>
      <c r="AL110" s="48">
        <v>365</v>
      </c>
      <c r="AM110" s="48">
        <v>32.1</v>
      </c>
      <c r="AN110" s="48">
        <v>64.004499999999993</v>
      </c>
      <c r="AO110" s="48">
        <v>26.2</v>
      </c>
      <c r="AP110" s="48">
        <v>5</v>
      </c>
      <c r="AQ110" s="48">
        <v>0.9</v>
      </c>
      <c r="AR110" s="48">
        <v>8</v>
      </c>
      <c r="AS110" s="48" t="s">
        <v>4236</v>
      </c>
      <c r="AT110" s="48">
        <v>3</v>
      </c>
      <c r="AU110" s="48">
        <v>2</v>
      </c>
      <c r="AV110" s="48">
        <v>0.5</v>
      </c>
      <c r="AW110" s="48">
        <v>2.5</v>
      </c>
    </row>
    <row r="111" spans="6:49" x14ac:dyDescent="0.2">
      <c r="F111" s="13" t="s">
        <v>526</v>
      </c>
      <c r="G111" s="13" t="s">
        <v>527</v>
      </c>
      <c r="H111" s="49"/>
      <c r="I111" s="49">
        <v>60.433910000000004</v>
      </c>
      <c r="J111" s="49"/>
      <c r="K111" s="49" t="s">
        <v>2220</v>
      </c>
      <c r="L111" s="49" t="s">
        <v>2220</v>
      </c>
      <c r="M111" s="49">
        <v>370</v>
      </c>
      <c r="N111" s="49" t="s">
        <v>4371</v>
      </c>
      <c r="O111" s="49">
        <v>40</v>
      </c>
      <c r="P111" s="49">
        <v>190</v>
      </c>
      <c r="Q111" s="49">
        <v>140</v>
      </c>
      <c r="R111" s="49">
        <v>23.2</v>
      </c>
      <c r="S111" s="49" t="s">
        <v>4230</v>
      </c>
      <c r="T111" s="49">
        <v>17.899999999999999</v>
      </c>
      <c r="U111" s="49">
        <v>2.2999999999999998</v>
      </c>
      <c r="V111" s="49">
        <v>3</v>
      </c>
      <c r="W111" s="49">
        <v>5</v>
      </c>
      <c r="X111" s="49" t="s">
        <v>4214</v>
      </c>
      <c r="Y111" s="49">
        <v>2</v>
      </c>
      <c r="Z111" s="49">
        <v>0</v>
      </c>
      <c r="AA111" s="49">
        <v>1</v>
      </c>
      <c r="AB111" s="49">
        <v>2</v>
      </c>
      <c r="AC111" s="48">
        <v>48</v>
      </c>
      <c r="AD111" s="48">
        <v>65.989460000000008</v>
      </c>
      <c r="AE111" s="48"/>
      <c r="AF111" s="48" t="s">
        <v>2220</v>
      </c>
      <c r="AG111" s="48" t="s">
        <v>2220</v>
      </c>
      <c r="AH111" s="48">
        <v>370</v>
      </c>
      <c r="AI111" s="48" t="s">
        <v>4371</v>
      </c>
      <c r="AJ111" s="48">
        <v>40</v>
      </c>
      <c r="AK111" s="48">
        <v>190</v>
      </c>
      <c r="AL111" s="48">
        <v>140</v>
      </c>
      <c r="AM111" s="48">
        <v>23.2</v>
      </c>
      <c r="AN111" s="48">
        <v>74.015749999999997</v>
      </c>
      <c r="AO111" s="48">
        <v>17.899999999999999</v>
      </c>
      <c r="AP111" s="48">
        <v>2.2999999999999998</v>
      </c>
      <c r="AQ111" s="48">
        <v>3</v>
      </c>
      <c r="AR111" s="48">
        <v>8</v>
      </c>
      <c r="AS111" s="48" t="s">
        <v>4236</v>
      </c>
      <c r="AT111" s="48">
        <v>3.5</v>
      </c>
      <c r="AU111" s="48">
        <v>1</v>
      </c>
      <c r="AV111" s="48">
        <v>1</v>
      </c>
      <c r="AW111" s="48">
        <v>2.5</v>
      </c>
    </row>
    <row r="112" spans="6:49" x14ac:dyDescent="0.2">
      <c r="F112" s="13" t="s">
        <v>144</v>
      </c>
      <c r="G112" s="13" t="s">
        <v>34</v>
      </c>
      <c r="H112" s="49"/>
      <c r="I112" s="49">
        <v>70.369190000000003</v>
      </c>
      <c r="J112" s="49"/>
      <c r="K112" s="49" t="s">
        <v>2220</v>
      </c>
      <c r="L112" s="49" t="s">
        <v>2220</v>
      </c>
      <c r="M112" s="49">
        <v>490</v>
      </c>
      <c r="N112" s="49" t="s">
        <v>4318</v>
      </c>
      <c r="O112" s="49">
        <v>15</v>
      </c>
      <c r="P112" s="49">
        <v>325</v>
      </c>
      <c r="Q112" s="49">
        <v>150</v>
      </c>
      <c r="R112" s="49">
        <v>25</v>
      </c>
      <c r="S112" s="49" t="s">
        <v>4256</v>
      </c>
      <c r="T112" s="49">
        <v>22</v>
      </c>
      <c r="U112" s="49">
        <v>2</v>
      </c>
      <c r="V112" s="49">
        <v>1</v>
      </c>
      <c r="W112" s="49">
        <v>12.5</v>
      </c>
      <c r="X112" s="49" t="s">
        <v>4226</v>
      </c>
      <c r="Y112" s="49">
        <v>5</v>
      </c>
      <c r="Z112" s="49">
        <v>2</v>
      </c>
      <c r="AA112" s="49">
        <v>3</v>
      </c>
      <c r="AB112" s="49">
        <v>2.5</v>
      </c>
      <c r="AC112" s="48">
        <v>20</v>
      </c>
      <c r="AD112" s="48">
        <v>72.221040000000002</v>
      </c>
      <c r="AE112" s="48"/>
      <c r="AF112" s="48" t="s">
        <v>2220</v>
      </c>
      <c r="AG112" s="48" t="s">
        <v>2220</v>
      </c>
      <c r="AH112" s="48">
        <v>490</v>
      </c>
      <c r="AI112" s="48" t="s">
        <v>4318</v>
      </c>
      <c r="AJ112" s="48">
        <v>15</v>
      </c>
      <c r="AK112" s="48">
        <v>325</v>
      </c>
      <c r="AL112" s="48">
        <v>150</v>
      </c>
      <c r="AM112" s="48">
        <v>25</v>
      </c>
      <c r="AN112" s="48">
        <v>71.991</v>
      </c>
      <c r="AO112" s="48">
        <v>22</v>
      </c>
      <c r="AP112" s="48">
        <v>2</v>
      </c>
      <c r="AQ112" s="48">
        <v>1</v>
      </c>
      <c r="AR112" s="48">
        <v>13.5</v>
      </c>
      <c r="AS112" s="48" t="s">
        <v>734</v>
      </c>
      <c r="AT112" s="48">
        <v>5</v>
      </c>
      <c r="AU112" s="48">
        <v>3</v>
      </c>
      <c r="AV112" s="48">
        <v>3</v>
      </c>
      <c r="AW112" s="48">
        <v>2.5</v>
      </c>
    </row>
    <row r="113" spans="6:49" x14ac:dyDescent="0.2">
      <c r="F113" s="13" t="s">
        <v>528</v>
      </c>
      <c r="G113" s="13" t="s">
        <v>529</v>
      </c>
      <c r="H113" s="49"/>
      <c r="I113" s="49">
        <v>67.006590000000003</v>
      </c>
      <c r="J113" s="49"/>
      <c r="K113" s="49" t="s">
        <v>2220</v>
      </c>
      <c r="L113" s="49" t="s">
        <v>2220</v>
      </c>
      <c r="M113" s="49">
        <v>340.65</v>
      </c>
      <c r="N113" s="49" t="s">
        <v>4407</v>
      </c>
      <c r="O113" s="49">
        <v>37.409999999999997</v>
      </c>
      <c r="P113" s="49">
        <v>124.15</v>
      </c>
      <c r="Q113" s="49">
        <v>179.09</v>
      </c>
      <c r="R113" s="49">
        <v>33</v>
      </c>
      <c r="S113" s="49" t="s">
        <v>4408</v>
      </c>
      <c r="T113" s="49">
        <v>22.1</v>
      </c>
      <c r="U113" s="49">
        <v>5</v>
      </c>
      <c r="V113" s="49">
        <v>5.8</v>
      </c>
      <c r="W113" s="49">
        <v>10.095000000000001</v>
      </c>
      <c r="X113" s="49" t="s">
        <v>4409</v>
      </c>
      <c r="Y113" s="49">
        <v>3.7549999999999999</v>
      </c>
      <c r="Z113" s="49">
        <v>3.34</v>
      </c>
      <c r="AA113" s="49">
        <v>0.5</v>
      </c>
      <c r="AB113" s="49">
        <v>2.5</v>
      </c>
      <c r="AC113" s="48">
        <v>43</v>
      </c>
      <c r="AD113" s="48">
        <v>67.006590000000003</v>
      </c>
      <c r="AE113" s="48"/>
      <c r="AF113" s="48" t="s">
        <v>2220</v>
      </c>
      <c r="AG113" s="48" t="s">
        <v>2220</v>
      </c>
      <c r="AH113" s="48">
        <v>340.65</v>
      </c>
      <c r="AI113" s="48" t="s">
        <v>4407</v>
      </c>
      <c r="AJ113" s="48">
        <v>37.409999999999997</v>
      </c>
      <c r="AK113" s="48">
        <v>124.15</v>
      </c>
      <c r="AL113" s="48">
        <v>179.09</v>
      </c>
      <c r="AM113" s="48">
        <v>33</v>
      </c>
      <c r="AN113" s="48">
        <v>63.022500000000001</v>
      </c>
      <c r="AO113" s="48">
        <v>22.1</v>
      </c>
      <c r="AP113" s="48">
        <v>5</v>
      </c>
      <c r="AQ113" s="48">
        <v>5.8</v>
      </c>
      <c r="AR113" s="48">
        <v>10.095000000000001</v>
      </c>
      <c r="AS113" s="48" t="s">
        <v>4409</v>
      </c>
      <c r="AT113" s="48">
        <v>3.7549999999999999</v>
      </c>
      <c r="AU113" s="48">
        <v>3.34</v>
      </c>
      <c r="AV113" s="48">
        <v>0.5</v>
      </c>
      <c r="AW113" s="48">
        <v>2.5</v>
      </c>
    </row>
    <row r="114" spans="6:49" x14ac:dyDescent="0.2">
      <c r="F114" s="13" t="s">
        <v>530</v>
      </c>
      <c r="G114" s="13" t="s">
        <v>531</v>
      </c>
      <c r="H114" s="49"/>
      <c r="I114" s="49">
        <v>29.388950000000001</v>
      </c>
      <c r="J114" s="49"/>
      <c r="K114" s="49" t="s">
        <v>2220</v>
      </c>
      <c r="L114" s="49" t="s">
        <v>2220</v>
      </c>
      <c r="M114" s="49">
        <v>885</v>
      </c>
      <c r="N114" s="49" t="s">
        <v>4410</v>
      </c>
      <c r="O114" s="49">
        <v>120</v>
      </c>
      <c r="P114" s="49">
        <v>365</v>
      </c>
      <c r="Q114" s="49">
        <v>400</v>
      </c>
      <c r="R114" s="49">
        <v>66</v>
      </c>
      <c r="S114" s="49" t="s">
        <v>4411</v>
      </c>
      <c r="T114" s="49">
        <v>65.2</v>
      </c>
      <c r="U114" s="49">
        <v>0.8</v>
      </c>
      <c r="V114" s="49">
        <v>0</v>
      </c>
      <c r="W114" s="49">
        <v>4.5</v>
      </c>
      <c r="X114" s="49" t="s">
        <v>307</v>
      </c>
      <c r="Y114" s="49">
        <v>1</v>
      </c>
      <c r="Z114" s="49">
        <v>1</v>
      </c>
      <c r="AA114" s="49">
        <v>0.5</v>
      </c>
      <c r="AB114" s="49">
        <v>2</v>
      </c>
      <c r="AC114" s="48">
        <v>184</v>
      </c>
      <c r="AD114" s="48">
        <v>29.388950000000001</v>
      </c>
      <c r="AE114" s="48"/>
      <c r="AF114" s="48" t="s">
        <v>2220</v>
      </c>
      <c r="AG114" s="48" t="s">
        <v>2220</v>
      </c>
      <c r="AH114" s="48">
        <v>885</v>
      </c>
      <c r="AI114" s="48" t="s">
        <v>4410</v>
      </c>
      <c r="AJ114" s="48">
        <v>120</v>
      </c>
      <c r="AK114" s="48">
        <v>365</v>
      </c>
      <c r="AL114" s="48">
        <v>400</v>
      </c>
      <c r="AM114" s="48">
        <v>66</v>
      </c>
      <c r="AN114" s="48">
        <v>25.871770000000001</v>
      </c>
      <c r="AO114" s="48">
        <v>65.2</v>
      </c>
      <c r="AP114" s="48">
        <v>0.8</v>
      </c>
      <c r="AQ114" s="48">
        <v>0</v>
      </c>
      <c r="AR114" s="48">
        <v>4.5</v>
      </c>
      <c r="AS114" s="48" t="s">
        <v>307</v>
      </c>
      <c r="AT114" s="48">
        <v>1</v>
      </c>
      <c r="AU114" s="48">
        <v>1</v>
      </c>
      <c r="AV114" s="48">
        <v>0.5</v>
      </c>
      <c r="AW114" s="48">
        <v>2</v>
      </c>
    </row>
    <row r="115" spans="6:49" x14ac:dyDescent="0.2">
      <c r="F115" s="13" t="s">
        <v>532</v>
      </c>
      <c r="G115" s="13" t="s">
        <v>533</v>
      </c>
      <c r="H115" s="49"/>
      <c r="I115" s="49">
        <v>60.868180000000002</v>
      </c>
      <c r="J115" s="49"/>
      <c r="K115" s="49" t="s">
        <v>2220</v>
      </c>
      <c r="L115" s="49" t="s">
        <v>2220</v>
      </c>
      <c r="M115" s="49">
        <v>585</v>
      </c>
      <c r="N115" s="49" t="s">
        <v>4412</v>
      </c>
      <c r="O115" s="49">
        <v>60</v>
      </c>
      <c r="P115" s="49">
        <v>420</v>
      </c>
      <c r="Q115" s="49">
        <v>105</v>
      </c>
      <c r="R115" s="49">
        <v>28.6</v>
      </c>
      <c r="S115" s="49" t="s">
        <v>4413</v>
      </c>
      <c r="T115" s="49">
        <v>10.6</v>
      </c>
      <c r="U115" s="49">
        <v>6</v>
      </c>
      <c r="V115" s="49">
        <v>12</v>
      </c>
      <c r="W115" s="49">
        <v>9.5</v>
      </c>
      <c r="X115" s="49" t="s">
        <v>4258</v>
      </c>
      <c r="Y115" s="49">
        <v>2</v>
      </c>
      <c r="Z115" s="49">
        <v>3</v>
      </c>
      <c r="AA115" s="49">
        <v>2</v>
      </c>
      <c r="AB115" s="49">
        <v>2.5</v>
      </c>
      <c r="AC115" s="48">
        <v>62</v>
      </c>
      <c r="AD115" s="48">
        <v>63.645950000000006</v>
      </c>
      <c r="AE115" s="48"/>
      <c r="AF115" s="48" t="s">
        <v>2220</v>
      </c>
      <c r="AG115" s="48" t="s">
        <v>2220</v>
      </c>
      <c r="AH115" s="48">
        <v>585</v>
      </c>
      <c r="AI115" s="48" t="s">
        <v>4412</v>
      </c>
      <c r="AJ115" s="48">
        <v>60</v>
      </c>
      <c r="AK115" s="48">
        <v>420</v>
      </c>
      <c r="AL115" s="48">
        <v>105</v>
      </c>
      <c r="AM115" s="48">
        <v>28.6</v>
      </c>
      <c r="AN115" s="48">
        <v>67.941509999999994</v>
      </c>
      <c r="AO115" s="48">
        <v>10.6</v>
      </c>
      <c r="AP115" s="48">
        <v>6</v>
      </c>
      <c r="AQ115" s="48">
        <v>12</v>
      </c>
      <c r="AR115" s="48">
        <v>11</v>
      </c>
      <c r="AS115" s="48" t="s">
        <v>3523</v>
      </c>
      <c r="AT115" s="48">
        <v>3.5</v>
      </c>
      <c r="AU115" s="48">
        <v>3</v>
      </c>
      <c r="AV115" s="48">
        <v>2</v>
      </c>
      <c r="AW115" s="48">
        <v>2.5</v>
      </c>
    </row>
    <row r="116" spans="6:49" x14ac:dyDescent="0.2">
      <c r="F116" s="13" t="s">
        <v>534</v>
      </c>
      <c r="G116" s="13" t="s">
        <v>535</v>
      </c>
      <c r="H116" s="49"/>
      <c r="I116" s="49">
        <v>61.363030000000002</v>
      </c>
      <c r="J116" s="49"/>
      <c r="K116" s="49" t="s">
        <v>2220</v>
      </c>
      <c r="L116" s="49" t="s">
        <v>2220</v>
      </c>
      <c r="M116" s="49">
        <v>374</v>
      </c>
      <c r="N116" s="49" t="s">
        <v>4414</v>
      </c>
      <c r="O116" s="49">
        <v>14</v>
      </c>
      <c r="P116" s="49">
        <v>180</v>
      </c>
      <c r="Q116" s="49">
        <v>180</v>
      </c>
      <c r="R116" s="49">
        <v>22.9</v>
      </c>
      <c r="S116" s="49" t="s">
        <v>4415</v>
      </c>
      <c r="T116" s="49">
        <v>14.9</v>
      </c>
      <c r="U116" s="49">
        <v>7.2</v>
      </c>
      <c r="V116" s="49">
        <v>0.8</v>
      </c>
      <c r="W116" s="49">
        <v>5.5</v>
      </c>
      <c r="X116" s="49" t="s">
        <v>4219</v>
      </c>
      <c r="Y116" s="49">
        <v>1.5</v>
      </c>
      <c r="Z116" s="49">
        <v>1</v>
      </c>
      <c r="AA116" s="49">
        <v>1</v>
      </c>
      <c r="AB116" s="49">
        <v>2</v>
      </c>
      <c r="AC116" s="48">
        <v>75</v>
      </c>
      <c r="AD116" s="48">
        <v>61.363030000000002</v>
      </c>
      <c r="AE116" s="48"/>
      <c r="AF116" s="48" t="s">
        <v>2220</v>
      </c>
      <c r="AG116" s="48" t="s">
        <v>2220</v>
      </c>
      <c r="AH116" s="48">
        <v>374</v>
      </c>
      <c r="AI116" s="48" t="s">
        <v>4414</v>
      </c>
      <c r="AJ116" s="48">
        <v>14</v>
      </c>
      <c r="AK116" s="48">
        <v>180</v>
      </c>
      <c r="AL116" s="48">
        <v>180</v>
      </c>
      <c r="AM116" s="48">
        <v>22.9</v>
      </c>
      <c r="AN116" s="48">
        <v>74.353210000000004</v>
      </c>
      <c r="AO116" s="48">
        <v>14.9</v>
      </c>
      <c r="AP116" s="48">
        <v>7.2</v>
      </c>
      <c r="AQ116" s="48">
        <v>0.8</v>
      </c>
      <c r="AR116" s="48">
        <v>5.5</v>
      </c>
      <c r="AS116" s="48" t="s">
        <v>4219</v>
      </c>
      <c r="AT116" s="48">
        <v>1.5</v>
      </c>
      <c r="AU116" s="48">
        <v>1</v>
      </c>
      <c r="AV116" s="48">
        <v>1</v>
      </c>
      <c r="AW116" s="48">
        <v>2</v>
      </c>
    </row>
    <row r="117" spans="6:49" x14ac:dyDescent="0.2">
      <c r="F117" s="13" t="s">
        <v>536</v>
      </c>
      <c r="G117" s="13" t="s">
        <v>537</v>
      </c>
      <c r="H117" s="49"/>
      <c r="I117" s="49">
        <v>66.752140000000011</v>
      </c>
      <c r="J117" s="49"/>
      <c r="K117" s="49" t="s">
        <v>2220</v>
      </c>
      <c r="L117" s="49" t="s">
        <v>2220</v>
      </c>
      <c r="M117" s="49">
        <v>545</v>
      </c>
      <c r="N117" s="49" t="s">
        <v>4237</v>
      </c>
      <c r="O117" s="49">
        <v>60</v>
      </c>
      <c r="P117" s="49">
        <v>365</v>
      </c>
      <c r="Q117" s="49">
        <v>120</v>
      </c>
      <c r="R117" s="49">
        <v>25.7</v>
      </c>
      <c r="S117" s="49" t="s">
        <v>4416</v>
      </c>
      <c r="T117" s="49">
        <v>11.3</v>
      </c>
      <c r="U117" s="49">
        <v>6.9</v>
      </c>
      <c r="V117" s="49">
        <v>7.5</v>
      </c>
      <c r="W117" s="49">
        <v>11.5</v>
      </c>
      <c r="X117" s="49" t="s">
        <v>3860</v>
      </c>
      <c r="Y117" s="49">
        <v>5</v>
      </c>
      <c r="Z117" s="49">
        <v>3.5</v>
      </c>
      <c r="AA117" s="49">
        <v>1</v>
      </c>
      <c r="AB117" s="49">
        <v>2</v>
      </c>
      <c r="AC117" s="48">
        <v>44</v>
      </c>
      <c r="AD117" s="48">
        <v>66.752140000000011</v>
      </c>
      <c r="AE117" s="48"/>
      <c r="AF117" s="48" t="s">
        <v>2220</v>
      </c>
      <c r="AG117" s="48" t="s">
        <v>2220</v>
      </c>
      <c r="AH117" s="48">
        <v>545</v>
      </c>
      <c r="AI117" s="48" t="s">
        <v>4237</v>
      </c>
      <c r="AJ117" s="48">
        <v>60</v>
      </c>
      <c r="AK117" s="48">
        <v>365</v>
      </c>
      <c r="AL117" s="48">
        <v>120</v>
      </c>
      <c r="AM117" s="48">
        <v>25.7</v>
      </c>
      <c r="AN117" s="48">
        <v>71.203599999999994</v>
      </c>
      <c r="AO117" s="48">
        <v>11.3</v>
      </c>
      <c r="AP117" s="48">
        <v>6.9</v>
      </c>
      <c r="AQ117" s="48">
        <v>7.5</v>
      </c>
      <c r="AR117" s="48">
        <v>11.5</v>
      </c>
      <c r="AS117" s="48" t="s">
        <v>3860</v>
      </c>
      <c r="AT117" s="48">
        <v>5</v>
      </c>
      <c r="AU117" s="48">
        <v>3.5</v>
      </c>
      <c r="AV117" s="48">
        <v>1</v>
      </c>
      <c r="AW117" s="48">
        <v>2</v>
      </c>
    </row>
    <row r="118" spans="6:49" x14ac:dyDescent="0.2">
      <c r="F118" s="13" t="s">
        <v>538</v>
      </c>
      <c r="G118" s="13" t="s">
        <v>539</v>
      </c>
      <c r="H118" s="49"/>
      <c r="I118" s="49">
        <v>60.926980000000007</v>
      </c>
      <c r="J118" s="49"/>
      <c r="K118" s="49" t="s">
        <v>2220</v>
      </c>
      <c r="L118" s="49" t="s">
        <v>2220</v>
      </c>
      <c r="M118" s="49">
        <v>510</v>
      </c>
      <c r="N118" s="49" t="s">
        <v>4417</v>
      </c>
      <c r="O118" s="49">
        <v>20</v>
      </c>
      <c r="P118" s="49">
        <v>310</v>
      </c>
      <c r="Q118" s="49">
        <v>180</v>
      </c>
      <c r="R118" s="49">
        <v>26.5</v>
      </c>
      <c r="S118" s="49" t="s">
        <v>4340</v>
      </c>
      <c r="T118" s="49">
        <v>13.7</v>
      </c>
      <c r="U118" s="49">
        <v>4.5</v>
      </c>
      <c r="V118" s="49">
        <v>8.3000000000000007</v>
      </c>
      <c r="W118" s="49">
        <v>8</v>
      </c>
      <c r="X118" s="49" t="s">
        <v>4236</v>
      </c>
      <c r="Y118" s="49">
        <v>4.5</v>
      </c>
      <c r="Z118" s="49">
        <v>1</v>
      </c>
      <c r="AA118" s="49">
        <v>0</v>
      </c>
      <c r="AB118" s="49">
        <v>2.5</v>
      </c>
      <c r="AC118" s="48">
        <v>60</v>
      </c>
      <c r="AD118" s="48">
        <v>63.704760000000007</v>
      </c>
      <c r="AE118" s="48"/>
      <c r="AF118" s="48" t="s">
        <v>2220</v>
      </c>
      <c r="AG118" s="48" t="s">
        <v>2220</v>
      </c>
      <c r="AH118" s="48">
        <v>510</v>
      </c>
      <c r="AI118" s="48" t="s">
        <v>4417</v>
      </c>
      <c r="AJ118" s="48">
        <v>20</v>
      </c>
      <c r="AK118" s="48">
        <v>310</v>
      </c>
      <c r="AL118" s="48">
        <v>180</v>
      </c>
      <c r="AM118" s="48">
        <v>26.5</v>
      </c>
      <c r="AN118" s="48">
        <v>70.303709999999995</v>
      </c>
      <c r="AO118" s="48">
        <v>13.7</v>
      </c>
      <c r="AP118" s="48">
        <v>4.5</v>
      </c>
      <c r="AQ118" s="48">
        <v>8.3000000000000007</v>
      </c>
      <c r="AR118" s="48">
        <v>9.5</v>
      </c>
      <c r="AS118" s="48" t="s">
        <v>4258</v>
      </c>
      <c r="AT118" s="48">
        <v>5</v>
      </c>
      <c r="AU118" s="48">
        <v>2</v>
      </c>
      <c r="AV118" s="48">
        <v>0</v>
      </c>
      <c r="AW118" s="48">
        <v>2.5</v>
      </c>
    </row>
    <row r="119" spans="6:49" x14ac:dyDescent="0.2">
      <c r="F119" s="13" t="s">
        <v>148</v>
      </c>
      <c r="G119" s="13" t="s">
        <v>12</v>
      </c>
      <c r="H119" s="49"/>
      <c r="I119" s="49">
        <v>39.782310000000003</v>
      </c>
      <c r="J119" s="49"/>
      <c r="K119" s="49" t="s">
        <v>2220</v>
      </c>
      <c r="L119" s="49" t="s">
        <v>2220</v>
      </c>
      <c r="M119" s="49">
        <v>950</v>
      </c>
      <c r="N119" s="49" t="s">
        <v>4418</v>
      </c>
      <c r="O119" s="49">
        <v>90</v>
      </c>
      <c r="P119" s="49">
        <v>640</v>
      </c>
      <c r="Q119" s="49">
        <v>220</v>
      </c>
      <c r="R119" s="49">
        <v>53.3</v>
      </c>
      <c r="S119" s="49" t="s">
        <v>4419</v>
      </c>
      <c r="T119" s="49">
        <v>35</v>
      </c>
      <c r="U119" s="49">
        <v>9.4</v>
      </c>
      <c r="V119" s="49">
        <v>8.9</v>
      </c>
      <c r="W119" s="49">
        <v>8.5</v>
      </c>
      <c r="X119" s="49" t="s">
        <v>3419</v>
      </c>
      <c r="Y119" s="49">
        <v>4</v>
      </c>
      <c r="Z119" s="49">
        <v>2</v>
      </c>
      <c r="AA119" s="49">
        <v>0</v>
      </c>
      <c r="AB119" s="49">
        <v>2.5</v>
      </c>
      <c r="AC119" s="48">
        <v>168</v>
      </c>
      <c r="AD119" s="48">
        <v>39.782310000000003</v>
      </c>
      <c r="AE119" s="48"/>
      <c r="AF119" s="48" t="s">
        <v>2220</v>
      </c>
      <c r="AG119" s="48" t="s">
        <v>2220</v>
      </c>
      <c r="AH119" s="48">
        <v>950</v>
      </c>
      <c r="AI119" s="48" t="s">
        <v>4418</v>
      </c>
      <c r="AJ119" s="48">
        <v>90</v>
      </c>
      <c r="AK119" s="48">
        <v>640</v>
      </c>
      <c r="AL119" s="48">
        <v>220</v>
      </c>
      <c r="AM119" s="48">
        <v>53.3</v>
      </c>
      <c r="AN119" s="48">
        <v>40.15748</v>
      </c>
      <c r="AO119" s="48">
        <v>35</v>
      </c>
      <c r="AP119" s="48">
        <v>9.4</v>
      </c>
      <c r="AQ119" s="48">
        <v>8.9</v>
      </c>
      <c r="AR119" s="48">
        <v>8.5</v>
      </c>
      <c r="AS119" s="48" t="s">
        <v>3419</v>
      </c>
      <c r="AT119" s="48">
        <v>4</v>
      </c>
      <c r="AU119" s="48">
        <v>2</v>
      </c>
      <c r="AV119" s="48">
        <v>0</v>
      </c>
      <c r="AW119" s="48">
        <v>2.5</v>
      </c>
    </row>
    <row r="120" spans="6:49" x14ac:dyDescent="0.2">
      <c r="F120" s="13" t="s">
        <v>540</v>
      </c>
      <c r="G120" s="13" t="s">
        <v>541</v>
      </c>
      <c r="H120" s="49"/>
      <c r="I120" s="49">
        <v>24.534330000000001</v>
      </c>
      <c r="J120" s="49"/>
      <c r="K120" s="49" t="s">
        <v>2220</v>
      </c>
      <c r="L120" s="49" t="s">
        <v>2220</v>
      </c>
      <c r="M120" s="49">
        <v>1160</v>
      </c>
      <c r="N120" s="49" t="s">
        <v>4328</v>
      </c>
      <c r="O120" s="49">
        <v>65</v>
      </c>
      <c r="P120" s="49">
        <v>815</v>
      </c>
      <c r="Q120" s="49">
        <v>280</v>
      </c>
      <c r="R120" s="49">
        <v>51.5</v>
      </c>
      <c r="S120" s="49" t="s">
        <v>4420</v>
      </c>
      <c r="T120" s="49">
        <v>47</v>
      </c>
      <c r="U120" s="49">
        <v>2.5</v>
      </c>
      <c r="V120" s="49">
        <v>2</v>
      </c>
      <c r="W120" s="49">
        <v>3</v>
      </c>
      <c r="X120" s="49" t="s">
        <v>759</v>
      </c>
      <c r="Y120" s="49">
        <v>1.5</v>
      </c>
      <c r="Z120" s="49">
        <v>0</v>
      </c>
      <c r="AA120" s="49">
        <v>0</v>
      </c>
      <c r="AB120" s="49">
        <v>1.5</v>
      </c>
      <c r="AC120" s="48">
        <v>187</v>
      </c>
      <c r="AD120" s="48">
        <v>26.386180000000003</v>
      </c>
      <c r="AE120" s="48"/>
      <c r="AF120" s="48" t="s">
        <v>2220</v>
      </c>
      <c r="AG120" s="48" t="s">
        <v>2220</v>
      </c>
      <c r="AH120" s="48">
        <v>1160</v>
      </c>
      <c r="AI120" s="48" t="s">
        <v>4328</v>
      </c>
      <c r="AJ120" s="48">
        <v>65</v>
      </c>
      <c r="AK120" s="48">
        <v>815</v>
      </c>
      <c r="AL120" s="48">
        <v>280</v>
      </c>
      <c r="AM120" s="48">
        <v>51.5</v>
      </c>
      <c r="AN120" s="48">
        <v>42.182229999999997</v>
      </c>
      <c r="AO120" s="48">
        <v>47</v>
      </c>
      <c r="AP120" s="48">
        <v>2.5</v>
      </c>
      <c r="AQ120" s="48">
        <v>2</v>
      </c>
      <c r="AR120" s="48">
        <v>4</v>
      </c>
      <c r="AS120" s="48" t="s">
        <v>4312</v>
      </c>
      <c r="AT120" s="48">
        <v>1.5</v>
      </c>
      <c r="AU120" s="48">
        <v>1</v>
      </c>
      <c r="AV120" s="48">
        <v>0</v>
      </c>
      <c r="AW120" s="48">
        <v>1.5</v>
      </c>
    </row>
    <row r="121" spans="6:49" x14ac:dyDescent="0.2">
      <c r="F121" s="13" t="s">
        <v>542</v>
      </c>
      <c r="G121" s="13" t="s">
        <v>543</v>
      </c>
      <c r="H121" s="49"/>
      <c r="I121" s="49">
        <v>63.435670000000002</v>
      </c>
      <c r="J121" s="49"/>
      <c r="K121" s="49" t="s">
        <v>2220</v>
      </c>
      <c r="L121" s="49" t="s">
        <v>2220</v>
      </c>
      <c r="M121" s="49">
        <v>460</v>
      </c>
      <c r="N121" s="49" t="s">
        <v>4421</v>
      </c>
      <c r="O121" s="49">
        <v>10</v>
      </c>
      <c r="P121" s="49">
        <v>400</v>
      </c>
      <c r="Q121" s="49">
        <v>50</v>
      </c>
      <c r="R121" s="49">
        <v>35.799999999999997</v>
      </c>
      <c r="S121" s="49" t="s">
        <v>4422</v>
      </c>
      <c r="T121" s="49">
        <v>29</v>
      </c>
      <c r="U121" s="49">
        <v>6</v>
      </c>
      <c r="V121" s="49">
        <v>0.8</v>
      </c>
      <c r="W121" s="49">
        <v>10.5</v>
      </c>
      <c r="X121" s="49" t="s">
        <v>1643</v>
      </c>
      <c r="Y121" s="49">
        <v>1.5</v>
      </c>
      <c r="Z121" s="49">
        <v>5</v>
      </c>
      <c r="AA121" s="49">
        <v>2</v>
      </c>
      <c r="AB121" s="49">
        <v>2</v>
      </c>
      <c r="AC121" s="48">
        <v>64</v>
      </c>
      <c r="AD121" s="48">
        <v>63.435670000000002</v>
      </c>
      <c r="AE121" s="48"/>
      <c r="AF121" s="48" t="s">
        <v>2220</v>
      </c>
      <c r="AG121" s="48" t="s">
        <v>2220</v>
      </c>
      <c r="AH121" s="48">
        <v>460</v>
      </c>
      <c r="AI121" s="48" t="s">
        <v>4421</v>
      </c>
      <c r="AJ121" s="48">
        <v>10</v>
      </c>
      <c r="AK121" s="48">
        <v>400</v>
      </c>
      <c r="AL121" s="48">
        <v>50</v>
      </c>
      <c r="AM121" s="48">
        <v>35.799999999999997</v>
      </c>
      <c r="AN121" s="48">
        <v>59.84252</v>
      </c>
      <c r="AO121" s="48">
        <v>29</v>
      </c>
      <c r="AP121" s="48">
        <v>6</v>
      </c>
      <c r="AQ121" s="48">
        <v>0.8</v>
      </c>
      <c r="AR121" s="48">
        <v>10.5</v>
      </c>
      <c r="AS121" s="48" t="s">
        <v>1643</v>
      </c>
      <c r="AT121" s="48">
        <v>1.5</v>
      </c>
      <c r="AU121" s="48">
        <v>5</v>
      </c>
      <c r="AV121" s="48">
        <v>2</v>
      </c>
      <c r="AW121" s="48">
        <v>2</v>
      </c>
    </row>
    <row r="122" spans="6:49" x14ac:dyDescent="0.2">
      <c r="F122" s="13" t="s">
        <v>544</v>
      </c>
      <c r="G122" s="13" t="s">
        <v>545</v>
      </c>
      <c r="H122" s="49"/>
      <c r="I122" s="49">
        <v>45.255900000000004</v>
      </c>
      <c r="J122" s="49"/>
      <c r="K122" s="49" t="s">
        <v>2220</v>
      </c>
      <c r="L122" s="49" t="s">
        <v>2220</v>
      </c>
      <c r="M122" s="49">
        <v>910</v>
      </c>
      <c r="N122" s="49" t="s">
        <v>4276</v>
      </c>
      <c r="O122" s="49">
        <v>45</v>
      </c>
      <c r="P122" s="49">
        <v>500</v>
      </c>
      <c r="Q122" s="49">
        <v>365</v>
      </c>
      <c r="R122" s="49">
        <v>26.8</v>
      </c>
      <c r="S122" s="49" t="s">
        <v>4426</v>
      </c>
      <c r="T122" s="49">
        <v>20.8</v>
      </c>
      <c r="U122" s="49">
        <v>3.5</v>
      </c>
      <c r="V122" s="49">
        <v>2.5</v>
      </c>
      <c r="W122" s="49">
        <v>5.5</v>
      </c>
      <c r="X122" s="49" t="s">
        <v>4219</v>
      </c>
      <c r="Y122" s="49">
        <v>3</v>
      </c>
      <c r="Z122" s="49">
        <v>0</v>
      </c>
      <c r="AA122" s="49">
        <v>0</v>
      </c>
      <c r="AB122" s="49">
        <v>2.5</v>
      </c>
      <c r="AC122" s="48">
        <v>151</v>
      </c>
      <c r="AD122" s="48">
        <v>45.994350000000004</v>
      </c>
      <c r="AE122" s="48"/>
      <c r="AF122" s="48" t="s">
        <v>2220</v>
      </c>
      <c r="AG122" s="48" t="s">
        <v>2220</v>
      </c>
      <c r="AH122" s="48">
        <v>910</v>
      </c>
      <c r="AI122" s="48" t="s">
        <v>4276</v>
      </c>
      <c r="AJ122" s="48">
        <v>45</v>
      </c>
      <c r="AK122" s="48">
        <v>500</v>
      </c>
      <c r="AL122" s="48">
        <v>365</v>
      </c>
      <c r="AM122" s="48">
        <v>27.3</v>
      </c>
      <c r="AN122" s="48">
        <v>69.403819999999996</v>
      </c>
      <c r="AO122" s="48">
        <v>20.8</v>
      </c>
      <c r="AP122" s="48">
        <v>3.5</v>
      </c>
      <c r="AQ122" s="48">
        <v>3</v>
      </c>
      <c r="AR122" s="48">
        <v>6</v>
      </c>
      <c r="AS122" s="48" t="s">
        <v>272</v>
      </c>
      <c r="AT122" s="48">
        <v>3</v>
      </c>
      <c r="AU122" s="48">
        <v>0.5</v>
      </c>
      <c r="AV122" s="48">
        <v>0</v>
      </c>
      <c r="AW122" s="48">
        <v>2.5</v>
      </c>
    </row>
    <row r="123" spans="6:49" x14ac:dyDescent="0.2">
      <c r="F123" s="13" t="s">
        <v>546</v>
      </c>
      <c r="G123" s="13" t="s">
        <v>547</v>
      </c>
      <c r="H123" s="49"/>
      <c r="I123" s="49">
        <v>59.940720000000006</v>
      </c>
      <c r="J123" s="49"/>
      <c r="K123" s="49" t="s">
        <v>2220</v>
      </c>
      <c r="L123" s="49" t="s">
        <v>2220</v>
      </c>
      <c r="M123" s="49">
        <v>514</v>
      </c>
      <c r="N123" s="49" t="s">
        <v>4423</v>
      </c>
      <c r="O123" s="49">
        <v>10</v>
      </c>
      <c r="P123" s="49">
        <v>442</v>
      </c>
      <c r="Q123" s="49">
        <v>62</v>
      </c>
      <c r="R123" s="49">
        <v>23.9</v>
      </c>
      <c r="S123" s="49" t="s">
        <v>4424</v>
      </c>
      <c r="T123" s="49">
        <v>13.7</v>
      </c>
      <c r="U123" s="49">
        <v>5</v>
      </c>
      <c r="V123" s="49">
        <v>5.2</v>
      </c>
      <c r="W123" s="49">
        <v>7</v>
      </c>
      <c r="X123" s="49" t="s">
        <v>4243</v>
      </c>
      <c r="Y123" s="49">
        <v>3</v>
      </c>
      <c r="Z123" s="49">
        <v>0.5</v>
      </c>
      <c r="AA123" s="49">
        <v>2</v>
      </c>
      <c r="AB123" s="49">
        <v>1.5</v>
      </c>
      <c r="AC123" s="48">
        <v>78</v>
      </c>
      <c r="AD123" s="48">
        <v>59.940720000000006</v>
      </c>
      <c r="AE123" s="48"/>
      <c r="AF123" s="48" t="s">
        <v>2220</v>
      </c>
      <c r="AG123" s="48" t="s">
        <v>2220</v>
      </c>
      <c r="AH123" s="48">
        <v>514</v>
      </c>
      <c r="AI123" s="48" t="s">
        <v>4423</v>
      </c>
      <c r="AJ123" s="48">
        <v>10</v>
      </c>
      <c r="AK123" s="48">
        <v>442</v>
      </c>
      <c r="AL123" s="48">
        <v>62</v>
      </c>
      <c r="AM123" s="48">
        <v>23.9</v>
      </c>
      <c r="AN123" s="48">
        <v>73.228350000000006</v>
      </c>
      <c r="AO123" s="48">
        <v>13.7</v>
      </c>
      <c r="AP123" s="48">
        <v>5</v>
      </c>
      <c r="AQ123" s="48">
        <v>5.2</v>
      </c>
      <c r="AR123" s="48">
        <v>7</v>
      </c>
      <c r="AS123" s="48" t="s">
        <v>4243</v>
      </c>
      <c r="AT123" s="48">
        <v>3</v>
      </c>
      <c r="AU123" s="48">
        <v>0.5</v>
      </c>
      <c r="AV123" s="48">
        <v>2</v>
      </c>
      <c r="AW123" s="48">
        <v>1.5</v>
      </c>
    </row>
    <row r="124" spans="6:49" x14ac:dyDescent="0.2">
      <c r="F124" s="13" t="s">
        <v>548</v>
      </c>
      <c r="G124" s="13" t="s">
        <v>549</v>
      </c>
      <c r="H124" s="49"/>
      <c r="I124" s="49">
        <v>71.475080000000005</v>
      </c>
      <c r="J124" s="49"/>
      <c r="K124" s="49" t="s">
        <v>2220</v>
      </c>
      <c r="L124" s="49" t="s">
        <v>2220</v>
      </c>
      <c r="M124" s="49">
        <v>216</v>
      </c>
      <c r="N124" s="49" t="s">
        <v>4425</v>
      </c>
      <c r="O124" s="49">
        <v>7</v>
      </c>
      <c r="P124" s="49">
        <v>167</v>
      </c>
      <c r="Q124" s="49">
        <v>42</v>
      </c>
      <c r="R124" s="49">
        <v>27.2</v>
      </c>
      <c r="S124" s="49" t="s">
        <v>4309</v>
      </c>
      <c r="T124" s="49">
        <v>22</v>
      </c>
      <c r="U124" s="49">
        <v>2</v>
      </c>
      <c r="V124" s="49">
        <v>3.2</v>
      </c>
      <c r="W124" s="49">
        <v>9.5</v>
      </c>
      <c r="X124" s="49" t="s">
        <v>4258</v>
      </c>
      <c r="Y124" s="49">
        <v>3</v>
      </c>
      <c r="Z124" s="49">
        <v>3</v>
      </c>
      <c r="AA124" s="49">
        <v>1.5</v>
      </c>
      <c r="AB124" s="49">
        <v>2</v>
      </c>
      <c r="AC124" s="48">
        <v>23</v>
      </c>
      <c r="AD124" s="48">
        <v>71.475080000000005</v>
      </c>
      <c r="AE124" s="48"/>
      <c r="AF124" s="48" t="s">
        <v>2220</v>
      </c>
      <c r="AG124" s="48" t="s">
        <v>2220</v>
      </c>
      <c r="AH124" s="48">
        <v>216</v>
      </c>
      <c r="AI124" s="48" t="s">
        <v>4425</v>
      </c>
      <c r="AJ124" s="48">
        <v>7</v>
      </c>
      <c r="AK124" s="48">
        <v>167</v>
      </c>
      <c r="AL124" s="48">
        <v>42</v>
      </c>
      <c r="AM124" s="48">
        <v>27.2</v>
      </c>
      <c r="AN124" s="48">
        <v>69.516310000000004</v>
      </c>
      <c r="AO124" s="48">
        <v>22</v>
      </c>
      <c r="AP124" s="48">
        <v>2</v>
      </c>
      <c r="AQ124" s="48">
        <v>3.2</v>
      </c>
      <c r="AR124" s="48">
        <v>9.5</v>
      </c>
      <c r="AS124" s="48" t="s">
        <v>4258</v>
      </c>
      <c r="AT124" s="48">
        <v>3</v>
      </c>
      <c r="AU124" s="48">
        <v>3</v>
      </c>
      <c r="AV124" s="48">
        <v>1.5</v>
      </c>
      <c r="AW124" s="48">
        <v>2</v>
      </c>
    </row>
    <row r="125" spans="6:49" x14ac:dyDescent="0.2">
      <c r="F125" s="13" t="s">
        <v>550</v>
      </c>
      <c r="G125" s="13" t="s">
        <v>551</v>
      </c>
      <c r="H125" s="49"/>
      <c r="I125" s="49">
        <v>58.583170000000003</v>
      </c>
      <c r="J125" s="49"/>
      <c r="K125" s="49" t="s">
        <v>2220</v>
      </c>
      <c r="L125" s="49" t="s">
        <v>2220</v>
      </c>
      <c r="M125" s="49">
        <v>490</v>
      </c>
      <c r="N125" s="49" t="s">
        <v>4318</v>
      </c>
      <c r="O125" s="49">
        <v>60</v>
      </c>
      <c r="P125" s="49">
        <v>230</v>
      </c>
      <c r="Q125" s="49">
        <v>200</v>
      </c>
      <c r="R125" s="49">
        <v>26.8</v>
      </c>
      <c r="S125" s="49" t="s">
        <v>4426</v>
      </c>
      <c r="T125" s="49">
        <v>16.3</v>
      </c>
      <c r="U125" s="49">
        <v>5.5</v>
      </c>
      <c r="V125" s="49">
        <v>5</v>
      </c>
      <c r="W125" s="49">
        <v>6.5</v>
      </c>
      <c r="X125" s="49" t="s">
        <v>4252</v>
      </c>
      <c r="Y125" s="49">
        <v>3.5</v>
      </c>
      <c r="Z125" s="49">
        <v>0.5</v>
      </c>
      <c r="AA125" s="49">
        <v>0</v>
      </c>
      <c r="AB125" s="49">
        <v>2.5</v>
      </c>
      <c r="AC125" s="48">
        <v>87</v>
      </c>
      <c r="AD125" s="48">
        <v>58.583170000000003</v>
      </c>
      <c r="AE125" s="48"/>
      <c r="AF125" s="48" t="s">
        <v>2220</v>
      </c>
      <c r="AG125" s="48" t="s">
        <v>2220</v>
      </c>
      <c r="AH125" s="48">
        <v>490</v>
      </c>
      <c r="AI125" s="48" t="s">
        <v>4318</v>
      </c>
      <c r="AJ125" s="48">
        <v>60</v>
      </c>
      <c r="AK125" s="48">
        <v>230</v>
      </c>
      <c r="AL125" s="48">
        <v>200</v>
      </c>
      <c r="AM125" s="48">
        <v>26.8</v>
      </c>
      <c r="AN125" s="48">
        <v>69.966250000000002</v>
      </c>
      <c r="AO125" s="48">
        <v>16.3</v>
      </c>
      <c r="AP125" s="48">
        <v>5.5</v>
      </c>
      <c r="AQ125" s="48">
        <v>5</v>
      </c>
      <c r="AR125" s="48">
        <v>6.5</v>
      </c>
      <c r="AS125" s="48" t="s">
        <v>4252</v>
      </c>
      <c r="AT125" s="48">
        <v>3.5</v>
      </c>
      <c r="AU125" s="48">
        <v>0.5</v>
      </c>
      <c r="AV125" s="48">
        <v>0</v>
      </c>
      <c r="AW125" s="48">
        <v>2.5</v>
      </c>
    </row>
    <row r="126" spans="6:49" x14ac:dyDescent="0.2">
      <c r="F126" s="13" t="s">
        <v>552</v>
      </c>
      <c r="G126" s="13" t="s">
        <v>553</v>
      </c>
      <c r="H126" s="49"/>
      <c r="I126" s="49">
        <v>54.692620000000005</v>
      </c>
      <c r="J126" s="49"/>
      <c r="K126" s="49" t="s">
        <v>2220</v>
      </c>
      <c r="L126" s="49" t="s">
        <v>2220</v>
      </c>
      <c r="M126" s="49">
        <v>380</v>
      </c>
      <c r="N126" s="49" t="s">
        <v>4427</v>
      </c>
      <c r="O126" s="49">
        <v>30</v>
      </c>
      <c r="P126" s="49">
        <v>200</v>
      </c>
      <c r="Q126" s="49">
        <v>150</v>
      </c>
      <c r="R126" s="49">
        <v>52.6</v>
      </c>
      <c r="S126" s="49" t="s">
        <v>4428</v>
      </c>
      <c r="T126" s="49">
        <v>23</v>
      </c>
      <c r="U126" s="49">
        <v>12</v>
      </c>
      <c r="V126" s="49">
        <v>17.600000000000001</v>
      </c>
      <c r="W126" s="49">
        <v>8</v>
      </c>
      <c r="X126" s="49" t="s">
        <v>4236</v>
      </c>
      <c r="Y126" s="49">
        <v>4.5</v>
      </c>
      <c r="Z126" s="49">
        <v>1</v>
      </c>
      <c r="AA126" s="49">
        <v>0</v>
      </c>
      <c r="AB126" s="49">
        <v>2.5</v>
      </c>
      <c r="AC126" s="48">
        <v>114</v>
      </c>
      <c r="AD126" s="48">
        <v>54.692620000000005</v>
      </c>
      <c r="AE126" s="48"/>
      <c r="AF126" s="48" t="s">
        <v>2220</v>
      </c>
      <c r="AG126" s="48" t="s">
        <v>2220</v>
      </c>
      <c r="AH126" s="48">
        <v>380</v>
      </c>
      <c r="AI126" s="48" t="s">
        <v>4427</v>
      </c>
      <c r="AJ126" s="48">
        <v>30</v>
      </c>
      <c r="AK126" s="48">
        <v>200</v>
      </c>
      <c r="AL126" s="48">
        <v>150</v>
      </c>
      <c r="AM126" s="48">
        <v>52.6</v>
      </c>
      <c r="AN126" s="48">
        <v>40.944879999999998</v>
      </c>
      <c r="AO126" s="48">
        <v>23</v>
      </c>
      <c r="AP126" s="48">
        <v>12</v>
      </c>
      <c r="AQ126" s="48">
        <v>17.600000000000001</v>
      </c>
      <c r="AR126" s="48">
        <v>8</v>
      </c>
      <c r="AS126" s="48" t="s">
        <v>4236</v>
      </c>
      <c r="AT126" s="48">
        <v>4.5</v>
      </c>
      <c r="AU126" s="48">
        <v>1</v>
      </c>
      <c r="AV126" s="48">
        <v>0</v>
      </c>
      <c r="AW126" s="48">
        <v>2.5</v>
      </c>
    </row>
    <row r="127" spans="6:49" x14ac:dyDescent="0.2">
      <c r="F127" s="13" t="s">
        <v>554</v>
      </c>
      <c r="G127" s="13" t="s">
        <v>555</v>
      </c>
      <c r="H127" s="49"/>
      <c r="I127" s="49">
        <v>57.901210000000006</v>
      </c>
      <c r="J127" s="49"/>
      <c r="K127" s="49" t="s">
        <v>2220</v>
      </c>
      <c r="L127" s="49" t="s">
        <v>2220</v>
      </c>
      <c r="M127" s="49">
        <v>453.67</v>
      </c>
      <c r="N127" s="49" t="s">
        <v>4526</v>
      </c>
      <c r="O127" s="49">
        <v>35.630000000000003</v>
      </c>
      <c r="P127" s="49">
        <v>288</v>
      </c>
      <c r="Q127" s="49">
        <v>130.04</v>
      </c>
      <c r="R127" s="49">
        <v>38.9</v>
      </c>
      <c r="S127" s="49" t="s">
        <v>4430</v>
      </c>
      <c r="T127" s="49">
        <v>21.6</v>
      </c>
      <c r="U127" s="49">
        <v>11.8</v>
      </c>
      <c r="V127" s="49">
        <v>5.5</v>
      </c>
      <c r="W127" s="49">
        <v>8.0399999999999991</v>
      </c>
      <c r="X127" s="49" t="s">
        <v>4527</v>
      </c>
      <c r="Y127" s="49">
        <v>4.1550000000000002</v>
      </c>
      <c r="Z127" s="49">
        <v>1.385</v>
      </c>
      <c r="AA127" s="49">
        <v>0</v>
      </c>
      <c r="AB127" s="49">
        <v>2.5</v>
      </c>
      <c r="AC127" s="48">
        <v>73</v>
      </c>
      <c r="AD127" s="48">
        <v>61.459740000000004</v>
      </c>
      <c r="AE127" s="48"/>
      <c r="AF127" s="48" t="s">
        <v>2220</v>
      </c>
      <c r="AG127" s="48" t="s">
        <v>2220</v>
      </c>
      <c r="AH127" s="48">
        <v>399</v>
      </c>
      <c r="AI127" s="48" t="s">
        <v>4429</v>
      </c>
      <c r="AJ127" s="48">
        <v>35.630000000000003</v>
      </c>
      <c r="AK127" s="48">
        <v>233.33</v>
      </c>
      <c r="AL127" s="48">
        <v>130.04</v>
      </c>
      <c r="AM127" s="48">
        <v>38.9</v>
      </c>
      <c r="AN127" s="48">
        <v>56.386949999999999</v>
      </c>
      <c r="AO127" s="48">
        <v>21.6</v>
      </c>
      <c r="AP127" s="48">
        <v>11.8</v>
      </c>
      <c r="AQ127" s="48">
        <v>5.5</v>
      </c>
      <c r="AR127" s="48">
        <v>9.1549999999999994</v>
      </c>
      <c r="AS127" s="48" t="s">
        <v>4431</v>
      </c>
      <c r="AT127" s="48">
        <v>4.1550000000000002</v>
      </c>
      <c r="AU127" s="48">
        <v>2.5</v>
      </c>
      <c r="AV127" s="48">
        <v>0</v>
      </c>
      <c r="AW127" s="48">
        <v>2.5</v>
      </c>
    </row>
    <row r="128" spans="6:49" x14ac:dyDescent="0.2">
      <c r="F128" s="13" t="s">
        <v>556</v>
      </c>
      <c r="G128" s="13" t="s">
        <v>557</v>
      </c>
      <c r="H128" s="49"/>
      <c r="I128" s="49">
        <v>65.335950000000011</v>
      </c>
      <c r="J128" s="49"/>
      <c r="K128" s="49" t="s">
        <v>2220</v>
      </c>
      <c r="L128" s="49" t="s">
        <v>2220</v>
      </c>
      <c r="M128" s="49">
        <v>634</v>
      </c>
      <c r="N128" s="49" t="s">
        <v>4432</v>
      </c>
      <c r="O128" s="49">
        <v>70</v>
      </c>
      <c r="P128" s="49">
        <v>437</v>
      </c>
      <c r="Q128" s="49">
        <v>127</v>
      </c>
      <c r="R128" s="49">
        <v>30.4</v>
      </c>
      <c r="S128" s="49" t="s">
        <v>4488</v>
      </c>
      <c r="T128" s="49">
        <v>16.3</v>
      </c>
      <c r="U128" s="49">
        <v>6.9</v>
      </c>
      <c r="V128" s="49">
        <v>7.2</v>
      </c>
      <c r="W128" s="49">
        <v>13</v>
      </c>
      <c r="X128" s="49" t="s">
        <v>4233</v>
      </c>
      <c r="Y128" s="49">
        <v>5</v>
      </c>
      <c r="Z128" s="49">
        <v>3.5</v>
      </c>
      <c r="AA128" s="49">
        <v>2</v>
      </c>
      <c r="AB128" s="49">
        <v>2.5</v>
      </c>
      <c r="AC128" s="48">
        <v>47</v>
      </c>
      <c r="AD128" s="48">
        <v>66.010860000000008</v>
      </c>
      <c r="AE128" s="48"/>
      <c r="AF128" s="48" t="s">
        <v>2220</v>
      </c>
      <c r="AG128" s="48" t="s">
        <v>2220</v>
      </c>
      <c r="AH128" s="48">
        <v>634</v>
      </c>
      <c r="AI128" s="48" t="s">
        <v>4432</v>
      </c>
      <c r="AJ128" s="48">
        <v>70</v>
      </c>
      <c r="AK128" s="48">
        <v>437</v>
      </c>
      <c r="AL128" s="48">
        <v>127</v>
      </c>
      <c r="AM128" s="48">
        <v>28.6</v>
      </c>
      <c r="AN128" s="48">
        <v>67.941509999999994</v>
      </c>
      <c r="AO128" s="48">
        <v>16.3</v>
      </c>
      <c r="AP128" s="48">
        <v>6.9</v>
      </c>
      <c r="AQ128" s="48">
        <v>5.4</v>
      </c>
      <c r="AR128" s="48">
        <v>13</v>
      </c>
      <c r="AS128" s="48" t="s">
        <v>4233</v>
      </c>
      <c r="AT128" s="48">
        <v>5</v>
      </c>
      <c r="AU128" s="48">
        <v>3.5</v>
      </c>
      <c r="AV128" s="48">
        <v>2</v>
      </c>
      <c r="AW128" s="48">
        <v>2.5</v>
      </c>
    </row>
    <row r="129" spans="6:49" x14ac:dyDescent="0.2">
      <c r="F129" s="13" t="s">
        <v>558</v>
      </c>
      <c r="G129" s="13" t="s">
        <v>559</v>
      </c>
      <c r="H129" s="49"/>
      <c r="I129" s="49">
        <v>81.267780000000002</v>
      </c>
      <c r="J129" s="49"/>
      <c r="K129" s="49" t="s">
        <v>2220</v>
      </c>
      <c r="L129" s="49" t="s">
        <v>2220</v>
      </c>
      <c r="M129" s="49">
        <v>400</v>
      </c>
      <c r="N129" s="49" t="s">
        <v>4433</v>
      </c>
      <c r="O129" s="49">
        <v>40</v>
      </c>
      <c r="P129" s="49">
        <v>300</v>
      </c>
      <c r="Q129" s="49">
        <v>60</v>
      </c>
      <c r="R129" s="49">
        <v>9.9</v>
      </c>
      <c r="S129" s="49" t="s">
        <v>4434</v>
      </c>
      <c r="T129" s="49">
        <v>8</v>
      </c>
      <c r="U129" s="49">
        <v>1.3</v>
      </c>
      <c r="V129" s="49">
        <v>0.6</v>
      </c>
      <c r="W129" s="49">
        <v>14</v>
      </c>
      <c r="X129" s="49" t="s">
        <v>3668</v>
      </c>
      <c r="Y129" s="49">
        <v>3.5</v>
      </c>
      <c r="Z129" s="49">
        <v>4</v>
      </c>
      <c r="AA129" s="49">
        <v>4</v>
      </c>
      <c r="AB129" s="49">
        <v>2.5</v>
      </c>
      <c r="AC129" s="48">
        <v>3</v>
      </c>
      <c r="AD129" s="48">
        <v>81.267780000000002</v>
      </c>
      <c r="AE129" s="48"/>
      <c r="AF129" s="48" t="s">
        <v>2220</v>
      </c>
      <c r="AG129" s="48" t="s">
        <v>2220</v>
      </c>
      <c r="AH129" s="48">
        <v>400</v>
      </c>
      <c r="AI129" s="48" t="s">
        <v>4433</v>
      </c>
      <c r="AJ129" s="48">
        <v>40</v>
      </c>
      <c r="AK129" s="48">
        <v>300</v>
      </c>
      <c r="AL129" s="48">
        <v>60</v>
      </c>
      <c r="AM129" s="48">
        <v>9.9</v>
      </c>
      <c r="AN129" s="48">
        <v>88.976380000000006</v>
      </c>
      <c r="AO129" s="48">
        <v>8</v>
      </c>
      <c r="AP129" s="48">
        <v>1.3</v>
      </c>
      <c r="AQ129" s="48">
        <v>0.6</v>
      </c>
      <c r="AR129" s="48">
        <v>14</v>
      </c>
      <c r="AS129" s="48" t="s">
        <v>3668</v>
      </c>
      <c r="AT129" s="48">
        <v>3.5</v>
      </c>
      <c r="AU129" s="48">
        <v>4</v>
      </c>
      <c r="AV129" s="48">
        <v>4</v>
      </c>
      <c r="AW129" s="48">
        <v>2.5</v>
      </c>
    </row>
    <row r="130" spans="6:49" x14ac:dyDescent="0.2">
      <c r="F130" s="13" t="s">
        <v>560</v>
      </c>
      <c r="G130" s="13" t="s">
        <v>561</v>
      </c>
      <c r="H130" s="49"/>
      <c r="I130" s="49">
        <v>61.871150000000007</v>
      </c>
      <c r="J130" s="49"/>
      <c r="K130" s="49" t="s">
        <v>2220</v>
      </c>
      <c r="L130" s="49" t="s">
        <v>2220</v>
      </c>
      <c r="M130" s="49">
        <v>598</v>
      </c>
      <c r="N130" s="49" t="s">
        <v>4435</v>
      </c>
      <c r="O130" s="49">
        <v>28</v>
      </c>
      <c r="P130" s="49">
        <v>450</v>
      </c>
      <c r="Q130" s="49">
        <v>120</v>
      </c>
      <c r="R130" s="49">
        <v>15.1</v>
      </c>
      <c r="S130" s="49" t="s">
        <v>4436</v>
      </c>
      <c r="T130" s="49">
        <v>10</v>
      </c>
      <c r="U130" s="49">
        <v>4.5</v>
      </c>
      <c r="V130" s="49">
        <v>0.6</v>
      </c>
      <c r="W130" s="49">
        <v>7.5</v>
      </c>
      <c r="X130" s="49" t="s">
        <v>1667</v>
      </c>
      <c r="Y130" s="49">
        <v>4</v>
      </c>
      <c r="Z130" s="49">
        <v>1</v>
      </c>
      <c r="AA130" s="49">
        <v>0</v>
      </c>
      <c r="AB130" s="49">
        <v>2.5</v>
      </c>
      <c r="AC130" s="48">
        <v>69</v>
      </c>
      <c r="AD130" s="48">
        <v>61.871150000000007</v>
      </c>
      <c r="AE130" s="48"/>
      <c r="AF130" s="48" t="s">
        <v>2220</v>
      </c>
      <c r="AG130" s="48" t="s">
        <v>2220</v>
      </c>
      <c r="AH130" s="48">
        <v>598</v>
      </c>
      <c r="AI130" s="48" t="s">
        <v>4435</v>
      </c>
      <c r="AJ130" s="48">
        <v>28</v>
      </c>
      <c r="AK130" s="48">
        <v>450</v>
      </c>
      <c r="AL130" s="48">
        <v>120</v>
      </c>
      <c r="AM130" s="48">
        <v>15.1</v>
      </c>
      <c r="AN130" s="48">
        <v>83.127110000000002</v>
      </c>
      <c r="AO130" s="48">
        <v>10</v>
      </c>
      <c r="AP130" s="48">
        <v>4.5</v>
      </c>
      <c r="AQ130" s="48">
        <v>0.6</v>
      </c>
      <c r="AR130" s="48">
        <v>7.5</v>
      </c>
      <c r="AS130" s="48" t="s">
        <v>1667</v>
      </c>
      <c r="AT130" s="48">
        <v>4</v>
      </c>
      <c r="AU130" s="48">
        <v>1</v>
      </c>
      <c r="AV130" s="48">
        <v>0</v>
      </c>
      <c r="AW130" s="48">
        <v>2.5</v>
      </c>
    </row>
    <row r="131" spans="6:49" x14ac:dyDescent="0.2">
      <c r="F131" s="13" t="s">
        <v>151</v>
      </c>
      <c r="G131" s="13" t="s">
        <v>16</v>
      </c>
      <c r="H131" s="49"/>
      <c r="I131" s="49">
        <v>43.487260000000006</v>
      </c>
      <c r="J131" s="49"/>
      <c r="K131" s="49" t="s">
        <v>2220</v>
      </c>
      <c r="L131" s="49" t="s">
        <v>2220</v>
      </c>
      <c r="M131" s="49">
        <v>1071.1500000000001</v>
      </c>
      <c r="N131" s="49" t="s">
        <v>4437</v>
      </c>
      <c r="O131" s="49">
        <v>83.4</v>
      </c>
      <c r="P131" s="49">
        <v>665</v>
      </c>
      <c r="Q131" s="49">
        <v>322.75</v>
      </c>
      <c r="R131" s="49">
        <v>20.5</v>
      </c>
      <c r="S131" s="49" t="s">
        <v>4438</v>
      </c>
      <c r="T131" s="49">
        <v>12.4</v>
      </c>
      <c r="U131" s="49">
        <v>6.3</v>
      </c>
      <c r="V131" s="49">
        <v>1.8</v>
      </c>
      <c r="W131" s="49">
        <v>5.65</v>
      </c>
      <c r="X131" s="49" t="s">
        <v>4439</v>
      </c>
      <c r="Y131" s="49">
        <v>2</v>
      </c>
      <c r="Z131" s="49">
        <v>1.1499999999999999</v>
      </c>
      <c r="AA131" s="49">
        <v>0.5</v>
      </c>
      <c r="AB131" s="49">
        <v>2</v>
      </c>
      <c r="AC131" s="48">
        <v>156</v>
      </c>
      <c r="AD131" s="48">
        <v>43.487260000000006</v>
      </c>
      <c r="AE131" s="48"/>
      <c r="AF131" s="48" t="s">
        <v>2220</v>
      </c>
      <c r="AG131" s="48" t="s">
        <v>2220</v>
      </c>
      <c r="AH131" s="48">
        <v>1071.1500000000001</v>
      </c>
      <c r="AI131" s="48" t="s">
        <v>4437</v>
      </c>
      <c r="AJ131" s="48">
        <v>83.4</v>
      </c>
      <c r="AK131" s="48">
        <v>665</v>
      </c>
      <c r="AL131" s="48">
        <v>322.75</v>
      </c>
      <c r="AM131" s="48">
        <v>20.5</v>
      </c>
      <c r="AN131" s="48">
        <v>77.036000000000001</v>
      </c>
      <c r="AO131" s="48">
        <v>12.4</v>
      </c>
      <c r="AP131" s="48">
        <v>6.3</v>
      </c>
      <c r="AQ131" s="48">
        <v>1.8</v>
      </c>
      <c r="AR131" s="48">
        <v>5.65</v>
      </c>
      <c r="AS131" s="48" t="s">
        <v>4439</v>
      </c>
      <c r="AT131" s="48">
        <v>2</v>
      </c>
      <c r="AU131" s="48">
        <v>1.1499999999999999</v>
      </c>
      <c r="AV131" s="48">
        <v>0.5</v>
      </c>
      <c r="AW131" s="48">
        <v>2</v>
      </c>
    </row>
    <row r="132" spans="6:49" x14ac:dyDescent="0.2">
      <c r="F132" s="13" t="s">
        <v>562</v>
      </c>
      <c r="G132" s="13" t="s">
        <v>563</v>
      </c>
      <c r="H132" s="49"/>
      <c r="I132" s="49">
        <v>52.208450000000006</v>
      </c>
      <c r="J132" s="49"/>
      <c r="K132" s="49" t="s">
        <v>2220</v>
      </c>
      <c r="L132" s="49" t="s">
        <v>2220</v>
      </c>
      <c r="M132" s="49">
        <v>810</v>
      </c>
      <c r="N132" s="49" t="s">
        <v>4440</v>
      </c>
      <c r="O132" s="49">
        <v>45</v>
      </c>
      <c r="P132" s="49">
        <v>400</v>
      </c>
      <c r="Q132" s="49">
        <v>365</v>
      </c>
      <c r="R132" s="49">
        <v>35.299999999999997</v>
      </c>
      <c r="S132" s="49" t="s">
        <v>4441</v>
      </c>
      <c r="T132" s="49">
        <v>27</v>
      </c>
      <c r="U132" s="49">
        <v>7.6</v>
      </c>
      <c r="V132" s="49">
        <v>0.7</v>
      </c>
      <c r="W132" s="49">
        <v>9.5</v>
      </c>
      <c r="X132" s="49" t="s">
        <v>4258</v>
      </c>
      <c r="Y132" s="49">
        <v>3.5</v>
      </c>
      <c r="Z132" s="49">
        <v>1.5</v>
      </c>
      <c r="AA132" s="49">
        <v>3.5</v>
      </c>
      <c r="AB132" s="49">
        <v>1</v>
      </c>
      <c r="AC132" s="48">
        <v>125</v>
      </c>
      <c r="AD132" s="48">
        <v>52.208450000000006</v>
      </c>
      <c r="AE132" s="48"/>
      <c r="AF132" s="48" t="s">
        <v>2220</v>
      </c>
      <c r="AG132" s="48" t="s">
        <v>2220</v>
      </c>
      <c r="AH132" s="48">
        <v>810</v>
      </c>
      <c r="AI132" s="48" t="s">
        <v>4440</v>
      </c>
      <c r="AJ132" s="48">
        <v>45</v>
      </c>
      <c r="AK132" s="48">
        <v>400</v>
      </c>
      <c r="AL132" s="48">
        <v>365</v>
      </c>
      <c r="AM132" s="48">
        <v>35.299999999999997</v>
      </c>
      <c r="AN132" s="48">
        <v>60.404949999999999</v>
      </c>
      <c r="AO132" s="48">
        <v>27</v>
      </c>
      <c r="AP132" s="48">
        <v>7.6</v>
      </c>
      <c r="AQ132" s="48">
        <v>0.7</v>
      </c>
      <c r="AR132" s="48">
        <v>9.5</v>
      </c>
      <c r="AS132" s="48" t="s">
        <v>4258</v>
      </c>
      <c r="AT132" s="48">
        <v>3.5</v>
      </c>
      <c r="AU132" s="48">
        <v>1.5</v>
      </c>
      <c r="AV132" s="48">
        <v>3.5</v>
      </c>
      <c r="AW132" s="48">
        <v>1</v>
      </c>
    </row>
    <row r="133" spans="6:49" x14ac:dyDescent="0.2">
      <c r="F133" s="13" t="s">
        <v>564</v>
      </c>
      <c r="G133" s="13" t="s">
        <v>565</v>
      </c>
      <c r="H133" s="49"/>
      <c r="I133" s="49">
        <v>48.964750000000002</v>
      </c>
      <c r="J133" s="49"/>
      <c r="K133" s="49" t="s">
        <v>2220</v>
      </c>
      <c r="L133" s="49" t="s">
        <v>2220</v>
      </c>
      <c r="M133" s="49">
        <v>790</v>
      </c>
      <c r="N133" s="49" t="s">
        <v>4442</v>
      </c>
      <c r="O133" s="49">
        <v>60</v>
      </c>
      <c r="P133" s="49">
        <v>365</v>
      </c>
      <c r="Q133" s="49">
        <v>365</v>
      </c>
      <c r="R133" s="49">
        <v>38</v>
      </c>
      <c r="S133" s="49" t="s">
        <v>4443</v>
      </c>
      <c r="T133" s="49">
        <v>24.8</v>
      </c>
      <c r="U133" s="49">
        <v>13</v>
      </c>
      <c r="V133" s="49">
        <v>0.2</v>
      </c>
      <c r="W133" s="49">
        <v>8</v>
      </c>
      <c r="X133" s="49" t="s">
        <v>4236</v>
      </c>
      <c r="Y133" s="49">
        <v>3.5</v>
      </c>
      <c r="Z133" s="49">
        <v>1</v>
      </c>
      <c r="AA133" s="49">
        <v>1</v>
      </c>
      <c r="AB133" s="49">
        <v>2.5</v>
      </c>
      <c r="AC133" s="48">
        <v>141</v>
      </c>
      <c r="AD133" s="48">
        <v>48.964750000000002</v>
      </c>
      <c r="AE133" s="48"/>
      <c r="AF133" s="48" t="s">
        <v>2220</v>
      </c>
      <c r="AG133" s="48" t="s">
        <v>2220</v>
      </c>
      <c r="AH133" s="48">
        <v>790</v>
      </c>
      <c r="AI133" s="48" t="s">
        <v>4442</v>
      </c>
      <c r="AJ133" s="48">
        <v>60</v>
      </c>
      <c r="AK133" s="48">
        <v>365</v>
      </c>
      <c r="AL133" s="48">
        <v>365</v>
      </c>
      <c r="AM133" s="48">
        <v>38</v>
      </c>
      <c r="AN133" s="48">
        <v>57.367829999999998</v>
      </c>
      <c r="AO133" s="48">
        <v>24.8</v>
      </c>
      <c r="AP133" s="48">
        <v>13</v>
      </c>
      <c r="AQ133" s="48">
        <v>0.2</v>
      </c>
      <c r="AR133" s="48">
        <v>8</v>
      </c>
      <c r="AS133" s="48" t="s">
        <v>4236</v>
      </c>
      <c r="AT133" s="48">
        <v>3.5</v>
      </c>
      <c r="AU133" s="48">
        <v>1</v>
      </c>
      <c r="AV133" s="48">
        <v>1</v>
      </c>
      <c r="AW133" s="48">
        <v>2.5</v>
      </c>
    </row>
    <row r="134" spans="6:49" x14ac:dyDescent="0.2">
      <c r="F134" s="13" t="s">
        <v>566</v>
      </c>
      <c r="G134" s="13" t="s">
        <v>567</v>
      </c>
      <c r="H134" s="49"/>
      <c r="I134" s="49">
        <v>36.205220000000004</v>
      </c>
      <c r="J134" s="49"/>
      <c r="K134" s="49" t="s">
        <v>2220</v>
      </c>
      <c r="L134" s="49" t="s">
        <v>2220</v>
      </c>
      <c r="M134" s="49">
        <v>591</v>
      </c>
      <c r="N134" s="49" t="s">
        <v>4255</v>
      </c>
      <c r="O134" s="49">
        <v>30</v>
      </c>
      <c r="P134" s="49">
        <v>381</v>
      </c>
      <c r="Q134" s="49">
        <v>180</v>
      </c>
      <c r="R134" s="49">
        <v>110.3</v>
      </c>
      <c r="S134" s="49" t="s">
        <v>88</v>
      </c>
      <c r="T134" s="49">
        <v>82.8</v>
      </c>
      <c r="U134" s="49">
        <v>11</v>
      </c>
      <c r="V134" s="49">
        <v>16.5</v>
      </c>
      <c r="W134" s="49">
        <v>8.5</v>
      </c>
      <c r="X134" s="49" t="s">
        <v>3419</v>
      </c>
      <c r="Y134" s="49">
        <v>4</v>
      </c>
      <c r="Z134" s="49">
        <v>1.5</v>
      </c>
      <c r="AA134" s="49">
        <v>1</v>
      </c>
      <c r="AB134" s="49">
        <v>2</v>
      </c>
      <c r="AC134" s="48">
        <v>173</v>
      </c>
      <c r="AD134" s="48">
        <v>36.205220000000004</v>
      </c>
      <c r="AE134" s="48"/>
      <c r="AF134" s="48" t="s">
        <v>2220</v>
      </c>
      <c r="AG134" s="48" t="s">
        <v>2220</v>
      </c>
      <c r="AH134" s="48">
        <v>591</v>
      </c>
      <c r="AI134" s="48" t="s">
        <v>4255</v>
      </c>
      <c r="AJ134" s="48">
        <v>30</v>
      </c>
      <c r="AK134" s="48">
        <v>381</v>
      </c>
      <c r="AL134" s="48">
        <v>180</v>
      </c>
      <c r="AM134" s="48">
        <v>110.3</v>
      </c>
      <c r="AN134" s="48">
        <v>0</v>
      </c>
      <c r="AO134" s="48">
        <v>82.8</v>
      </c>
      <c r="AP134" s="48">
        <v>11</v>
      </c>
      <c r="AQ134" s="48">
        <v>16.5</v>
      </c>
      <c r="AR134" s="48">
        <v>8.5</v>
      </c>
      <c r="AS134" s="48" t="s">
        <v>3419</v>
      </c>
      <c r="AT134" s="48">
        <v>4</v>
      </c>
      <c r="AU134" s="48">
        <v>1.5</v>
      </c>
      <c r="AV134" s="48">
        <v>1</v>
      </c>
      <c r="AW134" s="48">
        <v>2</v>
      </c>
    </row>
    <row r="135" spans="6:49" x14ac:dyDescent="0.2">
      <c r="F135" s="13" t="s">
        <v>568</v>
      </c>
      <c r="G135" s="13" t="s">
        <v>569</v>
      </c>
      <c r="H135" s="49"/>
      <c r="I135" s="49">
        <v>57.917620000000007</v>
      </c>
      <c r="J135" s="49"/>
      <c r="K135" s="49" t="s">
        <v>2220</v>
      </c>
      <c r="L135" s="49" t="s">
        <v>2220</v>
      </c>
      <c r="M135" s="49">
        <v>606</v>
      </c>
      <c r="N135" s="49" t="s">
        <v>4444</v>
      </c>
      <c r="O135" s="49">
        <v>30</v>
      </c>
      <c r="P135" s="49">
        <v>466</v>
      </c>
      <c r="Q135" s="49">
        <v>110</v>
      </c>
      <c r="R135" s="49">
        <v>30</v>
      </c>
      <c r="S135" s="49" t="s">
        <v>4445</v>
      </c>
      <c r="T135" s="49">
        <v>20</v>
      </c>
      <c r="U135" s="49">
        <v>5.5</v>
      </c>
      <c r="V135" s="49">
        <v>4.5</v>
      </c>
      <c r="W135" s="49">
        <v>8.5</v>
      </c>
      <c r="X135" s="49" t="s">
        <v>3419</v>
      </c>
      <c r="Y135" s="49">
        <v>3</v>
      </c>
      <c r="Z135" s="49">
        <v>1.5</v>
      </c>
      <c r="AA135" s="49">
        <v>1.5</v>
      </c>
      <c r="AB135" s="49">
        <v>2.5</v>
      </c>
      <c r="AC135" s="48">
        <v>72</v>
      </c>
      <c r="AD135" s="48">
        <v>61.621320000000004</v>
      </c>
      <c r="AE135" s="48"/>
      <c r="AF135" s="48" t="s">
        <v>2220</v>
      </c>
      <c r="AG135" s="48" t="s">
        <v>2220</v>
      </c>
      <c r="AH135" s="48">
        <v>606</v>
      </c>
      <c r="AI135" s="48" t="s">
        <v>4444</v>
      </c>
      <c r="AJ135" s="48">
        <v>30</v>
      </c>
      <c r="AK135" s="48">
        <v>466</v>
      </c>
      <c r="AL135" s="48">
        <v>110</v>
      </c>
      <c r="AM135" s="48">
        <v>30</v>
      </c>
      <c r="AN135" s="48">
        <v>66.366699999999994</v>
      </c>
      <c r="AO135" s="48">
        <v>20</v>
      </c>
      <c r="AP135" s="48">
        <v>5.5</v>
      </c>
      <c r="AQ135" s="48">
        <v>4.5</v>
      </c>
      <c r="AR135" s="48">
        <v>10.5</v>
      </c>
      <c r="AS135" s="48" t="s">
        <v>1643</v>
      </c>
      <c r="AT135" s="48">
        <v>3</v>
      </c>
      <c r="AU135" s="48">
        <v>3.5</v>
      </c>
      <c r="AV135" s="48">
        <v>1.5</v>
      </c>
      <c r="AW135" s="48">
        <v>2.5</v>
      </c>
    </row>
    <row r="136" spans="6:49" x14ac:dyDescent="0.2">
      <c r="F136" s="13" t="s">
        <v>570</v>
      </c>
      <c r="G136" s="13" t="s">
        <v>571</v>
      </c>
      <c r="H136" s="49"/>
      <c r="I136" s="49">
        <v>59.067260000000005</v>
      </c>
      <c r="J136" s="49"/>
      <c r="K136" s="49" t="s">
        <v>2220</v>
      </c>
      <c r="L136" s="49" t="s">
        <v>2220</v>
      </c>
      <c r="M136" s="49">
        <v>478</v>
      </c>
      <c r="N136" s="49" t="s">
        <v>4446</v>
      </c>
      <c r="O136" s="49">
        <v>80</v>
      </c>
      <c r="P136" s="49">
        <v>223</v>
      </c>
      <c r="Q136" s="49">
        <v>175</v>
      </c>
      <c r="R136" s="49">
        <v>41.2</v>
      </c>
      <c r="S136" s="49" t="s">
        <v>4447</v>
      </c>
      <c r="T136" s="49">
        <v>30</v>
      </c>
      <c r="U136" s="49">
        <v>4.7</v>
      </c>
      <c r="V136" s="49">
        <v>6.5</v>
      </c>
      <c r="W136" s="49">
        <v>9.5</v>
      </c>
      <c r="X136" s="49" t="s">
        <v>4258</v>
      </c>
      <c r="Y136" s="49">
        <v>4.5</v>
      </c>
      <c r="Z136" s="49">
        <v>2.5</v>
      </c>
      <c r="AA136" s="49">
        <v>0</v>
      </c>
      <c r="AB136" s="49">
        <v>2.5</v>
      </c>
      <c r="AC136" s="48">
        <v>83</v>
      </c>
      <c r="AD136" s="48">
        <v>59.067260000000005</v>
      </c>
      <c r="AE136" s="48"/>
      <c r="AF136" s="48" t="s">
        <v>2220</v>
      </c>
      <c r="AG136" s="48" t="s">
        <v>2220</v>
      </c>
      <c r="AH136" s="48">
        <v>478</v>
      </c>
      <c r="AI136" s="48" t="s">
        <v>4446</v>
      </c>
      <c r="AJ136" s="48">
        <v>80</v>
      </c>
      <c r="AK136" s="48">
        <v>223</v>
      </c>
      <c r="AL136" s="48">
        <v>175</v>
      </c>
      <c r="AM136" s="48">
        <v>41.2</v>
      </c>
      <c r="AN136" s="48">
        <v>53.768279999999997</v>
      </c>
      <c r="AO136" s="48">
        <v>30</v>
      </c>
      <c r="AP136" s="48">
        <v>4.7</v>
      </c>
      <c r="AQ136" s="48">
        <v>6.5</v>
      </c>
      <c r="AR136" s="48">
        <v>9.5</v>
      </c>
      <c r="AS136" s="48" t="s">
        <v>4258</v>
      </c>
      <c r="AT136" s="48">
        <v>4.5</v>
      </c>
      <c r="AU136" s="48">
        <v>2.5</v>
      </c>
      <c r="AV136" s="48">
        <v>0</v>
      </c>
      <c r="AW136" s="48">
        <v>2.5</v>
      </c>
    </row>
    <row r="137" spans="6:49" x14ac:dyDescent="0.2">
      <c r="F137" s="13" t="s">
        <v>572</v>
      </c>
      <c r="G137" s="13" t="s">
        <v>573</v>
      </c>
      <c r="H137" s="49"/>
      <c r="I137" s="49">
        <v>45.964040000000004</v>
      </c>
      <c r="J137" s="49"/>
      <c r="K137" s="49" t="s">
        <v>2220</v>
      </c>
      <c r="L137" s="49" t="s">
        <v>2220</v>
      </c>
      <c r="M137" s="49">
        <v>962</v>
      </c>
      <c r="N137" s="49" t="s">
        <v>4448</v>
      </c>
      <c r="O137" s="49">
        <v>58</v>
      </c>
      <c r="P137" s="49">
        <v>700</v>
      </c>
      <c r="Q137" s="49">
        <v>204</v>
      </c>
      <c r="R137" s="49">
        <v>31</v>
      </c>
      <c r="S137" s="49" t="s">
        <v>4354</v>
      </c>
      <c r="T137" s="49">
        <v>20</v>
      </c>
      <c r="U137" s="49">
        <v>6</v>
      </c>
      <c r="V137" s="49">
        <v>5</v>
      </c>
      <c r="W137" s="49">
        <v>7.5</v>
      </c>
      <c r="X137" s="49" t="s">
        <v>1667</v>
      </c>
      <c r="Y137" s="49">
        <v>3.5</v>
      </c>
      <c r="Z137" s="49">
        <v>1.5</v>
      </c>
      <c r="AA137" s="49">
        <v>0</v>
      </c>
      <c r="AB137" s="49">
        <v>2.5</v>
      </c>
      <c r="AC137" s="48">
        <v>152</v>
      </c>
      <c r="AD137" s="48">
        <v>45.964040000000004</v>
      </c>
      <c r="AE137" s="48"/>
      <c r="AF137" s="48" t="s">
        <v>2220</v>
      </c>
      <c r="AG137" s="48" t="s">
        <v>2220</v>
      </c>
      <c r="AH137" s="48">
        <v>962</v>
      </c>
      <c r="AI137" s="48" t="s">
        <v>4448</v>
      </c>
      <c r="AJ137" s="48">
        <v>58</v>
      </c>
      <c r="AK137" s="48">
        <v>700</v>
      </c>
      <c r="AL137" s="48">
        <v>204</v>
      </c>
      <c r="AM137" s="48">
        <v>31</v>
      </c>
      <c r="AN137" s="48">
        <v>65.241839999999996</v>
      </c>
      <c r="AO137" s="48">
        <v>20</v>
      </c>
      <c r="AP137" s="48">
        <v>6</v>
      </c>
      <c r="AQ137" s="48">
        <v>5</v>
      </c>
      <c r="AR137" s="48">
        <v>7.5</v>
      </c>
      <c r="AS137" s="48" t="s">
        <v>1667</v>
      </c>
      <c r="AT137" s="48">
        <v>3.5</v>
      </c>
      <c r="AU137" s="48">
        <v>1.5</v>
      </c>
      <c r="AV137" s="48">
        <v>0</v>
      </c>
      <c r="AW137" s="48">
        <v>2.5</v>
      </c>
    </row>
    <row r="138" spans="6:49" x14ac:dyDescent="0.2">
      <c r="F138" s="13" t="s">
        <v>574</v>
      </c>
      <c r="G138" s="13" t="s">
        <v>575</v>
      </c>
      <c r="H138" s="49"/>
      <c r="I138" s="49">
        <v>64.363280000000003</v>
      </c>
      <c r="J138" s="49"/>
      <c r="K138" s="49" t="s">
        <v>2220</v>
      </c>
      <c r="L138" s="49" t="s">
        <v>2220</v>
      </c>
      <c r="M138" s="49">
        <v>685</v>
      </c>
      <c r="N138" s="49" t="s">
        <v>4449</v>
      </c>
      <c r="O138" s="49">
        <v>60</v>
      </c>
      <c r="P138" s="49">
        <v>480</v>
      </c>
      <c r="Q138" s="49">
        <v>145</v>
      </c>
      <c r="R138" s="49">
        <v>19.399999999999999</v>
      </c>
      <c r="S138" s="49" t="s">
        <v>4450</v>
      </c>
      <c r="T138" s="49">
        <v>12</v>
      </c>
      <c r="U138" s="49">
        <v>5.4</v>
      </c>
      <c r="V138" s="49">
        <v>2</v>
      </c>
      <c r="W138" s="49">
        <v>11</v>
      </c>
      <c r="X138" s="49" t="s">
        <v>3523</v>
      </c>
      <c r="Y138" s="49">
        <v>5</v>
      </c>
      <c r="Z138" s="49">
        <v>1.5</v>
      </c>
      <c r="AA138" s="49">
        <v>1.5</v>
      </c>
      <c r="AB138" s="49">
        <v>3</v>
      </c>
      <c r="AC138" s="48">
        <v>55</v>
      </c>
      <c r="AD138" s="48">
        <v>64.363280000000003</v>
      </c>
      <c r="AE138" s="48"/>
      <c r="AF138" s="48" t="s">
        <v>2220</v>
      </c>
      <c r="AG138" s="48" t="s">
        <v>2220</v>
      </c>
      <c r="AH138" s="48">
        <v>685</v>
      </c>
      <c r="AI138" s="48" t="s">
        <v>4449</v>
      </c>
      <c r="AJ138" s="48">
        <v>60</v>
      </c>
      <c r="AK138" s="48">
        <v>480</v>
      </c>
      <c r="AL138" s="48">
        <v>145</v>
      </c>
      <c r="AM138" s="48">
        <v>19.399999999999999</v>
      </c>
      <c r="AN138" s="48">
        <v>78.290210000000002</v>
      </c>
      <c r="AO138" s="48">
        <v>12</v>
      </c>
      <c r="AP138" s="48">
        <v>5.4</v>
      </c>
      <c r="AQ138" s="48">
        <v>2</v>
      </c>
      <c r="AR138" s="48">
        <v>11</v>
      </c>
      <c r="AS138" s="48" t="s">
        <v>3523</v>
      </c>
      <c r="AT138" s="48">
        <v>5</v>
      </c>
      <c r="AU138" s="48">
        <v>1.5</v>
      </c>
      <c r="AV138" s="48">
        <v>1.5</v>
      </c>
      <c r="AW138" s="48">
        <v>3</v>
      </c>
    </row>
    <row r="139" spans="6:49" x14ac:dyDescent="0.2">
      <c r="F139" s="13" t="s">
        <v>576</v>
      </c>
      <c r="G139" s="13" t="s">
        <v>577</v>
      </c>
      <c r="H139" s="49"/>
      <c r="I139" s="49">
        <v>67.905240000000006</v>
      </c>
      <c r="J139" s="49"/>
      <c r="K139" s="49" t="s">
        <v>2220</v>
      </c>
      <c r="L139" s="49" t="s">
        <v>2220</v>
      </c>
      <c r="M139" s="49">
        <v>755</v>
      </c>
      <c r="N139" s="49" t="s">
        <v>4451</v>
      </c>
      <c r="O139" s="49">
        <v>30</v>
      </c>
      <c r="P139" s="49">
        <v>545</v>
      </c>
      <c r="Q139" s="49">
        <v>180</v>
      </c>
      <c r="R139" s="49">
        <v>17.2</v>
      </c>
      <c r="S139" s="49" t="s">
        <v>4452</v>
      </c>
      <c r="T139" s="49">
        <v>10.7</v>
      </c>
      <c r="U139" s="49">
        <v>6</v>
      </c>
      <c r="V139" s="49">
        <v>0.5</v>
      </c>
      <c r="W139" s="49">
        <v>13.5</v>
      </c>
      <c r="X139" s="49" t="s">
        <v>734</v>
      </c>
      <c r="Y139" s="49">
        <v>3.5</v>
      </c>
      <c r="Z139" s="49">
        <v>5</v>
      </c>
      <c r="AA139" s="49">
        <v>2.5</v>
      </c>
      <c r="AB139" s="49">
        <v>2.5</v>
      </c>
      <c r="AC139" s="48">
        <v>38</v>
      </c>
      <c r="AD139" s="48">
        <v>67.905240000000006</v>
      </c>
      <c r="AE139" s="48"/>
      <c r="AF139" s="48" t="s">
        <v>2220</v>
      </c>
      <c r="AG139" s="48" t="s">
        <v>2220</v>
      </c>
      <c r="AH139" s="48">
        <v>755</v>
      </c>
      <c r="AI139" s="48" t="s">
        <v>4451</v>
      </c>
      <c r="AJ139" s="48">
        <v>30</v>
      </c>
      <c r="AK139" s="48">
        <v>545</v>
      </c>
      <c r="AL139" s="48">
        <v>180</v>
      </c>
      <c r="AM139" s="48">
        <v>17.2</v>
      </c>
      <c r="AN139" s="48">
        <v>80.764899999999997</v>
      </c>
      <c r="AO139" s="48">
        <v>10.7</v>
      </c>
      <c r="AP139" s="48">
        <v>6</v>
      </c>
      <c r="AQ139" s="48">
        <v>0.5</v>
      </c>
      <c r="AR139" s="48">
        <v>13.5</v>
      </c>
      <c r="AS139" s="48" t="s">
        <v>734</v>
      </c>
      <c r="AT139" s="48">
        <v>3.5</v>
      </c>
      <c r="AU139" s="48">
        <v>5</v>
      </c>
      <c r="AV139" s="48">
        <v>2.5</v>
      </c>
      <c r="AW139" s="48">
        <v>2.5</v>
      </c>
    </row>
    <row r="140" spans="6:49" x14ac:dyDescent="0.2">
      <c r="F140" s="13" t="s">
        <v>578</v>
      </c>
      <c r="G140" s="13" t="s">
        <v>579</v>
      </c>
      <c r="H140" s="49"/>
      <c r="I140" s="49">
        <v>61.816520000000004</v>
      </c>
      <c r="J140" s="49"/>
      <c r="K140" s="49" t="s">
        <v>2220</v>
      </c>
      <c r="L140" s="49" t="s">
        <v>2220</v>
      </c>
      <c r="M140" s="49">
        <v>630</v>
      </c>
      <c r="N140" s="49" t="s">
        <v>4217</v>
      </c>
      <c r="O140" s="49">
        <v>40</v>
      </c>
      <c r="P140" s="49">
        <v>500</v>
      </c>
      <c r="Q140" s="49">
        <v>90</v>
      </c>
      <c r="R140" s="49">
        <v>30.2</v>
      </c>
      <c r="S140" s="49" t="s">
        <v>4453</v>
      </c>
      <c r="T140" s="49">
        <v>23</v>
      </c>
      <c r="U140" s="49">
        <v>5.6</v>
      </c>
      <c r="V140" s="49">
        <v>1.6</v>
      </c>
      <c r="W140" s="49">
        <v>11</v>
      </c>
      <c r="X140" s="49" t="s">
        <v>3523</v>
      </c>
      <c r="Y140" s="49">
        <v>3</v>
      </c>
      <c r="Z140" s="49">
        <v>3.5</v>
      </c>
      <c r="AA140" s="49">
        <v>2.5</v>
      </c>
      <c r="AB140" s="49">
        <v>2</v>
      </c>
      <c r="AC140" s="48">
        <v>70</v>
      </c>
      <c r="AD140" s="48">
        <v>61.816520000000004</v>
      </c>
      <c r="AE140" s="48"/>
      <c r="AF140" s="48" t="s">
        <v>2220</v>
      </c>
      <c r="AG140" s="48" t="s">
        <v>2220</v>
      </c>
      <c r="AH140" s="48">
        <v>630</v>
      </c>
      <c r="AI140" s="48" t="s">
        <v>4217</v>
      </c>
      <c r="AJ140" s="48">
        <v>40</v>
      </c>
      <c r="AK140" s="48">
        <v>500</v>
      </c>
      <c r="AL140" s="48">
        <v>90</v>
      </c>
      <c r="AM140" s="48">
        <v>30.2</v>
      </c>
      <c r="AN140" s="48">
        <v>66.141729999999995</v>
      </c>
      <c r="AO140" s="48">
        <v>23</v>
      </c>
      <c r="AP140" s="48">
        <v>5.6</v>
      </c>
      <c r="AQ140" s="48">
        <v>1.6</v>
      </c>
      <c r="AR140" s="48">
        <v>11</v>
      </c>
      <c r="AS140" s="48" t="s">
        <v>3523</v>
      </c>
      <c r="AT140" s="48">
        <v>3</v>
      </c>
      <c r="AU140" s="48">
        <v>3.5</v>
      </c>
      <c r="AV140" s="48">
        <v>2.5</v>
      </c>
      <c r="AW140" s="48">
        <v>2</v>
      </c>
    </row>
    <row r="141" spans="6:49" x14ac:dyDescent="0.2">
      <c r="F141" s="13" t="s">
        <v>580</v>
      </c>
      <c r="G141" s="13" t="s">
        <v>581</v>
      </c>
      <c r="H141" s="49"/>
      <c r="I141" s="49">
        <v>54.643430000000002</v>
      </c>
      <c r="J141" s="49"/>
      <c r="K141" s="49" t="s">
        <v>2220</v>
      </c>
      <c r="L141" s="49" t="s">
        <v>2220</v>
      </c>
      <c r="M141" s="49">
        <v>570</v>
      </c>
      <c r="N141" s="49" t="s">
        <v>4227</v>
      </c>
      <c r="O141" s="49">
        <v>60</v>
      </c>
      <c r="P141" s="49">
        <v>450</v>
      </c>
      <c r="Q141" s="49">
        <v>60</v>
      </c>
      <c r="R141" s="49">
        <v>21.6</v>
      </c>
      <c r="S141" s="49" t="s">
        <v>4454</v>
      </c>
      <c r="T141" s="49">
        <v>15.5</v>
      </c>
      <c r="U141" s="49">
        <v>2.5</v>
      </c>
      <c r="V141" s="49">
        <v>3.6</v>
      </c>
      <c r="W141" s="49">
        <v>4.5</v>
      </c>
      <c r="X141" s="49" t="s">
        <v>307</v>
      </c>
      <c r="Y141" s="49">
        <v>2.5</v>
      </c>
      <c r="Z141" s="49">
        <v>0</v>
      </c>
      <c r="AA141" s="49">
        <v>0</v>
      </c>
      <c r="AB141" s="49">
        <v>2</v>
      </c>
      <c r="AC141" s="48">
        <v>115</v>
      </c>
      <c r="AD141" s="48">
        <v>54.643430000000002</v>
      </c>
      <c r="AE141" s="48"/>
      <c r="AF141" s="48" t="s">
        <v>2220</v>
      </c>
      <c r="AG141" s="48" t="s">
        <v>2220</v>
      </c>
      <c r="AH141" s="48">
        <v>570</v>
      </c>
      <c r="AI141" s="48" t="s">
        <v>4227</v>
      </c>
      <c r="AJ141" s="48">
        <v>60</v>
      </c>
      <c r="AK141" s="48">
        <v>450</v>
      </c>
      <c r="AL141" s="48">
        <v>60</v>
      </c>
      <c r="AM141" s="48">
        <v>21.6</v>
      </c>
      <c r="AN141" s="48">
        <v>75.815520000000006</v>
      </c>
      <c r="AO141" s="48">
        <v>15.5</v>
      </c>
      <c r="AP141" s="48">
        <v>2.5</v>
      </c>
      <c r="AQ141" s="48">
        <v>3.6</v>
      </c>
      <c r="AR141" s="48">
        <v>4.5</v>
      </c>
      <c r="AS141" s="48" t="s">
        <v>307</v>
      </c>
      <c r="AT141" s="48">
        <v>2.5</v>
      </c>
      <c r="AU141" s="48">
        <v>0</v>
      </c>
      <c r="AV141" s="48">
        <v>0</v>
      </c>
      <c r="AW141" s="48">
        <v>2</v>
      </c>
    </row>
    <row r="142" spans="6:49" x14ac:dyDescent="0.2">
      <c r="F142" s="13" t="s">
        <v>153</v>
      </c>
      <c r="G142" s="13" t="s">
        <v>20</v>
      </c>
      <c r="H142" s="49"/>
      <c r="I142" s="49">
        <v>72.245910000000009</v>
      </c>
      <c r="J142" s="49"/>
      <c r="K142" s="49" t="s">
        <v>2220</v>
      </c>
      <c r="L142" s="49" t="s">
        <v>2220</v>
      </c>
      <c r="M142" s="49">
        <v>512</v>
      </c>
      <c r="N142" s="49" t="s">
        <v>4455</v>
      </c>
      <c r="O142" s="49">
        <v>52</v>
      </c>
      <c r="P142" s="49">
        <v>365</v>
      </c>
      <c r="Q142" s="49">
        <v>95</v>
      </c>
      <c r="R142" s="49">
        <v>25.8</v>
      </c>
      <c r="S142" s="49" t="s">
        <v>4375</v>
      </c>
      <c r="T142" s="49">
        <v>7.7</v>
      </c>
      <c r="U142" s="49">
        <v>8.1</v>
      </c>
      <c r="V142" s="49">
        <v>10</v>
      </c>
      <c r="W142" s="49">
        <v>14</v>
      </c>
      <c r="X142" s="49" t="s">
        <v>3668</v>
      </c>
      <c r="Y142" s="49">
        <v>5</v>
      </c>
      <c r="Z142" s="49">
        <v>4</v>
      </c>
      <c r="AA142" s="49">
        <v>2</v>
      </c>
      <c r="AB142" s="49">
        <v>3</v>
      </c>
      <c r="AC142" s="48">
        <v>19</v>
      </c>
      <c r="AD142" s="48">
        <v>72.245910000000009</v>
      </c>
      <c r="AE142" s="48"/>
      <c r="AF142" s="48" t="s">
        <v>2220</v>
      </c>
      <c r="AG142" s="48" t="s">
        <v>2220</v>
      </c>
      <c r="AH142" s="48">
        <v>512</v>
      </c>
      <c r="AI142" s="48" t="s">
        <v>4455</v>
      </c>
      <c r="AJ142" s="48">
        <v>52</v>
      </c>
      <c r="AK142" s="48">
        <v>365</v>
      </c>
      <c r="AL142" s="48">
        <v>95</v>
      </c>
      <c r="AM142" s="48">
        <v>25.8</v>
      </c>
      <c r="AN142" s="48">
        <v>71.09111</v>
      </c>
      <c r="AO142" s="48">
        <v>7.7</v>
      </c>
      <c r="AP142" s="48">
        <v>8.1</v>
      </c>
      <c r="AQ142" s="48">
        <v>10</v>
      </c>
      <c r="AR142" s="48">
        <v>14</v>
      </c>
      <c r="AS142" s="48" t="s">
        <v>3668</v>
      </c>
      <c r="AT142" s="48">
        <v>5</v>
      </c>
      <c r="AU142" s="48">
        <v>4</v>
      </c>
      <c r="AV142" s="48">
        <v>2</v>
      </c>
      <c r="AW142" s="48">
        <v>3</v>
      </c>
    </row>
    <row r="143" spans="6:49" x14ac:dyDescent="0.2">
      <c r="F143" s="13" t="s">
        <v>582</v>
      </c>
      <c r="G143" s="13" t="s">
        <v>583</v>
      </c>
      <c r="H143" s="49"/>
      <c r="I143" s="49">
        <v>72.181070000000005</v>
      </c>
      <c r="J143" s="49"/>
      <c r="K143" s="49" t="s">
        <v>2220</v>
      </c>
      <c r="L143" s="49" t="s">
        <v>2220</v>
      </c>
      <c r="M143" s="49">
        <v>337</v>
      </c>
      <c r="N143" s="49" t="s">
        <v>4456</v>
      </c>
      <c r="O143" s="49">
        <v>60</v>
      </c>
      <c r="P143" s="49">
        <v>157</v>
      </c>
      <c r="Q143" s="49">
        <v>120</v>
      </c>
      <c r="R143" s="49">
        <v>16.5</v>
      </c>
      <c r="S143" s="49" t="s">
        <v>4457</v>
      </c>
      <c r="T143" s="49">
        <v>11.5</v>
      </c>
      <c r="U143" s="49">
        <v>5</v>
      </c>
      <c r="V143" s="49">
        <v>0</v>
      </c>
      <c r="W143" s="49">
        <v>9.5</v>
      </c>
      <c r="X143" s="49" t="s">
        <v>4258</v>
      </c>
      <c r="Y143" s="49">
        <v>3</v>
      </c>
      <c r="Z143" s="49">
        <v>4</v>
      </c>
      <c r="AA143" s="49">
        <v>0</v>
      </c>
      <c r="AB143" s="49">
        <v>2.5</v>
      </c>
      <c r="AC143" s="48">
        <v>21</v>
      </c>
      <c r="AD143" s="48">
        <v>72.181070000000005</v>
      </c>
      <c r="AE143" s="48"/>
      <c r="AF143" s="48" t="s">
        <v>2220</v>
      </c>
      <c r="AG143" s="48" t="s">
        <v>2220</v>
      </c>
      <c r="AH143" s="48">
        <v>337</v>
      </c>
      <c r="AI143" s="48" t="s">
        <v>4456</v>
      </c>
      <c r="AJ143" s="48">
        <v>60</v>
      </c>
      <c r="AK143" s="48">
        <v>157</v>
      </c>
      <c r="AL143" s="48">
        <v>120</v>
      </c>
      <c r="AM143" s="48">
        <v>16.5</v>
      </c>
      <c r="AN143" s="48">
        <v>81.552310000000006</v>
      </c>
      <c r="AO143" s="48">
        <v>11.5</v>
      </c>
      <c r="AP143" s="48">
        <v>5</v>
      </c>
      <c r="AQ143" s="48">
        <v>0</v>
      </c>
      <c r="AR143" s="48">
        <v>9.5</v>
      </c>
      <c r="AS143" s="48" t="s">
        <v>4258</v>
      </c>
      <c r="AT143" s="48">
        <v>3</v>
      </c>
      <c r="AU143" s="48">
        <v>4</v>
      </c>
      <c r="AV143" s="48">
        <v>0</v>
      </c>
      <c r="AW143" s="48">
        <v>2.5</v>
      </c>
    </row>
    <row r="144" spans="6:49" x14ac:dyDescent="0.2">
      <c r="F144" s="13" t="s">
        <v>584</v>
      </c>
      <c r="G144" s="13" t="s">
        <v>585</v>
      </c>
      <c r="H144" s="49"/>
      <c r="I144" s="49">
        <v>68.843890000000002</v>
      </c>
      <c r="J144" s="49"/>
      <c r="K144" s="49" t="s">
        <v>2220</v>
      </c>
      <c r="L144" s="49" t="s">
        <v>2220</v>
      </c>
      <c r="M144" s="49">
        <v>230</v>
      </c>
      <c r="N144" s="49" t="s">
        <v>4458</v>
      </c>
      <c r="O144" s="49">
        <v>20</v>
      </c>
      <c r="P144" s="49">
        <v>120</v>
      </c>
      <c r="Q144" s="49">
        <v>90</v>
      </c>
      <c r="R144" s="49">
        <v>65.3</v>
      </c>
      <c r="S144" s="49" t="s">
        <v>4528</v>
      </c>
      <c r="T144" s="49">
        <v>28</v>
      </c>
      <c r="U144" s="49">
        <v>14</v>
      </c>
      <c r="V144" s="49">
        <v>23.3</v>
      </c>
      <c r="W144" s="49">
        <v>16</v>
      </c>
      <c r="X144" s="49" t="s">
        <v>4098</v>
      </c>
      <c r="Y144" s="49">
        <v>4.5</v>
      </c>
      <c r="Z144" s="49">
        <v>5</v>
      </c>
      <c r="AA144" s="49">
        <v>4</v>
      </c>
      <c r="AB144" s="49">
        <v>2.5</v>
      </c>
      <c r="AC144" s="48">
        <v>32</v>
      </c>
      <c r="AD144" s="48">
        <v>69.106350000000006</v>
      </c>
      <c r="AE144" s="48"/>
      <c r="AF144" s="48" t="s">
        <v>2220</v>
      </c>
      <c r="AG144" s="48" t="s">
        <v>2220</v>
      </c>
      <c r="AH144" s="48">
        <v>230</v>
      </c>
      <c r="AI144" s="48" t="s">
        <v>4458</v>
      </c>
      <c r="AJ144" s="48">
        <v>20</v>
      </c>
      <c r="AK144" s="48">
        <v>120</v>
      </c>
      <c r="AL144" s="48">
        <v>90</v>
      </c>
      <c r="AM144" s="48">
        <v>64.599999999999994</v>
      </c>
      <c r="AN144" s="48">
        <v>27.446570000000001</v>
      </c>
      <c r="AO144" s="48">
        <v>28</v>
      </c>
      <c r="AP144" s="48">
        <v>13.3</v>
      </c>
      <c r="AQ144" s="48">
        <v>23.3</v>
      </c>
      <c r="AR144" s="48">
        <v>16</v>
      </c>
      <c r="AS144" s="48" t="s">
        <v>4098</v>
      </c>
      <c r="AT144" s="48">
        <v>4.5</v>
      </c>
      <c r="AU144" s="48">
        <v>5</v>
      </c>
      <c r="AV144" s="48">
        <v>4</v>
      </c>
      <c r="AW144" s="48">
        <v>2.5</v>
      </c>
    </row>
    <row r="145" spans="6:49" x14ac:dyDescent="0.2">
      <c r="F145" s="13" t="s">
        <v>586</v>
      </c>
      <c r="G145" s="13" t="s">
        <v>587</v>
      </c>
      <c r="H145" s="49"/>
      <c r="I145" s="49">
        <v>58.587490000000003</v>
      </c>
      <c r="J145" s="49"/>
      <c r="K145" s="49" t="s">
        <v>2220</v>
      </c>
      <c r="L145" s="49" t="s">
        <v>2220</v>
      </c>
      <c r="M145" s="49">
        <v>455</v>
      </c>
      <c r="N145" s="49" t="s">
        <v>4320</v>
      </c>
      <c r="O145" s="49">
        <v>35</v>
      </c>
      <c r="P145" s="49">
        <v>240</v>
      </c>
      <c r="Q145" s="49">
        <v>180</v>
      </c>
      <c r="R145" s="49">
        <v>24.4</v>
      </c>
      <c r="S145" s="49" t="s">
        <v>4459</v>
      </c>
      <c r="T145" s="49">
        <v>15</v>
      </c>
      <c r="U145" s="49">
        <v>5</v>
      </c>
      <c r="V145" s="49">
        <v>4.4000000000000004</v>
      </c>
      <c r="W145" s="49">
        <v>5.5</v>
      </c>
      <c r="X145" s="49" t="s">
        <v>4219</v>
      </c>
      <c r="Y145" s="49">
        <v>2.5</v>
      </c>
      <c r="Z145" s="49">
        <v>0</v>
      </c>
      <c r="AA145" s="49">
        <v>0.5</v>
      </c>
      <c r="AB145" s="49">
        <v>2.5</v>
      </c>
      <c r="AC145" s="48">
        <v>86</v>
      </c>
      <c r="AD145" s="48">
        <v>58.587490000000003</v>
      </c>
      <c r="AE145" s="48"/>
      <c r="AF145" s="48" t="s">
        <v>2220</v>
      </c>
      <c r="AG145" s="48" t="s">
        <v>2220</v>
      </c>
      <c r="AH145" s="48">
        <v>455</v>
      </c>
      <c r="AI145" s="48" t="s">
        <v>4320</v>
      </c>
      <c r="AJ145" s="48">
        <v>35</v>
      </c>
      <c r="AK145" s="48">
        <v>240</v>
      </c>
      <c r="AL145" s="48">
        <v>180</v>
      </c>
      <c r="AM145" s="48">
        <v>24.4</v>
      </c>
      <c r="AN145" s="48">
        <v>72.66592</v>
      </c>
      <c r="AO145" s="48">
        <v>15</v>
      </c>
      <c r="AP145" s="48">
        <v>5</v>
      </c>
      <c r="AQ145" s="48">
        <v>4.4000000000000004</v>
      </c>
      <c r="AR145" s="48">
        <v>5.5</v>
      </c>
      <c r="AS145" s="48" t="s">
        <v>4219</v>
      </c>
      <c r="AT145" s="48">
        <v>2.5</v>
      </c>
      <c r="AU145" s="48">
        <v>0</v>
      </c>
      <c r="AV145" s="48">
        <v>0.5</v>
      </c>
      <c r="AW145" s="48">
        <v>2.5</v>
      </c>
    </row>
    <row r="146" spans="6:49" x14ac:dyDescent="0.2">
      <c r="F146" s="13" t="s">
        <v>588</v>
      </c>
      <c r="G146" s="13" t="s">
        <v>589</v>
      </c>
      <c r="H146" s="49"/>
      <c r="I146" s="49">
        <v>59.245800000000003</v>
      </c>
      <c r="J146" s="49"/>
      <c r="K146" s="49" t="s">
        <v>2220</v>
      </c>
      <c r="L146" s="49" t="s">
        <v>2220</v>
      </c>
      <c r="M146" s="49">
        <v>575</v>
      </c>
      <c r="N146" s="49" t="s">
        <v>4460</v>
      </c>
      <c r="O146" s="49">
        <v>45</v>
      </c>
      <c r="P146" s="49">
        <v>350</v>
      </c>
      <c r="Q146" s="49">
        <v>180</v>
      </c>
      <c r="R146" s="49">
        <v>13.9</v>
      </c>
      <c r="S146" s="49" t="s">
        <v>4461</v>
      </c>
      <c r="T146" s="49">
        <v>10.5</v>
      </c>
      <c r="U146" s="49">
        <v>2.9</v>
      </c>
      <c r="V146" s="49">
        <v>0.5</v>
      </c>
      <c r="W146" s="49">
        <v>5.5</v>
      </c>
      <c r="X146" s="49" t="s">
        <v>4219</v>
      </c>
      <c r="Y146" s="49">
        <v>1.5</v>
      </c>
      <c r="Z146" s="49">
        <v>1</v>
      </c>
      <c r="AA146" s="49">
        <v>1.5</v>
      </c>
      <c r="AB146" s="49">
        <v>1.5</v>
      </c>
      <c r="AC146" s="48">
        <v>81</v>
      </c>
      <c r="AD146" s="48">
        <v>59.245800000000003</v>
      </c>
      <c r="AE146" s="48"/>
      <c r="AF146" s="48" t="s">
        <v>2220</v>
      </c>
      <c r="AG146" s="48" t="s">
        <v>2220</v>
      </c>
      <c r="AH146" s="48">
        <v>575</v>
      </c>
      <c r="AI146" s="48" t="s">
        <v>4460</v>
      </c>
      <c r="AJ146" s="48">
        <v>45</v>
      </c>
      <c r="AK146" s="48">
        <v>350</v>
      </c>
      <c r="AL146" s="48">
        <v>180</v>
      </c>
      <c r="AM146" s="48">
        <v>13.9</v>
      </c>
      <c r="AN146" s="48">
        <v>84.476939999999999</v>
      </c>
      <c r="AO146" s="48">
        <v>10.5</v>
      </c>
      <c r="AP146" s="48">
        <v>2.9</v>
      </c>
      <c r="AQ146" s="48">
        <v>0.5</v>
      </c>
      <c r="AR146" s="48">
        <v>5.5</v>
      </c>
      <c r="AS146" s="48" t="s">
        <v>4219</v>
      </c>
      <c r="AT146" s="48">
        <v>1.5</v>
      </c>
      <c r="AU146" s="48">
        <v>1</v>
      </c>
      <c r="AV146" s="48">
        <v>1.5</v>
      </c>
      <c r="AW146" s="48">
        <v>1.5</v>
      </c>
    </row>
    <row r="147" spans="6:49" x14ac:dyDescent="0.2">
      <c r="F147" s="13" t="s">
        <v>590</v>
      </c>
      <c r="G147" s="13" t="s">
        <v>591</v>
      </c>
      <c r="H147" s="49"/>
      <c r="I147" s="49">
        <v>28.841270000000002</v>
      </c>
      <c r="J147" s="49"/>
      <c r="K147" s="49" t="s">
        <v>2220</v>
      </c>
      <c r="L147" s="49" t="s">
        <v>2220</v>
      </c>
      <c r="M147" s="49">
        <v>1185</v>
      </c>
      <c r="N147" s="49" t="s">
        <v>4462</v>
      </c>
      <c r="O147" s="49">
        <v>90</v>
      </c>
      <c r="P147" s="49">
        <v>730</v>
      </c>
      <c r="Q147" s="49">
        <v>365</v>
      </c>
      <c r="R147" s="49">
        <v>45.6</v>
      </c>
      <c r="S147" s="49" t="s">
        <v>4463</v>
      </c>
      <c r="T147" s="49">
        <v>23.4</v>
      </c>
      <c r="U147" s="49">
        <v>6.5</v>
      </c>
      <c r="V147" s="49">
        <v>15.7</v>
      </c>
      <c r="W147" s="49">
        <v>4.5</v>
      </c>
      <c r="X147" s="49" t="s">
        <v>307</v>
      </c>
      <c r="Y147" s="49">
        <v>1.5</v>
      </c>
      <c r="Z147" s="49">
        <v>1.5</v>
      </c>
      <c r="AA147" s="49">
        <v>0</v>
      </c>
      <c r="AB147" s="49">
        <v>1.5</v>
      </c>
      <c r="AC147" s="48">
        <v>185</v>
      </c>
      <c r="AD147" s="48">
        <v>28.841270000000002</v>
      </c>
      <c r="AE147" s="48"/>
      <c r="AF147" s="48" t="s">
        <v>2220</v>
      </c>
      <c r="AG147" s="48" t="s">
        <v>2220</v>
      </c>
      <c r="AH147" s="48">
        <v>1185</v>
      </c>
      <c r="AI147" s="48" t="s">
        <v>4462</v>
      </c>
      <c r="AJ147" s="48">
        <v>90</v>
      </c>
      <c r="AK147" s="48">
        <v>730</v>
      </c>
      <c r="AL147" s="48">
        <v>365</v>
      </c>
      <c r="AM147" s="48">
        <v>45.6</v>
      </c>
      <c r="AN147" s="48">
        <v>48.818899999999999</v>
      </c>
      <c r="AO147" s="48">
        <v>23.4</v>
      </c>
      <c r="AP147" s="48">
        <v>6.5</v>
      </c>
      <c r="AQ147" s="48">
        <v>15.7</v>
      </c>
      <c r="AR147" s="48">
        <v>4.5</v>
      </c>
      <c r="AS147" s="48" t="s">
        <v>307</v>
      </c>
      <c r="AT147" s="48">
        <v>1.5</v>
      </c>
      <c r="AU147" s="48">
        <v>1.5</v>
      </c>
      <c r="AV147" s="48">
        <v>0</v>
      </c>
      <c r="AW147" s="48">
        <v>1.5</v>
      </c>
    </row>
    <row r="148" spans="6:49" x14ac:dyDescent="0.2">
      <c r="F148" s="13" t="s">
        <v>592</v>
      </c>
      <c r="G148" s="13" t="s">
        <v>593</v>
      </c>
      <c r="H148" s="49"/>
      <c r="I148" s="49">
        <v>63.405700000000003</v>
      </c>
      <c r="J148" s="49"/>
      <c r="K148" s="49" t="s">
        <v>2220</v>
      </c>
      <c r="L148" s="49" t="s">
        <v>2220</v>
      </c>
      <c r="M148" s="49">
        <v>575</v>
      </c>
      <c r="N148" s="49" t="s">
        <v>4460</v>
      </c>
      <c r="O148" s="49">
        <v>30</v>
      </c>
      <c r="P148" s="49">
        <v>365</v>
      </c>
      <c r="Q148" s="49">
        <v>180</v>
      </c>
      <c r="R148" s="49">
        <v>27.5</v>
      </c>
      <c r="S148" s="49" t="s">
        <v>4249</v>
      </c>
      <c r="T148" s="49">
        <v>20</v>
      </c>
      <c r="U148" s="49">
        <v>7.5</v>
      </c>
      <c r="V148" s="49">
        <v>0</v>
      </c>
      <c r="W148" s="49">
        <v>10.5</v>
      </c>
      <c r="X148" s="49" t="s">
        <v>1643</v>
      </c>
      <c r="Y148" s="49">
        <v>4</v>
      </c>
      <c r="Z148" s="49">
        <v>2.5</v>
      </c>
      <c r="AA148" s="49">
        <v>2</v>
      </c>
      <c r="AB148" s="49">
        <v>2</v>
      </c>
      <c r="AC148" s="48">
        <v>51</v>
      </c>
      <c r="AD148" s="48">
        <v>65.257550000000009</v>
      </c>
      <c r="AE148" s="48"/>
      <c r="AF148" s="48" t="s">
        <v>2220</v>
      </c>
      <c r="AG148" s="48" t="s">
        <v>2220</v>
      </c>
      <c r="AH148" s="48">
        <v>575</v>
      </c>
      <c r="AI148" s="48" t="s">
        <v>4460</v>
      </c>
      <c r="AJ148" s="48">
        <v>30</v>
      </c>
      <c r="AK148" s="48">
        <v>365</v>
      </c>
      <c r="AL148" s="48">
        <v>180</v>
      </c>
      <c r="AM148" s="48">
        <v>27.5</v>
      </c>
      <c r="AN148" s="48">
        <v>69.178849999999997</v>
      </c>
      <c r="AO148" s="48">
        <v>20</v>
      </c>
      <c r="AP148" s="48">
        <v>7.5</v>
      </c>
      <c r="AQ148" s="48">
        <v>0</v>
      </c>
      <c r="AR148" s="48">
        <v>11.5</v>
      </c>
      <c r="AS148" s="48" t="s">
        <v>3860</v>
      </c>
      <c r="AT148" s="48">
        <v>4</v>
      </c>
      <c r="AU148" s="48">
        <v>3.5</v>
      </c>
      <c r="AV148" s="48">
        <v>2</v>
      </c>
      <c r="AW148" s="48">
        <v>2</v>
      </c>
    </row>
    <row r="149" spans="6:49" x14ac:dyDescent="0.2">
      <c r="F149" s="13" t="s">
        <v>158</v>
      </c>
      <c r="G149" s="13" t="s">
        <v>14</v>
      </c>
      <c r="H149" s="49"/>
      <c r="I149" s="49">
        <v>48.153010000000002</v>
      </c>
      <c r="J149" s="49"/>
      <c r="K149" s="49" t="s">
        <v>2220</v>
      </c>
      <c r="L149" s="49" t="s">
        <v>2220</v>
      </c>
      <c r="M149" s="49">
        <v>740</v>
      </c>
      <c r="N149" s="49" t="s">
        <v>4529</v>
      </c>
      <c r="O149" s="49">
        <v>35</v>
      </c>
      <c r="P149" s="49">
        <v>390</v>
      </c>
      <c r="Q149" s="49">
        <v>315</v>
      </c>
      <c r="R149" s="49">
        <v>36.4</v>
      </c>
      <c r="S149" s="49" t="s">
        <v>4464</v>
      </c>
      <c r="T149" s="49">
        <v>28</v>
      </c>
      <c r="U149" s="49">
        <v>8</v>
      </c>
      <c r="V149" s="49">
        <v>0.4</v>
      </c>
      <c r="W149" s="49">
        <v>6.5</v>
      </c>
      <c r="X149" s="49" t="s">
        <v>4252</v>
      </c>
      <c r="Y149" s="49">
        <v>3</v>
      </c>
      <c r="Z149" s="49">
        <v>1</v>
      </c>
      <c r="AA149" s="49">
        <v>0</v>
      </c>
      <c r="AB149" s="49">
        <v>2.5</v>
      </c>
      <c r="AC149" s="48">
        <v>132</v>
      </c>
      <c r="AD149" s="48">
        <v>50.612030000000004</v>
      </c>
      <c r="AE149" s="48"/>
      <c r="AF149" s="48" t="s">
        <v>2220</v>
      </c>
      <c r="AG149" s="48" t="s">
        <v>2220</v>
      </c>
      <c r="AH149" s="48">
        <v>650</v>
      </c>
      <c r="AI149" s="48" t="s">
        <v>4295</v>
      </c>
      <c r="AJ149" s="48">
        <v>35</v>
      </c>
      <c r="AK149" s="48">
        <v>300</v>
      </c>
      <c r="AL149" s="48">
        <v>315</v>
      </c>
      <c r="AM149" s="48">
        <v>36.4</v>
      </c>
      <c r="AN149" s="48">
        <v>59.1676</v>
      </c>
      <c r="AO149" s="48">
        <v>28</v>
      </c>
      <c r="AP149" s="48">
        <v>8</v>
      </c>
      <c r="AQ149" s="48">
        <v>0.4</v>
      </c>
      <c r="AR149" s="48">
        <v>6.5</v>
      </c>
      <c r="AS149" s="48" t="s">
        <v>4252</v>
      </c>
      <c r="AT149" s="48">
        <v>3</v>
      </c>
      <c r="AU149" s="48">
        <v>1</v>
      </c>
      <c r="AV149" s="48">
        <v>0</v>
      </c>
      <c r="AW149" s="48">
        <v>2.5</v>
      </c>
    </row>
    <row r="150" spans="6:49" x14ac:dyDescent="0.2">
      <c r="F150" s="13" t="s">
        <v>594</v>
      </c>
      <c r="G150" s="13" t="s">
        <v>595</v>
      </c>
      <c r="H150" s="49"/>
      <c r="I150" s="49">
        <v>61.859050000000003</v>
      </c>
      <c r="J150" s="49"/>
      <c r="K150" s="49" t="s">
        <v>2220</v>
      </c>
      <c r="L150" s="49" t="s">
        <v>2220</v>
      </c>
      <c r="M150" s="49">
        <v>635</v>
      </c>
      <c r="N150" s="49" t="s">
        <v>4239</v>
      </c>
      <c r="O150" s="49">
        <v>30</v>
      </c>
      <c r="P150" s="49">
        <v>495</v>
      </c>
      <c r="Q150" s="49">
        <v>110</v>
      </c>
      <c r="R150" s="49">
        <v>39.6</v>
      </c>
      <c r="S150" s="49" t="s">
        <v>4466</v>
      </c>
      <c r="T150" s="49">
        <v>14.5</v>
      </c>
      <c r="U150" s="49">
        <v>13.9</v>
      </c>
      <c r="V150" s="49">
        <v>11.2</v>
      </c>
      <c r="W150" s="49">
        <v>13</v>
      </c>
      <c r="X150" s="49" t="s">
        <v>4233</v>
      </c>
      <c r="Y150" s="49">
        <v>5</v>
      </c>
      <c r="Z150" s="49">
        <v>4.5</v>
      </c>
      <c r="AA150" s="49">
        <v>1.5</v>
      </c>
      <c r="AB150" s="49">
        <v>2</v>
      </c>
      <c r="AC150" s="48">
        <v>65</v>
      </c>
      <c r="AD150" s="48">
        <v>63.140170000000005</v>
      </c>
      <c r="AE150" s="48"/>
      <c r="AF150" s="48" t="s">
        <v>2220</v>
      </c>
      <c r="AG150" s="48" t="s">
        <v>2220</v>
      </c>
      <c r="AH150" s="48">
        <v>622</v>
      </c>
      <c r="AI150" s="48" t="s">
        <v>4465</v>
      </c>
      <c r="AJ150" s="48">
        <v>30</v>
      </c>
      <c r="AK150" s="48">
        <v>495</v>
      </c>
      <c r="AL150" s="48">
        <v>97</v>
      </c>
      <c r="AM150" s="48">
        <v>39.6</v>
      </c>
      <c r="AN150" s="48">
        <v>55.568049999999999</v>
      </c>
      <c r="AO150" s="48">
        <v>14.5</v>
      </c>
      <c r="AP150" s="48">
        <v>13.9</v>
      </c>
      <c r="AQ150" s="48">
        <v>11.2</v>
      </c>
      <c r="AR150" s="48">
        <v>13.5</v>
      </c>
      <c r="AS150" s="48" t="s">
        <v>734</v>
      </c>
      <c r="AT150" s="48">
        <v>5</v>
      </c>
      <c r="AU150" s="48">
        <v>4.5</v>
      </c>
      <c r="AV150" s="48">
        <v>1.5</v>
      </c>
      <c r="AW150" s="48">
        <v>2.5</v>
      </c>
    </row>
    <row r="151" spans="6:49" x14ac:dyDescent="0.2">
      <c r="F151" s="13" t="s">
        <v>596</v>
      </c>
      <c r="G151" s="13" t="s">
        <v>597</v>
      </c>
      <c r="H151" s="49"/>
      <c r="I151" s="49">
        <v>51.245610000000006</v>
      </c>
      <c r="J151" s="49"/>
      <c r="K151" s="49" t="s">
        <v>2220</v>
      </c>
      <c r="L151" s="49" t="s">
        <v>2220</v>
      </c>
      <c r="M151" s="49">
        <v>915</v>
      </c>
      <c r="N151" s="49" t="s">
        <v>4467</v>
      </c>
      <c r="O151" s="49">
        <v>75</v>
      </c>
      <c r="P151" s="49">
        <v>720</v>
      </c>
      <c r="Q151" s="49">
        <v>120</v>
      </c>
      <c r="R151" s="49">
        <v>15.4</v>
      </c>
      <c r="S151" s="49" t="s">
        <v>4468</v>
      </c>
      <c r="T151" s="49">
        <v>10</v>
      </c>
      <c r="U151" s="49">
        <v>3</v>
      </c>
      <c r="V151" s="49">
        <v>2.4</v>
      </c>
      <c r="W151" s="49">
        <v>6.5</v>
      </c>
      <c r="X151" s="49" t="s">
        <v>4252</v>
      </c>
      <c r="Y151" s="49">
        <v>3</v>
      </c>
      <c r="Z151" s="49">
        <v>1</v>
      </c>
      <c r="AA151" s="49">
        <v>0.5</v>
      </c>
      <c r="AB151" s="49">
        <v>2</v>
      </c>
      <c r="AC151" s="48">
        <v>128</v>
      </c>
      <c r="AD151" s="48">
        <v>51.245610000000006</v>
      </c>
      <c r="AE151" s="48"/>
      <c r="AF151" s="48" t="s">
        <v>2220</v>
      </c>
      <c r="AG151" s="48" t="s">
        <v>2220</v>
      </c>
      <c r="AH151" s="48">
        <v>915</v>
      </c>
      <c r="AI151" s="48" t="s">
        <v>4467</v>
      </c>
      <c r="AJ151" s="48">
        <v>75</v>
      </c>
      <c r="AK151" s="48">
        <v>720</v>
      </c>
      <c r="AL151" s="48">
        <v>120</v>
      </c>
      <c r="AM151" s="48">
        <v>15.4</v>
      </c>
      <c r="AN151" s="48">
        <v>82.789649999999995</v>
      </c>
      <c r="AO151" s="48">
        <v>10</v>
      </c>
      <c r="AP151" s="48">
        <v>3</v>
      </c>
      <c r="AQ151" s="48">
        <v>2.4</v>
      </c>
      <c r="AR151" s="48">
        <v>6.5</v>
      </c>
      <c r="AS151" s="48" t="s">
        <v>4252</v>
      </c>
      <c r="AT151" s="48">
        <v>3</v>
      </c>
      <c r="AU151" s="48">
        <v>1</v>
      </c>
      <c r="AV151" s="48">
        <v>0.5</v>
      </c>
      <c r="AW151" s="48">
        <v>2</v>
      </c>
    </row>
    <row r="152" spans="6:49" x14ac:dyDescent="0.2">
      <c r="F152" s="13" t="s">
        <v>598</v>
      </c>
      <c r="G152" s="13" t="s">
        <v>599</v>
      </c>
      <c r="H152" s="49"/>
      <c r="I152" s="49">
        <v>55.915980000000005</v>
      </c>
      <c r="J152" s="49"/>
      <c r="K152" s="49" t="s">
        <v>2220</v>
      </c>
      <c r="L152" s="49" t="s">
        <v>2220</v>
      </c>
      <c r="M152" s="49">
        <v>515</v>
      </c>
      <c r="N152" s="49" t="s">
        <v>4469</v>
      </c>
      <c r="O152" s="49">
        <v>30</v>
      </c>
      <c r="P152" s="49">
        <v>395</v>
      </c>
      <c r="Q152" s="49">
        <v>90</v>
      </c>
      <c r="R152" s="49">
        <v>39.5</v>
      </c>
      <c r="S152" s="49" t="s">
        <v>4470</v>
      </c>
      <c r="T152" s="49">
        <v>15</v>
      </c>
      <c r="U152" s="49">
        <v>4.5</v>
      </c>
      <c r="V152" s="49">
        <v>20</v>
      </c>
      <c r="W152" s="49">
        <v>8</v>
      </c>
      <c r="X152" s="49" t="s">
        <v>4236</v>
      </c>
      <c r="Y152" s="49">
        <v>4.5</v>
      </c>
      <c r="Z152" s="49">
        <v>2</v>
      </c>
      <c r="AA152" s="49">
        <v>0</v>
      </c>
      <c r="AB152" s="49">
        <v>1.5</v>
      </c>
      <c r="AC152" s="48">
        <v>108</v>
      </c>
      <c r="AD152" s="48">
        <v>55.915980000000005</v>
      </c>
      <c r="AE152" s="48"/>
      <c r="AF152" s="48" t="s">
        <v>2220</v>
      </c>
      <c r="AG152" s="48" t="s">
        <v>2220</v>
      </c>
      <c r="AH152" s="48">
        <v>515</v>
      </c>
      <c r="AI152" s="48" t="s">
        <v>4469</v>
      </c>
      <c r="AJ152" s="48">
        <v>30</v>
      </c>
      <c r="AK152" s="48">
        <v>395</v>
      </c>
      <c r="AL152" s="48">
        <v>90</v>
      </c>
      <c r="AM152" s="48">
        <v>39.5</v>
      </c>
      <c r="AN152" s="48">
        <v>55.680540000000001</v>
      </c>
      <c r="AO152" s="48">
        <v>15</v>
      </c>
      <c r="AP152" s="48">
        <v>4.5</v>
      </c>
      <c r="AQ152" s="48">
        <v>20</v>
      </c>
      <c r="AR152" s="48">
        <v>8</v>
      </c>
      <c r="AS152" s="48" t="s">
        <v>4236</v>
      </c>
      <c r="AT152" s="48">
        <v>4.5</v>
      </c>
      <c r="AU152" s="48">
        <v>2</v>
      </c>
      <c r="AV152" s="48">
        <v>0</v>
      </c>
      <c r="AW152" s="48">
        <v>1.5</v>
      </c>
    </row>
    <row r="153" spans="6:49" x14ac:dyDescent="0.2">
      <c r="F153" s="13" t="s">
        <v>600</v>
      </c>
      <c r="G153" s="13" t="s">
        <v>601</v>
      </c>
      <c r="H153" s="49"/>
      <c r="I153" s="49">
        <v>84.531890000000004</v>
      </c>
      <c r="J153" s="49"/>
      <c r="K153" s="49" t="s">
        <v>2220</v>
      </c>
      <c r="L153" s="49" t="s">
        <v>2220</v>
      </c>
      <c r="M153" s="49">
        <v>164</v>
      </c>
      <c r="N153" s="49" t="s">
        <v>4471</v>
      </c>
      <c r="O153" s="49">
        <v>6</v>
      </c>
      <c r="P153" s="49">
        <v>118</v>
      </c>
      <c r="Q153" s="49">
        <v>40</v>
      </c>
      <c r="R153" s="49">
        <v>25.8</v>
      </c>
      <c r="S153" s="49" t="s">
        <v>4375</v>
      </c>
      <c r="T153" s="49">
        <v>20.9</v>
      </c>
      <c r="U153" s="49">
        <v>2.8</v>
      </c>
      <c r="V153" s="49">
        <v>2.1</v>
      </c>
      <c r="W153" s="49">
        <v>15.5</v>
      </c>
      <c r="X153" s="49" t="s">
        <v>3903</v>
      </c>
      <c r="Y153" s="49">
        <v>4.5</v>
      </c>
      <c r="Z153" s="49">
        <v>4.5</v>
      </c>
      <c r="AA153" s="49">
        <v>4</v>
      </c>
      <c r="AB153" s="49">
        <v>2.5</v>
      </c>
      <c r="AC153" s="48">
        <v>1</v>
      </c>
      <c r="AD153" s="48">
        <v>84.531890000000004</v>
      </c>
      <c r="AE153" s="48"/>
      <c r="AF153" s="48" t="s">
        <v>2220</v>
      </c>
      <c r="AG153" s="48" t="s">
        <v>2220</v>
      </c>
      <c r="AH153" s="48">
        <v>164</v>
      </c>
      <c r="AI153" s="48" t="s">
        <v>4471</v>
      </c>
      <c r="AJ153" s="48">
        <v>6</v>
      </c>
      <c r="AK153" s="48">
        <v>118</v>
      </c>
      <c r="AL153" s="48">
        <v>40</v>
      </c>
      <c r="AM153" s="48">
        <v>25.8</v>
      </c>
      <c r="AN153" s="48">
        <v>71.09111</v>
      </c>
      <c r="AO153" s="48">
        <v>20.9</v>
      </c>
      <c r="AP153" s="48">
        <v>2.8</v>
      </c>
      <c r="AQ153" s="48">
        <v>2.1</v>
      </c>
      <c r="AR153" s="48">
        <v>15.5</v>
      </c>
      <c r="AS153" s="48" t="s">
        <v>3903</v>
      </c>
      <c r="AT153" s="48">
        <v>4.5</v>
      </c>
      <c r="AU153" s="48">
        <v>4.5</v>
      </c>
      <c r="AV153" s="48">
        <v>4</v>
      </c>
      <c r="AW153" s="48">
        <v>2.5</v>
      </c>
    </row>
    <row r="154" spans="6:49" x14ac:dyDescent="0.2">
      <c r="F154" s="13" t="s">
        <v>602</v>
      </c>
      <c r="G154" s="13" t="s">
        <v>603</v>
      </c>
      <c r="H154" s="49"/>
      <c r="I154" s="49">
        <v>66.12145000000001</v>
      </c>
      <c r="J154" s="49"/>
      <c r="K154" s="49" t="s">
        <v>2220</v>
      </c>
      <c r="L154" s="49" t="s">
        <v>2220</v>
      </c>
      <c r="M154" s="49">
        <v>775</v>
      </c>
      <c r="N154" s="49" t="s">
        <v>4472</v>
      </c>
      <c r="O154" s="49">
        <v>70</v>
      </c>
      <c r="P154" s="49">
        <v>525</v>
      </c>
      <c r="Q154" s="49">
        <v>180</v>
      </c>
      <c r="R154" s="49">
        <v>20.5</v>
      </c>
      <c r="S154" s="49" t="s">
        <v>4473</v>
      </c>
      <c r="T154" s="49">
        <v>14</v>
      </c>
      <c r="U154" s="49">
        <v>6.4</v>
      </c>
      <c r="V154" s="49">
        <v>0.1</v>
      </c>
      <c r="W154" s="49">
        <v>13.5</v>
      </c>
      <c r="X154" s="49" t="s">
        <v>734</v>
      </c>
      <c r="Y154" s="49">
        <v>3.5</v>
      </c>
      <c r="Z154" s="49">
        <v>4</v>
      </c>
      <c r="AA154" s="49">
        <v>4</v>
      </c>
      <c r="AB154" s="49">
        <v>2</v>
      </c>
      <c r="AC154" s="48">
        <v>46</v>
      </c>
      <c r="AD154" s="48">
        <v>66.12145000000001</v>
      </c>
      <c r="AE154" s="48"/>
      <c r="AF154" s="48" t="s">
        <v>2220</v>
      </c>
      <c r="AG154" s="48" t="s">
        <v>2220</v>
      </c>
      <c r="AH154" s="48">
        <v>775</v>
      </c>
      <c r="AI154" s="48" t="s">
        <v>4472</v>
      </c>
      <c r="AJ154" s="48">
        <v>70</v>
      </c>
      <c r="AK154" s="48">
        <v>525</v>
      </c>
      <c r="AL154" s="48">
        <v>180</v>
      </c>
      <c r="AM154" s="48">
        <v>20.5</v>
      </c>
      <c r="AN154" s="48">
        <v>77.052869999999999</v>
      </c>
      <c r="AO154" s="48">
        <v>14</v>
      </c>
      <c r="AP154" s="48">
        <v>6.4</v>
      </c>
      <c r="AQ154" s="48">
        <v>0.1</v>
      </c>
      <c r="AR154" s="48">
        <v>13.5</v>
      </c>
      <c r="AS154" s="48" t="s">
        <v>734</v>
      </c>
      <c r="AT154" s="48">
        <v>3.5</v>
      </c>
      <c r="AU154" s="48">
        <v>4</v>
      </c>
      <c r="AV154" s="48">
        <v>4</v>
      </c>
      <c r="AW154" s="48">
        <v>2</v>
      </c>
    </row>
    <row r="155" spans="6:49" x14ac:dyDescent="0.2">
      <c r="F155" s="13" t="s">
        <v>604</v>
      </c>
      <c r="G155" s="13" t="s">
        <v>605</v>
      </c>
      <c r="H155" s="49"/>
      <c r="I155" s="49">
        <v>54.823250000000002</v>
      </c>
      <c r="J155" s="49"/>
      <c r="K155" s="49" t="s">
        <v>2220</v>
      </c>
      <c r="L155" s="49" t="s">
        <v>2220</v>
      </c>
      <c r="M155" s="49">
        <v>1160</v>
      </c>
      <c r="N155" s="49" t="s">
        <v>4328</v>
      </c>
      <c r="O155" s="49">
        <v>30</v>
      </c>
      <c r="P155" s="49">
        <v>800</v>
      </c>
      <c r="Q155" s="49">
        <v>330</v>
      </c>
      <c r="R155" s="49">
        <v>12.7</v>
      </c>
      <c r="S155" s="49" t="s">
        <v>4377</v>
      </c>
      <c r="T155" s="49">
        <v>7.6</v>
      </c>
      <c r="U155" s="49">
        <v>3.5</v>
      </c>
      <c r="V155" s="49">
        <v>1.6</v>
      </c>
      <c r="W155" s="49">
        <v>11.5</v>
      </c>
      <c r="X155" s="49" t="s">
        <v>3860</v>
      </c>
      <c r="Y155" s="49">
        <v>4.5</v>
      </c>
      <c r="Z155" s="49">
        <v>3</v>
      </c>
      <c r="AA155" s="49">
        <v>1.5</v>
      </c>
      <c r="AB155" s="49">
        <v>2.5</v>
      </c>
      <c r="AC155" s="48">
        <v>112</v>
      </c>
      <c r="AD155" s="48">
        <v>54.823250000000002</v>
      </c>
      <c r="AE155" s="48"/>
      <c r="AF155" s="48" t="s">
        <v>2220</v>
      </c>
      <c r="AG155" s="48" t="s">
        <v>2220</v>
      </c>
      <c r="AH155" s="48">
        <v>1160</v>
      </c>
      <c r="AI155" s="48" t="s">
        <v>4328</v>
      </c>
      <c r="AJ155" s="48">
        <v>30</v>
      </c>
      <c r="AK155" s="48">
        <v>800</v>
      </c>
      <c r="AL155" s="48">
        <v>330</v>
      </c>
      <c r="AM155" s="48">
        <v>12.7</v>
      </c>
      <c r="AN155" s="48">
        <v>85.826769999999996</v>
      </c>
      <c r="AO155" s="48">
        <v>7.6</v>
      </c>
      <c r="AP155" s="48">
        <v>3.5</v>
      </c>
      <c r="AQ155" s="48">
        <v>1.6</v>
      </c>
      <c r="AR155" s="48">
        <v>11.5</v>
      </c>
      <c r="AS155" s="48" t="s">
        <v>3860</v>
      </c>
      <c r="AT155" s="48">
        <v>4.5</v>
      </c>
      <c r="AU155" s="48">
        <v>3</v>
      </c>
      <c r="AV155" s="48">
        <v>1.5</v>
      </c>
      <c r="AW155" s="48">
        <v>2.5</v>
      </c>
    </row>
    <row r="156" spans="6:49" x14ac:dyDescent="0.2">
      <c r="F156" s="13" t="s">
        <v>606</v>
      </c>
      <c r="G156" s="13" t="s">
        <v>607</v>
      </c>
      <c r="H156" s="49"/>
      <c r="I156" s="49">
        <v>43.48648</v>
      </c>
      <c r="J156" s="49"/>
      <c r="K156" s="49" t="s">
        <v>2220</v>
      </c>
      <c r="L156" s="49" t="s">
        <v>2220</v>
      </c>
      <c r="M156" s="49">
        <v>497</v>
      </c>
      <c r="N156" s="49" t="s">
        <v>4474</v>
      </c>
      <c r="O156" s="49">
        <v>45</v>
      </c>
      <c r="P156" s="49">
        <v>182</v>
      </c>
      <c r="Q156" s="49">
        <v>270</v>
      </c>
      <c r="R156" s="49">
        <v>78.900000000000006</v>
      </c>
      <c r="S156" s="49" t="s">
        <v>4475</v>
      </c>
      <c r="T156" s="49">
        <v>55.5</v>
      </c>
      <c r="U156" s="49">
        <v>5.0999999999999996</v>
      </c>
      <c r="V156" s="49">
        <v>18.3</v>
      </c>
      <c r="W156" s="49">
        <v>9</v>
      </c>
      <c r="X156" s="49" t="s">
        <v>286</v>
      </c>
      <c r="Y156" s="49">
        <v>3</v>
      </c>
      <c r="Z156" s="49">
        <v>1.5</v>
      </c>
      <c r="AA156" s="49">
        <v>2</v>
      </c>
      <c r="AB156" s="49">
        <v>2.5</v>
      </c>
      <c r="AC156" s="48">
        <v>157</v>
      </c>
      <c r="AD156" s="48">
        <v>43.48648</v>
      </c>
      <c r="AE156" s="48"/>
      <c r="AF156" s="48" t="s">
        <v>2220</v>
      </c>
      <c r="AG156" s="48" t="s">
        <v>2220</v>
      </c>
      <c r="AH156" s="48">
        <v>497</v>
      </c>
      <c r="AI156" s="48" t="s">
        <v>4474</v>
      </c>
      <c r="AJ156" s="48">
        <v>45</v>
      </c>
      <c r="AK156" s="48">
        <v>182</v>
      </c>
      <c r="AL156" s="48">
        <v>270</v>
      </c>
      <c r="AM156" s="48">
        <v>78.900000000000006</v>
      </c>
      <c r="AN156" s="48">
        <v>11.361079999999999</v>
      </c>
      <c r="AO156" s="48">
        <v>55.5</v>
      </c>
      <c r="AP156" s="48">
        <v>5.0999999999999996</v>
      </c>
      <c r="AQ156" s="48">
        <v>18.3</v>
      </c>
      <c r="AR156" s="48">
        <v>9</v>
      </c>
      <c r="AS156" s="48" t="s">
        <v>286</v>
      </c>
      <c r="AT156" s="48">
        <v>3</v>
      </c>
      <c r="AU156" s="48">
        <v>1.5</v>
      </c>
      <c r="AV156" s="48">
        <v>2</v>
      </c>
      <c r="AW156" s="48">
        <v>2.5</v>
      </c>
    </row>
    <row r="157" spans="6:49" x14ac:dyDescent="0.2">
      <c r="F157" s="13" t="s">
        <v>608</v>
      </c>
      <c r="G157" s="13" t="s">
        <v>609</v>
      </c>
      <c r="H157" s="49"/>
      <c r="I157" s="49">
        <v>54.581800000000001</v>
      </c>
      <c r="J157" s="49"/>
      <c r="K157" s="49" t="s">
        <v>2220</v>
      </c>
      <c r="L157" s="49" t="s">
        <v>2220</v>
      </c>
      <c r="M157" s="49">
        <v>575</v>
      </c>
      <c r="N157" s="49" t="s">
        <v>4460</v>
      </c>
      <c r="O157" s="49">
        <v>30</v>
      </c>
      <c r="P157" s="49">
        <v>365</v>
      </c>
      <c r="Q157" s="49">
        <v>180</v>
      </c>
      <c r="R157" s="49">
        <v>21.4</v>
      </c>
      <c r="S157" s="49" t="s">
        <v>4476</v>
      </c>
      <c r="T157" s="49">
        <v>10</v>
      </c>
      <c r="U157" s="49">
        <v>6.4</v>
      </c>
      <c r="V157" s="49">
        <v>5</v>
      </c>
      <c r="W157" s="49">
        <v>4.5</v>
      </c>
      <c r="X157" s="49" t="s">
        <v>307</v>
      </c>
      <c r="Y157" s="49">
        <v>2.5</v>
      </c>
      <c r="Z157" s="49">
        <v>0</v>
      </c>
      <c r="AA157" s="49">
        <v>0</v>
      </c>
      <c r="AB157" s="49">
        <v>2</v>
      </c>
      <c r="AC157" s="48">
        <v>116</v>
      </c>
      <c r="AD157" s="48">
        <v>54.581800000000001</v>
      </c>
      <c r="AE157" s="48"/>
      <c r="AF157" s="48" t="s">
        <v>2220</v>
      </c>
      <c r="AG157" s="48" t="s">
        <v>2220</v>
      </c>
      <c r="AH157" s="48">
        <v>575</v>
      </c>
      <c r="AI157" s="48" t="s">
        <v>4460</v>
      </c>
      <c r="AJ157" s="48">
        <v>30</v>
      </c>
      <c r="AK157" s="48">
        <v>365</v>
      </c>
      <c r="AL157" s="48">
        <v>180</v>
      </c>
      <c r="AM157" s="48">
        <v>21.4</v>
      </c>
      <c r="AN157" s="48">
        <v>76.040490000000005</v>
      </c>
      <c r="AO157" s="48">
        <v>10</v>
      </c>
      <c r="AP157" s="48">
        <v>6.4</v>
      </c>
      <c r="AQ157" s="48">
        <v>5</v>
      </c>
      <c r="AR157" s="48">
        <v>4.5</v>
      </c>
      <c r="AS157" s="48" t="s">
        <v>307</v>
      </c>
      <c r="AT157" s="48">
        <v>2.5</v>
      </c>
      <c r="AU157" s="48">
        <v>0</v>
      </c>
      <c r="AV157" s="48">
        <v>0</v>
      </c>
      <c r="AW157" s="48">
        <v>2</v>
      </c>
    </row>
    <row r="158" spans="6:49" x14ac:dyDescent="0.2">
      <c r="F158" s="13" t="s">
        <v>163</v>
      </c>
      <c r="G158" s="13" t="s">
        <v>49</v>
      </c>
      <c r="H158" s="49"/>
      <c r="I158" s="49">
        <v>54.103930000000005</v>
      </c>
      <c r="J158" s="49"/>
      <c r="K158" s="49" t="s">
        <v>2220</v>
      </c>
      <c r="L158" s="49" t="s">
        <v>2220</v>
      </c>
      <c r="M158" s="49">
        <v>600</v>
      </c>
      <c r="N158" s="49" t="s">
        <v>4477</v>
      </c>
      <c r="O158" s="49">
        <v>30</v>
      </c>
      <c r="P158" s="49">
        <v>490</v>
      </c>
      <c r="Q158" s="49">
        <v>80</v>
      </c>
      <c r="R158" s="49">
        <v>33.200000000000003</v>
      </c>
      <c r="S158" s="49" t="s">
        <v>4478</v>
      </c>
      <c r="T158" s="49">
        <v>22.6</v>
      </c>
      <c r="U158" s="49">
        <v>7.6</v>
      </c>
      <c r="V158" s="49">
        <v>3</v>
      </c>
      <c r="W158" s="49">
        <v>7</v>
      </c>
      <c r="X158" s="49" t="s">
        <v>4243</v>
      </c>
      <c r="Y158" s="49">
        <v>2</v>
      </c>
      <c r="Z158" s="49">
        <v>2</v>
      </c>
      <c r="AA158" s="49">
        <v>0.5</v>
      </c>
      <c r="AB158" s="49">
        <v>2.5</v>
      </c>
      <c r="AC158" s="48">
        <v>102</v>
      </c>
      <c r="AD158" s="48">
        <v>56.881700000000002</v>
      </c>
      <c r="AE158" s="48"/>
      <c r="AF158" s="48" t="s">
        <v>2220</v>
      </c>
      <c r="AG158" s="48" t="s">
        <v>2220</v>
      </c>
      <c r="AH158" s="48">
        <v>600</v>
      </c>
      <c r="AI158" s="48" t="s">
        <v>4477</v>
      </c>
      <c r="AJ158" s="48">
        <v>30</v>
      </c>
      <c r="AK158" s="48">
        <v>490</v>
      </c>
      <c r="AL158" s="48">
        <v>80</v>
      </c>
      <c r="AM158" s="48">
        <v>33.200000000000003</v>
      </c>
      <c r="AN158" s="48">
        <v>62.767150000000001</v>
      </c>
      <c r="AO158" s="48">
        <v>22.6</v>
      </c>
      <c r="AP158" s="48">
        <v>7.6</v>
      </c>
      <c r="AQ158" s="48">
        <v>3</v>
      </c>
      <c r="AR158" s="48">
        <v>8.5</v>
      </c>
      <c r="AS158" s="48" t="s">
        <v>3419</v>
      </c>
      <c r="AT158" s="48">
        <v>3.5</v>
      </c>
      <c r="AU158" s="48">
        <v>2</v>
      </c>
      <c r="AV158" s="48">
        <v>0.5</v>
      </c>
      <c r="AW158" s="48">
        <v>2.5</v>
      </c>
    </row>
    <row r="159" spans="6:49" x14ac:dyDescent="0.2">
      <c r="F159" s="13" t="s">
        <v>610</v>
      </c>
      <c r="G159" s="13" t="s">
        <v>611</v>
      </c>
      <c r="H159" s="49"/>
      <c r="I159" s="49">
        <v>58.986230000000006</v>
      </c>
      <c r="J159" s="49"/>
      <c r="K159" s="49" t="s">
        <v>2220</v>
      </c>
      <c r="L159" s="49" t="s">
        <v>2220</v>
      </c>
      <c r="M159" s="49">
        <v>228</v>
      </c>
      <c r="N159" s="49" t="s">
        <v>4479</v>
      </c>
      <c r="O159" s="49">
        <v>28</v>
      </c>
      <c r="P159" s="49">
        <v>155</v>
      </c>
      <c r="Q159" s="49">
        <v>45</v>
      </c>
      <c r="R159" s="49">
        <v>30</v>
      </c>
      <c r="S159" s="49" t="s">
        <v>4445</v>
      </c>
      <c r="T159" s="49">
        <v>15</v>
      </c>
      <c r="U159" s="49">
        <v>10</v>
      </c>
      <c r="V159" s="49">
        <v>5</v>
      </c>
      <c r="W159" s="49">
        <v>3.5</v>
      </c>
      <c r="X159" s="49" t="s">
        <v>4317</v>
      </c>
      <c r="Y159" s="49">
        <v>1.5</v>
      </c>
      <c r="Z159" s="49">
        <v>0</v>
      </c>
      <c r="AA159" s="49">
        <v>0</v>
      </c>
      <c r="AB159" s="49">
        <v>2</v>
      </c>
      <c r="AC159" s="48">
        <v>84</v>
      </c>
      <c r="AD159" s="48">
        <v>58.986230000000006</v>
      </c>
      <c r="AE159" s="48"/>
      <c r="AF159" s="48" t="s">
        <v>2220</v>
      </c>
      <c r="AG159" s="48" t="s">
        <v>2220</v>
      </c>
      <c r="AH159" s="48">
        <v>228</v>
      </c>
      <c r="AI159" s="48" t="s">
        <v>4479</v>
      </c>
      <c r="AJ159" s="48">
        <v>28</v>
      </c>
      <c r="AK159" s="48">
        <v>155</v>
      </c>
      <c r="AL159" s="48">
        <v>45</v>
      </c>
      <c r="AM159" s="48">
        <v>30</v>
      </c>
      <c r="AN159" s="48">
        <v>66.366699999999994</v>
      </c>
      <c r="AO159" s="48">
        <v>15</v>
      </c>
      <c r="AP159" s="48">
        <v>10</v>
      </c>
      <c r="AQ159" s="48">
        <v>5</v>
      </c>
      <c r="AR159" s="48">
        <v>3.5</v>
      </c>
      <c r="AS159" s="48" t="s">
        <v>4317</v>
      </c>
      <c r="AT159" s="48">
        <v>1.5</v>
      </c>
      <c r="AU159" s="48">
        <v>0</v>
      </c>
      <c r="AV159" s="48">
        <v>0</v>
      </c>
      <c r="AW159" s="48">
        <v>2</v>
      </c>
    </row>
    <row r="160" spans="6:49" x14ac:dyDescent="0.2">
      <c r="F160" s="13" t="s">
        <v>612</v>
      </c>
      <c r="G160" s="13" t="s">
        <v>613</v>
      </c>
      <c r="H160" s="49"/>
      <c r="I160" s="49">
        <v>70.895530000000008</v>
      </c>
      <c r="J160" s="49"/>
      <c r="K160" s="49" t="s">
        <v>2220</v>
      </c>
      <c r="L160" s="49" t="s">
        <v>2220</v>
      </c>
      <c r="M160" s="49">
        <v>510</v>
      </c>
      <c r="N160" s="49" t="s">
        <v>4417</v>
      </c>
      <c r="O160" s="49">
        <v>50</v>
      </c>
      <c r="P160" s="49">
        <v>280</v>
      </c>
      <c r="Q160" s="49">
        <v>180</v>
      </c>
      <c r="R160" s="49">
        <v>17.2</v>
      </c>
      <c r="S160" s="49" t="s">
        <v>4452</v>
      </c>
      <c r="T160" s="49">
        <v>12.7</v>
      </c>
      <c r="U160" s="49">
        <v>4.5</v>
      </c>
      <c r="V160" s="49">
        <v>0</v>
      </c>
      <c r="W160" s="49">
        <v>11.5</v>
      </c>
      <c r="X160" s="49" t="s">
        <v>3860</v>
      </c>
      <c r="Y160" s="49">
        <v>3.5</v>
      </c>
      <c r="Z160" s="49">
        <v>2.5</v>
      </c>
      <c r="AA160" s="49">
        <v>2.5</v>
      </c>
      <c r="AB160" s="49">
        <v>3</v>
      </c>
      <c r="AC160" s="48">
        <v>26</v>
      </c>
      <c r="AD160" s="48">
        <v>70.895530000000008</v>
      </c>
      <c r="AE160" s="48"/>
      <c r="AF160" s="48" t="s">
        <v>2220</v>
      </c>
      <c r="AG160" s="48" t="s">
        <v>2220</v>
      </c>
      <c r="AH160" s="48">
        <v>510</v>
      </c>
      <c r="AI160" s="48" t="s">
        <v>4417</v>
      </c>
      <c r="AJ160" s="48">
        <v>50</v>
      </c>
      <c r="AK160" s="48">
        <v>280</v>
      </c>
      <c r="AL160" s="48">
        <v>180</v>
      </c>
      <c r="AM160" s="48">
        <v>17.2</v>
      </c>
      <c r="AN160" s="48">
        <v>80.764899999999997</v>
      </c>
      <c r="AO160" s="48">
        <v>12.7</v>
      </c>
      <c r="AP160" s="48">
        <v>4.5</v>
      </c>
      <c r="AQ160" s="48">
        <v>0</v>
      </c>
      <c r="AR160" s="48">
        <v>11.5</v>
      </c>
      <c r="AS160" s="48" t="s">
        <v>3860</v>
      </c>
      <c r="AT160" s="48">
        <v>3.5</v>
      </c>
      <c r="AU160" s="48">
        <v>2.5</v>
      </c>
      <c r="AV160" s="48">
        <v>2.5</v>
      </c>
      <c r="AW160" s="48">
        <v>3</v>
      </c>
    </row>
    <row r="161" spans="6:49" x14ac:dyDescent="0.2">
      <c r="F161" s="13" t="s">
        <v>614</v>
      </c>
      <c r="G161" s="13" t="s">
        <v>615</v>
      </c>
      <c r="H161" s="49"/>
      <c r="I161" s="49">
        <v>41.163730000000001</v>
      </c>
      <c r="J161" s="49"/>
      <c r="K161" s="49" t="s">
        <v>2220</v>
      </c>
      <c r="L161" s="49" t="s">
        <v>2220</v>
      </c>
      <c r="M161" s="49">
        <v>1318</v>
      </c>
      <c r="N161" s="49" t="s">
        <v>4480</v>
      </c>
      <c r="O161" s="49">
        <v>62</v>
      </c>
      <c r="P161" s="49">
        <v>1000</v>
      </c>
      <c r="Q161" s="49">
        <v>256</v>
      </c>
      <c r="R161" s="49">
        <v>22.8</v>
      </c>
      <c r="S161" s="49" t="s">
        <v>4481</v>
      </c>
      <c r="T161" s="49">
        <v>20.2</v>
      </c>
      <c r="U161" s="49">
        <v>1.1000000000000001</v>
      </c>
      <c r="V161" s="49">
        <v>1.5</v>
      </c>
      <c r="W161" s="49">
        <v>8.5</v>
      </c>
      <c r="X161" s="49" t="s">
        <v>3419</v>
      </c>
      <c r="Y161" s="49">
        <v>4.5</v>
      </c>
      <c r="Z161" s="49">
        <v>1</v>
      </c>
      <c r="AA161" s="49">
        <v>0.5</v>
      </c>
      <c r="AB161" s="49">
        <v>2.5</v>
      </c>
      <c r="AC161" s="48">
        <v>164</v>
      </c>
      <c r="AD161" s="48">
        <v>41.163730000000001</v>
      </c>
      <c r="AE161" s="48"/>
      <c r="AF161" s="48" t="s">
        <v>2220</v>
      </c>
      <c r="AG161" s="48" t="s">
        <v>2220</v>
      </c>
      <c r="AH161" s="48">
        <v>1318</v>
      </c>
      <c r="AI161" s="48" t="s">
        <v>4480</v>
      </c>
      <c r="AJ161" s="48">
        <v>62</v>
      </c>
      <c r="AK161" s="48">
        <v>1000</v>
      </c>
      <c r="AL161" s="48">
        <v>256</v>
      </c>
      <c r="AM161" s="48">
        <v>22.8</v>
      </c>
      <c r="AN161" s="48">
        <v>74.465689999999995</v>
      </c>
      <c r="AO161" s="48">
        <v>20.2</v>
      </c>
      <c r="AP161" s="48">
        <v>1.1000000000000001</v>
      </c>
      <c r="AQ161" s="48">
        <v>1.5</v>
      </c>
      <c r="AR161" s="48">
        <v>8.5</v>
      </c>
      <c r="AS161" s="48" t="s">
        <v>3419</v>
      </c>
      <c r="AT161" s="48">
        <v>4.5</v>
      </c>
      <c r="AU161" s="48">
        <v>1</v>
      </c>
      <c r="AV161" s="48">
        <v>0.5</v>
      </c>
      <c r="AW161" s="48">
        <v>2.5</v>
      </c>
    </row>
    <row r="162" spans="6:49" x14ac:dyDescent="0.2">
      <c r="F162" s="13" t="s">
        <v>616</v>
      </c>
      <c r="G162" s="13" t="s">
        <v>617</v>
      </c>
      <c r="H162" s="49"/>
      <c r="I162" s="49">
        <v>65.513040000000004</v>
      </c>
      <c r="J162" s="49"/>
      <c r="K162" s="49" t="s">
        <v>2220</v>
      </c>
      <c r="L162" s="49" t="s">
        <v>2220</v>
      </c>
      <c r="M162" s="49">
        <v>578</v>
      </c>
      <c r="N162" s="49" t="s">
        <v>4482</v>
      </c>
      <c r="O162" s="49">
        <v>28</v>
      </c>
      <c r="P162" s="49">
        <v>400</v>
      </c>
      <c r="Q162" s="49">
        <v>150</v>
      </c>
      <c r="R162" s="49">
        <v>26.6</v>
      </c>
      <c r="S162" s="49" t="s">
        <v>4483</v>
      </c>
      <c r="T162" s="49">
        <v>18</v>
      </c>
      <c r="U162" s="49">
        <v>5.2</v>
      </c>
      <c r="V162" s="49">
        <v>3.4</v>
      </c>
      <c r="W162" s="49">
        <v>11.5</v>
      </c>
      <c r="X162" s="49" t="s">
        <v>3860</v>
      </c>
      <c r="Y162" s="49">
        <v>4.5</v>
      </c>
      <c r="Z162" s="49">
        <v>3</v>
      </c>
      <c r="AA162" s="49">
        <v>1.5</v>
      </c>
      <c r="AB162" s="49">
        <v>2.5</v>
      </c>
      <c r="AC162" s="48">
        <v>49</v>
      </c>
      <c r="AD162" s="48">
        <v>65.513040000000004</v>
      </c>
      <c r="AE162" s="48"/>
      <c r="AF162" s="48" t="s">
        <v>2220</v>
      </c>
      <c r="AG162" s="48" t="s">
        <v>2220</v>
      </c>
      <c r="AH162" s="48">
        <v>578</v>
      </c>
      <c r="AI162" s="48" t="s">
        <v>4482</v>
      </c>
      <c r="AJ162" s="48">
        <v>28</v>
      </c>
      <c r="AK162" s="48">
        <v>400</v>
      </c>
      <c r="AL162" s="48">
        <v>150</v>
      </c>
      <c r="AM162" s="48">
        <v>26.6</v>
      </c>
      <c r="AN162" s="48">
        <v>70.191230000000004</v>
      </c>
      <c r="AO162" s="48">
        <v>18</v>
      </c>
      <c r="AP162" s="48">
        <v>5.2</v>
      </c>
      <c r="AQ162" s="48">
        <v>3.4</v>
      </c>
      <c r="AR162" s="48">
        <v>11.5</v>
      </c>
      <c r="AS162" s="48" t="s">
        <v>3860</v>
      </c>
      <c r="AT162" s="48">
        <v>4.5</v>
      </c>
      <c r="AU162" s="48">
        <v>3</v>
      </c>
      <c r="AV162" s="48">
        <v>1.5</v>
      </c>
      <c r="AW162" s="48">
        <v>2.5</v>
      </c>
    </row>
    <row r="163" spans="6:49" x14ac:dyDescent="0.2">
      <c r="F163" s="13" t="s">
        <v>618</v>
      </c>
      <c r="G163" s="13" t="s">
        <v>619</v>
      </c>
      <c r="H163" s="49"/>
      <c r="I163" s="49">
        <v>59.670440000000006</v>
      </c>
      <c r="J163" s="49"/>
      <c r="K163" s="49" t="s">
        <v>2220</v>
      </c>
      <c r="L163" s="49" t="s">
        <v>2220</v>
      </c>
      <c r="M163" s="49">
        <v>645</v>
      </c>
      <c r="N163" s="49" t="s">
        <v>4484</v>
      </c>
      <c r="O163" s="49">
        <v>21</v>
      </c>
      <c r="P163" s="49">
        <v>444</v>
      </c>
      <c r="Q163" s="49">
        <v>180</v>
      </c>
      <c r="R163" s="49">
        <v>37.299999999999997</v>
      </c>
      <c r="S163" s="49" t="s">
        <v>4485</v>
      </c>
      <c r="T163" s="49">
        <v>29.3</v>
      </c>
      <c r="U163" s="49">
        <v>2</v>
      </c>
      <c r="V163" s="49">
        <v>6</v>
      </c>
      <c r="W163" s="49">
        <v>11.5</v>
      </c>
      <c r="X163" s="49" t="s">
        <v>3860</v>
      </c>
      <c r="Y163" s="49">
        <v>4.5</v>
      </c>
      <c r="Z163" s="49">
        <v>3</v>
      </c>
      <c r="AA163" s="49">
        <v>1.5</v>
      </c>
      <c r="AB163" s="49">
        <v>2.5</v>
      </c>
      <c r="AC163" s="48">
        <v>79</v>
      </c>
      <c r="AD163" s="48">
        <v>59.670440000000006</v>
      </c>
      <c r="AE163" s="48"/>
      <c r="AF163" s="48" t="s">
        <v>2220</v>
      </c>
      <c r="AG163" s="48" t="s">
        <v>2220</v>
      </c>
      <c r="AH163" s="48">
        <v>645</v>
      </c>
      <c r="AI163" s="48" t="s">
        <v>4484</v>
      </c>
      <c r="AJ163" s="48">
        <v>21</v>
      </c>
      <c r="AK163" s="48">
        <v>444</v>
      </c>
      <c r="AL163" s="48">
        <v>180</v>
      </c>
      <c r="AM163" s="48">
        <v>37.299999999999997</v>
      </c>
      <c r="AN163" s="48">
        <v>58.155230000000003</v>
      </c>
      <c r="AO163" s="48">
        <v>29.3</v>
      </c>
      <c r="AP163" s="48">
        <v>2</v>
      </c>
      <c r="AQ163" s="48">
        <v>6</v>
      </c>
      <c r="AR163" s="48">
        <v>11.5</v>
      </c>
      <c r="AS163" s="48" t="s">
        <v>3860</v>
      </c>
      <c r="AT163" s="48">
        <v>4.5</v>
      </c>
      <c r="AU163" s="48">
        <v>3</v>
      </c>
      <c r="AV163" s="48">
        <v>1.5</v>
      </c>
      <c r="AW163" s="48">
        <v>2.5</v>
      </c>
    </row>
    <row r="164" spans="6:49" x14ac:dyDescent="0.2">
      <c r="F164" s="13" t="s">
        <v>620</v>
      </c>
      <c r="G164" s="13" t="s">
        <v>621</v>
      </c>
      <c r="H164" s="49"/>
      <c r="I164" s="49">
        <v>63.661240000000006</v>
      </c>
      <c r="J164" s="49"/>
      <c r="K164" s="49" t="s">
        <v>2220</v>
      </c>
      <c r="L164" s="49" t="s">
        <v>2220</v>
      </c>
      <c r="M164" s="49">
        <v>595</v>
      </c>
      <c r="N164" s="49" t="s">
        <v>4250</v>
      </c>
      <c r="O164" s="49">
        <v>30</v>
      </c>
      <c r="P164" s="49">
        <v>445</v>
      </c>
      <c r="Q164" s="49">
        <v>120</v>
      </c>
      <c r="R164" s="49">
        <v>30.3</v>
      </c>
      <c r="S164" s="49" t="s">
        <v>4486</v>
      </c>
      <c r="T164" s="49">
        <v>14.3</v>
      </c>
      <c r="U164" s="49">
        <v>7.8</v>
      </c>
      <c r="V164" s="49">
        <v>8.1999999999999993</v>
      </c>
      <c r="W164" s="49">
        <v>11.5</v>
      </c>
      <c r="X164" s="49" t="s">
        <v>3860</v>
      </c>
      <c r="Y164" s="49">
        <v>4.5</v>
      </c>
      <c r="Z164" s="49">
        <v>3</v>
      </c>
      <c r="AA164" s="49">
        <v>1.5</v>
      </c>
      <c r="AB164" s="49">
        <v>2.5</v>
      </c>
      <c r="AC164" s="48">
        <v>61</v>
      </c>
      <c r="AD164" s="48">
        <v>63.661240000000006</v>
      </c>
      <c r="AE164" s="48"/>
      <c r="AF164" s="48" t="s">
        <v>2220</v>
      </c>
      <c r="AG164" s="48" t="s">
        <v>2220</v>
      </c>
      <c r="AH164" s="48">
        <v>595</v>
      </c>
      <c r="AI164" s="48" t="s">
        <v>4250</v>
      </c>
      <c r="AJ164" s="48">
        <v>30</v>
      </c>
      <c r="AK164" s="48">
        <v>445</v>
      </c>
      <c r="AL164" s="48">
        <v>120</v>
      </c>
      <c r="AM164" s="48">
        <v>30.3</v>
      </c>
      <c r="AN164" s="48">
        <v>66.029250000000005</v>
      </c>
      <c r="AO164" s="48">
        <v>14.3</v>
      </c>
      <c r="AP164" s="48">
        <v>7.8</v>
      </c>
      <c r="AQ164" s="48">
        <v>8.1999999999999993</v>
      </c>
      <c r="AR164" s="48">
        <v>11.5</v>
      </c>
      <c r="AS164" s="48" t="s">
        <v>3860</v>
      </c>
      <c r="AT164" s="48">
        <v>4.5</v>
      </c>
      <c r="AU164" s="48">
        <v>3</v>
      </c>
      <c r="AV164" s="48">
        <v>1.5</v>
      </c>
      <c r="AW164" s="48">
        <v>2.5</v>
      </c>
    </row>
    <row r="165" spans="6:49" x14ac:dyDescent="0.2">
      <c r="F165" s="13" t="s">
        <v>622</v>
      </c>
      <c r="G165" s="13" t="s">
        <v>623</v>
      </c>
      <c r="H165" s="49"/>
      <c r="I165" s="49">
        <v>47.835040000000006</v>
      </c>
      <c r="J165" s="49"/>
      <c r="K165" s="49" t="s">
        <v>2220</v>
      </c>
      <c r="L165" s="49" t="s">
        <v>2220</v>
      </c>
      <c r="M165" s="49">
        <v>810</v>
      </c>
      <c r="N165" s="49" t="s">
        <v>4440</v>
      </c>
      <c r="O165" s="49">
        <v>90</v>
      </c>
      <c r="P165" s="49">
        <v>310</v>
      </c>
      <c r="Q165" s="49">
        <v>410</v>
      </c>
      <c r="R165" s="49">
        <v>19.8</v>
      </c>
      <c r="S165" s="49" t="s">
        <v>4272</v>
      </c>
      <c r="T165" s="49">
        <v>12.3</v>
      </c>
      <c r="U165" s="49">
        <v>5</v>
      </c>
      <c r="V165" s="49">
        <v>2.5</v>
      </c>
      <c r="W165" s="49">
        <v>4</v>
      </c>
      <c r="X165" s="49" t="s">
        <v>4312</v>
      </c>
      <c r="Y165" s="49">
        <v>2</v>
      </c>
      <c r="Z165" s="49">
        <v>0</v>
      </c>
      <c r="AA165" s="49">
        <v>0</v>
      </c>
      <c r="AB165" s="49">
        <v>2</v>
      </c>
      <c r="AC165" s="48">
        <v>148</v>
      </c>
      <c r="AD165" s="48">
        <v>47.835040000000006</v>
      </c>
      <c r="AE165" s="48"/>
      <c r="AF165" s="48" t="s">
        <v>2220</v>
      </c>
      <c r="AG165" s="48" t="s">
        <v>2220</v>
      </c>
      <c r="AH165" s="48">
        <v>810</v>
      </c>
      <c r="AI165" s="48" t="s">
        <v>4440</v>
      </c>
      <c r="AJ165" s="48">
        <v>90</v>
      </c>
      <c r="AK165" s="48">
        <v>310</v>
      </c>
      <c r="AL165" s="48">
        <v>410</v>
      </c>
      <c r="AM165" s="48">
        <v>19.8</v>
      </c>
      <c r="AN165" s="48">
        <v>77.840270000000004</v>
      </c>
      <c r="AO165" s="48">
        <v>12.3</v>
      </c>
      <c r="AP165" s="48">
        <v>5</v>
      </c>
      <c r="AQ165" s="48">
        <v>2.5</v>
      </c>
      <c r="AR165" s="48">
        <v>4</v>
      </c>
      <c r="AS165" s="48" t="s">
        <v>4312</v>
      </c>
      <c r="AT165" s="48">
        <v>2</v>
      </c>
      <c r="AU165" s="48">
        <v>0</v>
      </c>
      <c r="AV165" s="48">
        <v>0</v>
      </c>
      <c r="AW165" s="48">
        <v>2</v>
      </c>
    </row>
    <row r="166" spans="6:49" x14ac:dyDescent="0.2">
      <c r="F166" s="13" t="s">
        <v>167</v>
      </c>
      <c r="G166" s="13" t="s">
        <v>40</v>
      </c>
      <c r="H166" s="49"/>
      <c r="I166" s="49">
        <v>25.941550000000003</v>
      </c>
      <c r="J166" s="49"/>
      <c r="K166" s="49" t="s">
        <v>2220</v>
      </c>
      <c r="L166" s="49" t="s">
        <v>2220</v>
      </c>
      <c r="M166" s="49">
        <v>1715</v>
      </c>
      <c r="N166" s="49" t="s">
        <v>88</v>
      </c>
      <c r="O166" s="49">
        <v>165</v>
      </c>
      <c r="P166" s="49">
        <v>1095</v>
      </c>
      <c r="Q166" s="49">
        <v>455</v>
      </c>
      <c r="R166" s="49">
        <v>37.1</v>
      </c>
      <c r="S166" s="49" t="s">
        <v>4487</v>
      </c>
      <c r="T166" s="49">
        <v>17.7</v>
      </c>
      <c r="U166" s="49">
        <v>5.3</v>
      </c>
      <c r="V166" s="49">
        <v>14.1</v>
      </c>
      <c r="W166" s="49">
        <v>3.5</v>
      </c>
      <c r="X166" s="49" t="s">
        <v>4317</v>
      </c>
      <c r="Y166" s="49">
        <v>1.5</v>
      </c>
      <c r="Z166" s="49">
        <v>0</v>
      </c>
      <c r="AA166" s="49">
        <v>0</v>
      </c>
      <c r="AB166" s="49">
        <v>2</v>
      </c>
      <c r="AC166" s="48">
        <v>188</v>
      </c>
      <c r="AD166" s="48">
        <v>25.941550000000003</v>
      </c>
      <c r="AE166" s="48"/>
      <c r="AF166" s="48" t="s">
        <v>2220</v>
      </c>
      <c r="AG166" s="48" t="s">
        <v>2220</v>
      </c>
      <c r="AH166" s="48">
        <v>1715</v>
      </c>
      <c r="AI166" s="48" t="s">
        <v>88</v>
      </c>
      <c r="AJ166" s="48">
        <v>165</v>
      </c>
      <c r="AK166" s="48">
        <v>1095</v>
      </c>
      <c r="AL166" s="48">
        <v>455</v>
      </c>
      <c r="AM166" s="48">
        <v>37.1</v>
      </c>
      <c r="AN166" s="48">
        <v>58.380200000000002</v>
      </c>
      <c r="AO166" s="48">
        <v>17.7</v>
      </c>
      <c r="AP166" s="48">
        <v>5.3</v>
      </c>
      <c r="AQ166" s="48">
        <v>14.1</v>
      </c>
      <c r="AR166" s="48">
        <v>3.5</v>
      </c>
      <c r="AS166" s="48" t="s">
        <v>4317</v>
      </c>
      <c r="AT166" s="48">
        <v>1.5</v>
      </c>
      <c r="AU166" s="48">
        <v>0</v>
      </c>
      <c r="AV166" s="48">
        <v>0</v>
      </c>
      <c r="AW166" s="48">
        <v>2</v>
      </c>
    </row>
    <row r="167" spans="6:49" x14ac:dyDescent="0.2">
      <c r="F167" s="13" t="s">
        <v>624</v>
      </c>
      <c r="G167" s="13" t="s">
        <v>625</v>
      </c>
      <c r="H167" s="49"/>
      <c r="I167" s="49">
        <v>67.609780000000001</v>
      </c>
      <c r="J167" s="49"/>
      <c r="K167" s="49" t="s">
        <v>2220</v>
      </c>
      <c r="L167" s="49" t="s">
        <v>2220</v>
      </c>
      <c r="M167" s="49">
        <v>483</v>
      </c>
      <c r="N167" s="49" t="s">
        <v>4273</v>
      </c>
      <c r="O167" s="49">
        <v>28</v>
      </c>
      <c r="P167" s="49">
        <v>365</v>
      </c>
      <c r="Q167" s="49">
        <v>90</v>
      </c>
      <c r="R167" s="49">
        <v>30.4</v>
      </c>
      <c r="S167" s="49" t="s">
        <v>4488</v>
      </c>
      <c r="T167" s="49">
        <v>28</v>
      </c>
      <c r="U167" s="49">
        <v>2.2999999999999998</v>
      </c>
      <c r="V167" s="49">
        <v>0.1</v>
      </c>
      <c r="W167" s="49">
        <v>12</v>
      </c>
      <c r="X167" s="49" t="s">
        <v>263</v>
      </c>
      <c r="Y167" s="49">
        <v>3.5</v>
      </c>
      <c r="Z167" s="49">
        <v>4</v>
      </c>
      <c r="AA167" s="49">
        <v>2</v>
      </c>
      <c r="AB167" s="49">
        <v>2.5</v>
      </c>
      <c r="AC167" s="48">
        <v>39</v>
      </c>
      <c r="AD167" s="48">
        <v>67.609780000000001</v>
      </c>
      <c r="AE167" s="48"/>
      <c r="AF167" s="48" t="s">
        <v>2220</v>
      </c>
      <c r="AG167" s="48" t="s">
        <v>2220</v>
      </c>
      <c r="AH167" s="48">
        <v>483</v>
      </c>
      <c r="AI167" s="48" t="s">
        <v>4273</v>
      </c>
      <c r="AJ167" s="48">
        <v>28</v>
      </c>
      <c r="AK167" s="48">
        <v>365</v>
      </c>
      <c r="AL167" s="48">
        <v>90</v>
      </c>
      <c r="AM167" s="48">
        <v>30.4</v>
      </c>
      <c r="AN167" s="48">
        <v>65.916759999999996</v>
      </c>
      <c r="AO167" s="48">
        <v>28</v>
      </c>
      <c r="AP167" s="48">
        <v>2.2999999999999998</v>
      </c>
      <c r="AQ167" s="48">
        <v>0.1</v>
      </c>
      <c r="AR167" s="48">
        <v>12</v>
      </c>
      <c r="AS167" s="48" t="s">
        <v>263</v>
      </c>
      <c r="AT167" s="48">
        <v>3.5</v>
      </c>
      <c r="AU167" s="48">
        <v>4</v>
      </c>
      <c r="AV167" s="48">
        <v>2</v>
      </c>
      <c r="AW167" s="48">
        <v>2.5</v>
      </c>
    </row>
    <row r="168" spans="6:49" x14ac:dyDescent="0.2">
      <c r="F168" s="13" t="s">
        <v>626</v>
      </c>
      <c r="G168" s="13" t="s">
        <v>627</v>
      </c>
      <c r="H168" s="49"/>
      <c r="I168" s="49">
        <v>64.089620000000011</v>
      </c>
      <c r="J168" s="49"/>
      <c r="K168" s="49" t="s">
        <v>2220</v>
      </c>
      <c r="L168" s="49" t="s">
        <v>2220</v>
      </c>
      <c r="M168" s="49">
        <v>598</v>
      </c>
      <c r="N168" s="49" t="s">
        <v>4435</v>
      </c>
      <c r="O168" s="49">
        <v>40</v>
      </c>
      <c r="P168" s="49">
        <v>408</v>
      </c>
      <c r="Q168" s="49">
        <v>150</v>
      </c>
      <c r="R168" s="49">
        <v>24</v>
      </c>
      <c r="S168" s="49" t="s">
        <v>4489</v>
      </c>
      <c r="T168" s="49">
        <v>14.1</v>
      </c>
      <c r="U168" s="49">
        <v>9.1</v>
      </c>
      <c r="V168" s="49">
        <v>0.8</v>
      </c>
      <c r="W168" s="49">
        <v>10.5</v>
      </c>
      <c r="X168" s="49" t="s">
        <v>1643</v>
      </c>
      <c r="Y168" s="49">
        <v>4.5</v>
      </c>
      <c r="Z168" s="49">
        <v>1</v>
      </c>
      <c r="AA168" s="49">
        <v>2.5</v>
      </c>
      <c r="AB168" s="49">
        <v>2.5</v>
      </c>
      <c r="AC168" s="48">
        <v>57</v>
      </c>
      <c r="AD168" s="48">
        <v>64.089620000000011</v>
      </c>
      <c r="AE168" s="48"/>
      <c r="AF168" s="48" t="s">
        <v>2220</v>
      </c>
      <c r="AG168" s="48" t="s">
        <v>2220</v>
      </c>
      <c r="AH168" s="48">
        <v>598</v>
      </c>
      <c r="AI168" s="48" t="s">
        <v>4435</v>
      </c>
      <c r="AJ168" s="48">
        <v>40</v>
      </c>
      <c r="AK168" s="48">
        <v>408</v>
      </c>
      <c r="AL168" s="48">
        <v>150</v>
      </c>
      <c r="AM168" s="48">
        <v>24</v>
      </c>
      <c r="AN168" s="48">
        <v>73.115859999999998</v>
      </c>
      <c r="AO168" s="48">
        <v>14.1</v>
      </c>
      <c r="AP168" s="48">
        <v>9.1</v>
      </c>
      <c r="AQ168" s="48">
        <v>0.8</v>
      </c>
      <c r="AR168" s="48">
        <v>10.5</v>
      </c>
      <c r="AS168" s="48" t="s">
        <v>1643</v>
      </c>
      <c r="AT168" s="48">
        <v>4.5</v>
      </c>
      <c r="AU168" s="48">
        <v>1</v>
      </c>
      <c r="AV168" s="48">
        <v>2.5</v>
      </c>
      <c r="AW168" s="48">
        <v>2.5</v>
      </c>
    </row>
    <row r="169" spans="6:49" x14ac:dyDescent="0.2">
      <c r="F169" s="13" t="s">
        <v>628</v>
      </c>
      <c r="G169" s="13" t="s">
        <v>629</v>
      </c>
      <c r="H169" s="49"/>
      <c r="I169" s="49">
        <v>42.578990000000005</v>
      </c>
      <c r="J169" s="49"/>
      <c r="K169" s="49" t="s">
        <v>2220</v>
      </c>
      <c r="L169" s="49" t="s">
        <v>2220</v>
      </c>
      <c r="M169" s="49">
        <v>872</v>
      </c>
      <c r="N169" s="49" t="s">
        <v>4490</v>
      </c>
      <c r="O169" s="49">
        <v>58</v>
      </c>
      <c r="P169" s="49">
        <v>590</v>
      </c>
      <c r="Q169" s="49">
        <v>224</v>
      </c>
      <c r="R169" s="49">
        <v>29.3</v>
      </c>
      <c r="S169" s="49" t="s">
        <v>4491</v>
      </c>
      <c r="T169" s="49">
        <v>16.3</v>
      </c>
      <c r="U169" s="49">
        <v>4.5</v>
      </c>
      <c r="V169" s="49">
        <v>8.5</v>
      </c>
      <c r="W169" s="49">
        <v>4</v>
      </c>
      <c r="X169" s="49" t="s">
        <v>4312</v>
      </c>
      <c r="Y169" s="49">
        <v>2</v>
      </c>
      <c r="Z169" s="49">
        <v>0</v>
      </c>
      <c r="AA169" s="49">
        <v>0</v>
      </c>
      <c r="AB169" s="49">
        <v>2</v>
      </c>
      <c r="AC169" s="48">
        <v>160</v>
      </c>
      <c r="AD169" s="48">
        <v>42.578990000000005</v>
      </c>
      <c r="AE169" s="48"/>
      <c r="AF169" s="48" t="s">
        <v>2220</v>
      </c>
      <c r="AG169" s="48" t="s">
        <v>2220</v>
      </c>
      <c r="AH169" s="48">
        <v>872</v>
      </c>
      <c r="AI169" s="48" t="s">
        <v>4490</v>
      </c>
      <c r="AJ169" s="48">
        <v>58</v>
      </c>
      <c r="AK169" s="48">
        <v>590</v>
      </c>
      <c r="AL169" s="48">
        <v>224</v>
      </c>
      <c r="AM169" s="48">
        <v>29.3</v>
      </c>
      <c r="AN169" s="48">
        <v>67.154110000000003</v>
      </c>
      <c r="AO169" s="48">
        <v>16.3</v>
      </c>
      <c r="AP169" s="48">
        <v>4.5</v>
      </c>
      <c r="AQ169" s="48">
        <v>8.5</v>
      </c>
      <c r="AR169" s="48">
        <v>4</v>
      </c>
      <c r="AS169" s="48" t="s">
        <v>4312</v>
      </c>
      <c r="AT169" s="48">
        <v>2</v>
      </c>
      <c r="AU169" s="48">
        <v>0</v>
      </c>
      <c r="AV169" s="48">
        <v>0</v>
      </c>
      <c r="AW169" s="48">
        <v>2</v>
      </c>
    </row>
    <row r="170" spans="6:49" x14ac:dyDescent="0.2">
      <c r="F170" s="13" t="s">
        <v>171</v>
      </c>
      <c r="G170" s="13" t="s">
        <v>199</v>
      </c>
      <c r="H170" s="49"/>
      <c r="I170" s="49">
        <v>75.112710000000007</v>
      </c>
      <c r="J170" s="49"/>
      <c r="K170" s="49" t="s">
        <v>2220</v>
      </c>
      <c r="L170" s="49" t="s">
        <v>2220</v>
      </c>
      <c r="M170" s="49">
        <v>510</v>
      </c>
      <c r="N170" s="49" t="s">
        <v>4417</v>
      </c>
      <c r="O170" s="49">
        <v>30</v>
      </c>
      <c r="P170" s="49">
        <v>360</v>
      </c>
      <c r="Q170" s="49">
        <v>120</v>
      </c>
      <c r="R170" s="49">
        <v>18.3</v>
      </c>
      <c r="S170" s="49" t="s">
        <v>4492</v>
      </c>
      <c r="T170" s="49">
        <v>15.5</v>
      </c>
      <c r="U170" s="49">
        <v>2.6</v>
      </c>
      <c r="V170" s="49">
        <v>0.2</v>
      </c>
      <c r="W170" s="49">
        <v>14</v>
      </c>
      <c r="X170" s="49" t="s">
        <v>3668</v>
      </c>
      <c r="Y170" s="49">
        <v>3.5</v>
      </c>
      <c r="Z170" s="49">
        <v>4.5</v>
      </c>
      <c r="AA170" s="49">
        <v>3</v>
      </c>
      <c r="AB170" s="49">
        <v>3</v>
      </c>
      <c r="AC170" s="48">
        <v>11</v>
      </c>
      <c r="AD170" s="48">
        <v>75.112710000000007</v>
      </c>
      <c r="AE170" s="48"/>
      <c r="AF170" s="48" t="s">
        <v>2220</v>
      </c>
      <c r="AG170" s="48" t="s">
        <v>2220</v>
      </c>
      <c r="AH170" s="48">
        <v>510</v>
      </c>
      <c r="AI170" s="48" t="s">
        <v>4417</v>
      </c>
      <c r="AJ170" s="48">
        <v>30</v>
      </c>
      <c r="AK170" s="48">
        <v>360</v>
      </c>
      <c r="AL170" s="48">
        <v>120</v>
      </c>
      <c r="AM170" s="48">
        <v>18.3</v>
      </c>
      <c r="AN170" s="48">
        <v>79.527559999999994</v>
      </c>
      <c r="AO170" s="48">
        <v>15.5</v>
      </c>
      <c r="AP170" s="48">
        <v>2.6</v>
      </c>
      <c r="AQ170" s="48">
        <v>0.2</v>
      </c>
      <c r="AR170" s="48">
        <v>14</v>
      </c>
      <c r="AS170" s="48" t="s">
        <v>3668</v>
      </c>
      <c r="AT170" s="48">
        <v>3.5</v>
      </c>
      <c r="AU170" s="48">
        <v>4.5</v>
      </c>
      <c r="AV170" s="48">
        <v>3</v>
      </c>
      <c r="AW170" s="48">
        <v>3</v>
      </c>
    </row>
    <row r="171" spans="6:49" x14ac:dyDescent="0.2">
      <c r="F171" s="13" t="s">
        <v>630</v>
      </c>
      <c r="G171" s="13" t="s">
        <v>631</v>
      </c>
      <c r="H171" s="49"/>
      <c r="I171" s="49">
        <v>60.709950000000006</v>
      </c>
      <c r="J171" s="49"/>
      <c r="K171" s="49" t="s">
        <v>2220</v>
      </c>
      <c r="L171" s="49" t="s">
        <v>2220</v>
      </c>
      <c r="M171" s="49">
        <v>430</v>
      </c>
      <c r="N171" s="49" t="s">
        <v>4493</v>
      </c>
      <c r="O171" s="49">
        <v>40</v>
      </c>
      <c r="P171" s="49">
        <v>120</v>
      </c>
      <c r="Q171" s="49">
        <v>270</v>
      </c>
      <c r="R171" s="49">
        <v>25.5</v>
      </c>
      <c r="S171" s="49" t="s">
        <v>2276</v>
      </c>
      <c r="T171" s="49">
        <v>8.5</v>
      </c>
      <c r="U171" s="49">
        <v>10</v>
      </c>
      <c r="V171" s="49">
        <v>7</v>
      </c>
      <c r="W171" s="49">
        <v>6.5</v>
      </c>
      <c r="X171" s="49" t="s">
        <v>4252</v>
      </c>
      <c r="Y171" s="49">
        <v>2.5</v>
      </c>
      <c r="Z171" s="49">
        <v>2</v>
      </c>
      <c r="AA171" s="49">
        <v>0</v>
      </c>
      <c r="AB171" s="49">
        <v>2</v>
      </c>
      <c r="AC171" s="48">
        <v>76</v>
      </c>
      <c r="AD171" s="48">
        <v>60.709950000000006</v>
      </c>
      <c r="AE171" s="48"/>
      <c r="AF171" s="48" t="s">
        <v>2220</v>
      </c>
      <c r="AG171" s="48" t="s">
        <v>2220</v>
      </c>
      <c r="AH171" s="48">
        <v>430</v>
      </c>
      <c r="AI171" s="48" t="s">
        <v>4493</v>
      </c>
      <c r="AJ171" s="48">
        <v>40</v>
      </c>
      <c r="AK171" s="48">
        <v>120</v>
      </c>
      <c r="AL171" s="48">
        <v>270</v>
      </c>
      <c r="AM171" s="48">
        <v>25.5</v>
      </c>
      <c r="AN171" s="48">
        <v>71.428569999999993</v>
      </c>
      <c r="AO171" s="48">
        <v>8.5</v>
      </c>
      <c r="AP171" s="48">
        <v>10</v>
      </c>
      <c r="AQ171" s="48">
        <v>7</v>
      </c>
      <c r="AR171" s="48">
        <v>6.5</v>
      </c>
      <c r="AS171" s="48" t="s">
        <v>4252</v>
      </c>
      <c r="AT171" s="48">
        <v>2.5</v>
      </c>
      <c r="AU171" s="48">
        <v>2</v>
      </c>
      <c r="AV171" s="48">
        <v>0</v>
      </c>
      <c r="AW171" s="48">
        <v>2</v>
      </c>
    </row>
    <row r="172" spans="6:49" x14ac:dyDescent="0.2">
      <c r="F172" s="13" t="s">
        <v>632</v>
      </c>
      <c r="G172" s="13" t="s">
        <v>633</v>
      </c>
      <c r="H172" s="49"/>
      <c r="I172" s="49">
        <v>61.661090000000002</v>
      </c>
      <c r="J172" s="49"/>
      <c r="K172" s="49" t="s">
        <v>2220</v>
      </c>
      <c r="L172" s="49" t="s">
        <v>2220</v>
      </c>
      <c r="M172" s="49">
        <v>515</v>
      </c>
      <c r="N172" s="49" t="s">
        <v>4469</v>
      </c>
      <c r="O172" s="49">
        <v>60</v>
      </c>
      <c r="P172" s="49">
        <v>365</v>
      </c>
      <c r="Q172" s="49">
        <v>90</v>
      </c>
      <c r="R172" s="49">
        <v>14.3</v>
      </c>
      <c r="S172" s="49" t="s">
        <v>4494</v>
      </c>
      <c r="T172" s="49">
        <v>10</v>
      </c>
      <c r="U172" s="49">
        <v>4.3</v>
      </c>
      <c r="V172" s="49">
        <v>0</v>
      </c>
      <c r="W172" s="49">
        <v>6</v>
      </c>
      <c r="X172" s="49" t="s">
        <v>272</v>
      </c>
      <c r="Y172" s="49">
        <v>3</v>
      </c>
      <c r="Z172" s="49">
        <v>1.5</v>
      </c>
      <c r="AA172" s="49">
        <v>0</v>
      </c>
      <c r="AB172" s="49">
        <v>1.5</v>
      </c>
      <c r="AC172" s="48">
        <v>71</v>
      </c>
      <c r="AD172" s="48">
        <v>61.661090000000002</v>
      </c>
      <c r="AE172" s="48"/>
      <c r="AF172" s="48" t="s">
        <v>2220</v>
      </c>
      <c r="AG172" s="48" t="s">
        <v>2220</v>
      </c>
      <c r="AH172" s="48">
        <v>515</v>
      </c>
      <c r="AI172" s="48" t="s">
        <v>4469</v>
      </c>
      <c r="AJ172" s="48">
        <v>60</v>
      </c>
      <c r="AK172" s="48">
        <v>365</v>
      </c>
      <c r="AL172" s="48">
        <v>90</v>
      </c>
      <c r="AM172" s="48">
        <v>14.3</v>
      </c>
      <c r="AN172" s="48">
        <v>84.027000000000001</v>
      </c>
      <c r="AO172" s="48">
        <v>10</v>
      </c>
      <c r="AP172" s="48">
        <v>4.3</v>
      </c>
      <c r="AQ172" s="48">
        <v>0</v>
      </c>
      <c r="AR172" s="48">
        <v>6</v>
      </c>
      <c r="AS172" s="48" t="s">
        <v>272</v>
      </c>
      <c r="AT172" s="48">
        <v>3</v>
      </c>
      <c r="AU172" s="48">
        <v>1.5</v>
      </c>
      <c r="AV172" s="48">
        <v>0</v>
      </c>
      <c r="AW172" s="48">
        <v>1.5</v>
      </c>
    </row>
    <row r="173" spans="6:49" x14ac:dyDescent="0.2">
      <c r="F173" s="13" t="s">
        <v>634</v>
      </c>
      <c r="G173" s="13" t="s">
        <v>635</v>
      </c>
      <c r="H173" s="49"/>
      <c r="I173" s="49">
        <v>67.911470000000008</v>
      </c>
      <c r="J173" s="49"/>
      <c r="K173" s="49" t="s">
        <v>2220</v>
      </c>
      <c r="L173" s="49" t="s">
        <v>2220</v>
      </c>
      <c r="M173" s="49">
        <v>420</v>
      </c>
      <c r="N173" s="49" t="s">
        <v>4495</v>
      </c>
      <c r="O173" s="49">
        <v>60</v>
      </c>
      <c r="P173" s="49">
        <v>260</v>
      </c>
      <c r="Q173" s="49">
        <v>100</v>
      </c>
      <c r="R173" s="49">
        <v>16.899999999999999</v>
      </c>
      <c r="S173" s="49" t="s">
        <v>4496</v>
      </c>
      <c r="T173" s="49">
        <v>10</v>
      </c>
      <c r="U173" s="49">
        <v>6.5</v>
      </c>
      <c r="V173" s="49">
        <v>0.4</v>
      </c>
      <c r="W173" s="49">
        <v>8.5</v>
      </c>
      <c r="X173" s="49" t="s">
        <v>3419</v>
      </c>
      <c r="Y173" s="49">
        <v>3</v>
      </c>
      <c r="Z173" s="49">
        <v>2</v>
      </c>
      <c r="AA173" s="49">
        <v>1</v>
      </c>
      <c r="AB173" s="49">
        <v>2.5</v>
      </c>
      <c r="AC173" s="48">
        <v>37</v>
      </c>
      <c r="AD173" s="48">
        <v>67.911470000000008</v>
      </c>
      <c r="AE173" s="48"/>
      <c r="AF173" s="48" t="s">
        <v>2220</v>
      </c>
      <c r="AG173" s="48" t="s">
        <v>2220</v>
      </c>
      <c r="AH173" s="48">
        <v>420</v>
      </c>
      <c r="AI173" s="48" t="s">
        <v>4495</v>
      </c>
      <c r="AJ173" s="48">
        <v>60</v>
      </c>
      <c r="AK173" s="48">
        <v>260</v>
      </c>
      <c r="AL173" s="48">
        <v>100</v>
      </c>
      <c r="AM173" s="48">
        <v>16.899999999999999</v>
      </c>
      <c r="AN173" s="48">
        <v>81.102360000000004</v>
      </c>
      <c r="AO173" s="48">
        <v>10</v>
      </c>
      <c r="AP173" s="48">
        <v>6.5</v>
      </c>
      <c r="AQ173" s="48">
        <v>0.4</v>
      </c>
      <c r="AR173" s="48">
        <v>8.5</v>
      </c>
      <c r="AS173" s="48" t="s">
        <v>3419</v>
      </c>
      <c r="AT173" s="48">
        <v>3</v>
      </c>
      <c r="AU173" s="48">
        <v>2</v>
      </c>
      <c r="AV173" s="48">
        <v>1</v>
      </c>
      <c r="AW173" s="48">
        <v>2.5</v>
      </c>
    </row>
    <row r="174" spans="6:49" x14ac:dyDescent="0.2">
      <c r="F174" s="13" t="s">
        <v>636</v>
      </c>
      <c r="G174" s="13" t="s">
        <v>637</v>
      </c>
      <c r="H174" s="49"/>
      <c r="I174" s="49">
        <v>6.1323600000000003</v>
      </c>
      <c r="J174" s="49"/>
      <c r="K174" s="49" t="s">
        <v>2220</v>
      </c>
      <c r="L174" s="49" t="s">
        <v>2220</v>
      </c>
      <c r="M174" s="49">
        <v>1285</v>
      </c>
      <c r="N174" s="49" t="s">
        <v>4497</v>
      </c>
      <c r="O174" s="49">
        <v>200</v>
      </c>
      <c r="P174" s="49">
        <v>995</v>
      </c>
      <c r="Q174" s="49">
        <v>90</v>
      </c>
      <c r="R174" s="49">
        <v>163.19999999999999</v>
      </c>
      <c r="S174" s="49" t="s">
        <v>88</v>
      </c>
      <c r="T174" s="49">
        <v>155.69999999999999</v>
      </c>
      <c r="U174" s="49">
        <v>4</v>
      </c>
      <c r="V174" s="49">
        <v>3.5</v>
      </c>
      <c r="W174" s="49">
        <v>2.5</v>
      </c>
      <c r="X174" s="49" t="s">
        <v>3359</v>
      </c>
      <c r="Y174" s="49">
        <v>1.5</v>
      </c>
      <c r="Z174" s="49">
        <v>1</v>
      </c>
      <c r="AA174" s="49">
        <v>0</v>
      </c>
      <c r="AB174" s="49">
        <v>0</v>
      </c>
      <c r="AC174" s="48">
        <v>190</v>
      </c>
      <c r="AD174" s="48">
        <v>6.1323600000000003</v>
      </c>
      <c r="AE174" s="48"/>
      <c r="AF174" s="48" t="s">
        <v>2220</v>
      </c>
      <c r="AG174" s="48" t="s">
        <v>2220</v>
      </c>
      <c r="AH174" s="48">
        <v>1285</v>
      </c>
      <c r="AI174" s="48" t="s">
        <v>4497</v>
      </c>
      <c r="AJ174" s="48">
        <v>200</v>
      </c>
      <c r="AK174" s="48">
        <v>995</v>
      </c>
      <c r="AL174" s="48">
        <v>90</v>
      </c>
      <c r="AM174" s="48">
        <v>163.19999999999999</v>
      </c>
      <c r="AN174" s="48">
        <v>0</v>
      </c>
      <c r="AO174" s="48">
        <v>155.69999999999999</v>
      </c>
      <c r="AP174" s="48">
        <v>4</v>
      </c>
      <c r="AQ174" s="48">
        <v>3.5</v>
      </c>
      <c r="AR174" s="48">
        <v>2.5</v>
      </c>
      <c r="AS174" s="48" t="s">
        <v>3359</v>
      </c>
      <c r="AT174" s="48">
        <v>1.5</v>
      </c>
      <c r="AU174" s="48">
        <v>1</v>
      </c>
      <c r="AV174" s="48">
        <v>0</v>
      </c>
      <c r="AW174" s="48">
        <v>0</v>
      </c>
    </row>
    <row r="175" spans="6:49" x14ac:dyDescent="0.2">
      <c r="F175" s="13" t="s">
        <v>638</v>
      </c>
      <c r="G175" s="13" t="s">
        <v>639</v>
      </c>
      <c r="H175" s="49"/>
      <c r="I175" s="49">
        <v>49.024430000000002</v>
      </c>
      <c r="J175" s="49"/>
      <c r="K175" s="49" t="s">
        <v>2220</v>
      </c>
      <c r="L175" s="49" t="s">
        <v>2220</v>
      </c>
      <c r="M175" s="49">
        <v>488</v>
      </c>
      <c r="N175" s="49" t="s">
        <v>4498</v>
      </c>
      <c r="O175" s="49">
        <v>23</v>
      </c>
      <c r="P175" s="49">
        <v>285</v>
      </c>
      <c r="Q175" s="49">
        <v>180</v>
      </c>
      <c r="R175" s="49">
        <v>47.5</v>
      </c>
      <c r="S175" s="49" t="s">
        <v>4499</v>
      </c>
      <c r="T175" s="49">
        <v>19</v>
      </c>
      <c r="U175" s="49">
        <v>11.1</v>
      </c>
      <c r="V175" s="49">
        <v>17.399999999999999</v>
      </c>
      <c r="W175" s="49">
        <v>5.5</v>
      </c>
      <c r="X175" s="49" t="s">
        <v>4219</v>
      </c>
      <c r="Y175" s="49">
        <v>3</v>
      </c>
      <c r="Z175" s="49">
        <v>0</v>
      </c>
      <c r="AA175" s="49">
        <v>0</v>
      </c>
      <c r="AB175" s="49">
        <v>2.5</v>
      </c>
      <c r="AC175" s="48">
        <v>140</v>
      </c>
      <c r="AD175" s="48">
        <v>49.024430000000002</v>
      </c>
      <c r="AE175" s="48"/>
      <c r="AF175" s="48" t="s">
        <v>2220</v>
      </c>
      <c r="AG175" s="48" t="s">
        <v>2220</v>
      </c>
      <c r="AH175" s="48">
        <v>488</v>
      </c>
      <c r="AI175" s="48" t="s">
        <v>4498</v>
      </c>
      <c r="AJ175" s="48">
        <v>23</v>
      </c>
      <c r="AK175" s="48">
        <v>285</v>
      </c>
      <c r="AL175" s="48">
        <v>180</v>
      </c>
      <c r="AM175" s="48">
        <v>47.5</v>
      </c>
      <c r="AN175" s="48">
        <v>46.681660000000001</v>
      </c>
      <c r="AO175" s="48">
        <v>19</v>
      </c>
      <c r="AP175" s="48">
        <v>11.1</v>
      </c>
      <c r="AQ175" s="48">
        <v>17.399999999999999</v>
      </c>
      <c r="AR175" s="48">
        <v>5.5</v>
      </c>
      <c r="AS175" s="48" t="s">
        <v>4219</v>
      </c>
      <c r="AT175" s="48">
        <v>3</v>
      </c>
      <c r="AU175" s="48">
        <v>0</v>
      </c>
      <c r="AV175" s="48">
        <v>0</v>
      </c>
      <c r="AW175" s="48">
        <v>2.5</v>
      </c>
    </row>
    <row r="176" spans="6:49" x14ac:dyDescent="0.2">
      <c r="F176" s="13" t="s">
        <v>640</v>
      </c>
      <c r="G176" s="13" t="s">
        <v>641</v>
      </c>
      <c r="H176" s="49"/>
      <c r="I176" s="49">
        <v>57.317270000000008</v>
      </c>
      <c r="J176" s="49"/>
      <c r="K176" s="49" t="s">
        <v>2220</v>
      </c>
      <c r="L176" s="49" t="s">
        <v>2220</v>
      </c>
      <c r="M176" s="49">
        <v>350</v>
      </c>
      <c r="N176" s="49" t="s">
        <v>4500</v>
      </c>
      <c r="O176" s="49">
        <v>7</v>
      </c>
      <c r="P176" s="49">
        <v>263</v>
      </c>
      <c r="Q176" s="49">
        <v>80</v>
      </c>
      <c r="R176" s="49">
        <v>30.5</v>
      </c>
      <c r="S176" s="49" t="s">
        <v>4501</v>
      </c>
      <c r="T176" s="49">
        <v>22.5</v>
      </c>
      <c r="U176" s="49">
        <v>6.7</v>
      </c>
      <c r="V176" s="49">
        <v>1.3</v>
      </c>
      <c r="W176" s="49">
        <v>4.5</v>
      </c>
      <c r="X176" s="49" t="s">
        <v>307</v>
      </c>
      <c r="Y176" s="49">
        <v>2.5</v>
      </c>
      <c r="Z176" s="49">
        <v>1</v>
      </c>
      <c r="AA176" s="49">
        <v>0.5</v>
      </c>
      <c r="AB176" s="49">
        <v>0.5</v>
      </c>
      <c r="AC176" s="48">
        <v>98</v>
      </c>
      <c r="AD176" s="48">
        <v>57.317270000000008</v>
      </c>
      <c r="AE176" s="48"/>
      <c r="AF176" s="48" t="s">
        <v>2220</v>
      </c>
      <c r="AG176" s="48" t="s">
        <v>2220</v>
      </c>
      <c r="AH176" s="48">
        <v>350</v>
      </c>
      <c r="AI176" s="48" t="s">
        <v>4500</v>
      </c>
      <c r="AJ176" s="48">
        <v>7</v>
      </c>
      <c r="AK176" s="48">
        <v>263</v>
      </c>
      <c r="AL176" s="48">
        <v>80</v>
      </c>
      <c r="AM176" s="48">
        <v>30.5</v>
      </c>
      <c r="AN176" s="48">
        <v>65.804270000000002</v>
      </c>
      <c r="AO176" s="48">
        <v>22.5</v>
      </c>
      <c r="AP176" s="48">
        <v>6.7</v>
      </c>
      <c r="AQ176" s="48">
        <v>1.3</v>
      </c>
      <c r="AR176" s="48">
        <v>4.5</v>
      </c>
      <c r="AS176" s="48" t="s">
        <v>307</v>
      </c>
      <c r="AT176" s="48">
        <v>2.5</v>
      </c>
      <c r="AU176" s="48">
        <v>1</v>
      </c>
      <c r="AV176" s="48">
        <v>0.5</v>
      </c>
      <c r="AW176" s="48">
        <v>0.5</v>
      </c>
    </row>
    <row r="177" spans="6:49" x14ac:dyDescent="0.2">
      <c r="F177" s="13" t="s">
        <v>642</v>
      </c>
      <c r="G177" s="13" t="s">
        <v>643</v>
      </c>
      <c r="H177" s="49"/>
      <c r="I177" s="49">
        <v>35.62471</v>
      </c>
      <c r="J177" s="49"/>
      <c r="K177" s="49" t="s">
        <v>2220</v>
      </c>
      <c r="L177" s="49" t="s">
        <v>2220</v>
      </c>
      <c r="M177" s="49">
        <v>1340</v>
      </c>
      <c r="N177" s="49" t="s">
        <v>88</v>
      </c>
      <c r="O177" s="49">
        <v>85</v>
      </c>
      <c r="P177" s="49">
        <v>1195</v>
      </c>
      <c r="Q177" s="49">
        <v>60</v>
      </c>
      <c r="R177" s="49">
        <v>33.5</v>
      </c>
      <c r="S177" s="49" t="s">
        <v>4502</v>
      </c>
      <c r="T177" s="49">
        <v>30.4</v>
      </c>
      <c r="U177" s="49">
        <v>0.1</v>
      </c>
      <c r="V177" s="49">
        <v>3</v>
      </c>
      <c r="W177" s="49">
        <v>8</v>
      </c>
      <c r="X177" s="49" t="s">
        <v>4236</v>
      </c>
      <c r="Y177" s="49">
        <v>3</v>
      </c>
      <c r="Z177" s="49">
        <v>2</v>
      </c>
      <c r="AA177" s="49">
        <v>0.5</v>
      </c>
      <c r="AB177" s="49">
        <v>2.5</v>
      </c>
      <c r="AC177" s="48">
        <v>174</v>
      </c>
      <c r="AD177" s="48">
        <v>35.62471</v>
      </c>
      <c r="AE177" s="48"/>
      <c r="AF177" s="48" t="s">
        <v>2220</v>
      </c>
      <c r="AG177" s="48" t="s">
        <v>2220</v>
      </c>
      <c r="AH177" s="48">
        <v>1340</v>
      </c>
      <c r="AI177" s="48" t="s">
        <v>88</v>
      </c>
      <c r="AJ177" s="48">
        <v>85</v>
      </c>
      <c r="AK177" s="48">
        <v>1195</v>
      </c>
      <c r="AL177" s="48">
        <v>60</v>
      </c>
      <c r="AM177" s="48">
        <v>33.5</v>
      </c>
      <c r="AN177" s="48">
        <v>62.429699999999997</v>
      </c>
      <c r="AO177" s="48">
        <v>30.4</v>
      </c>
      <c r="AP177" s="48">
        <v>0.1</v>
      </c>
      <c r="AQ177" s="48">
        <v>3</v>
      </c>
      <c r="AR177" s="48">
        <v>8</v>
      </c>
      <c r="AS177" s="48" t="s">
        <v>4236</v>
      </c>
      <c r="AT177" s="48">
        <v>3</v>
      </c>
      <c r="AU177" s="48">
        <v>2</v>
      </c>
      <c r="AV177" s="48">
        <v>0.5</v>
      </c>
      <c r="AW177" s="48">
        <v>2.5</v>
      </c>
    </row>
    <row r="178" spans="6:49" x14ac:dyDescent="0.2">
      <c r="F178" s="13" t="s">
        <v>644</v>
      </c>
      <c r="G178" s="13" t="s">
        <v>645</v>
      </c>
      <c r="H178" s="49"/>
      <c r="I178" s="49">
        <v>58.408750000000005</v>
      </c>
      <c r="J178" s="49"/>
      <c r="K178" s="49" t="s">
        <v>2220</v>
      </c>
      <c r="L178" s="49" t="s">
        <v>2220</v>
      </c>
      <c r="M178" s="49">
        <v>565</v>
      </c>
      <c r="N178" s="49" t="s">
        <v>4503</v>
      </c>
      <c r="O178" s="49">
        <v>55</v>
      </c>
      <c r="P178" s="49">
        <v>300</v>
      </c>
      <c r="Q178" s="49">
        <v>210</v>
      </c>
      <c r="R178" s="49">
        <v>21.8</v>
      </c>
      <c r="S178" s="49" t="s">
        <v>4218</v>
      </c>
      <c r="T178" s="49">
        <v>13.8</v>
      </c>
      <c r="U178" s="49">
        <v>5</v>
      </c>
      <c r="V178" s="49">
        <v>3</v>
      </c>
      <c r="W178" s="49">
        <v>6.5</v>
      </c>
      <c r="X178" s="49" t="s">
        <v>4252</v>
      </c>
      <c r="Y178" s="49">
        <v>4.5</v>
      </c>
      <c r="Z178" s="49">
        <v>0</v>
      </c>
      <c r="AA178" s="49">
        <v>0</v>
      </c>
      <c r="AB178" s="49">
        <v>2</v>
      </c>
      <c r="AC178" s="48">
        <v>88</v>
      </c>
      <c r="AD178" s="48">
        <v>58.408750000000005</v>
      </c>
      <c r="AE178" s="48"/>
      <c r="AF178" s="48" t="s">
        <v>2220</v>
      </c>
      <c r="AG178" s="48" t="s">
        <v>2220</v>
      </c>
      <c r="AH178" s="48">
        <v>565</v>
      </c>
      <c r="AI178" s="48" t="s">
        <v>4503</v>
      </c>
      <c r="AJ178" s="48">
        <v>55</v>
      </c>
      <c r="AK178" s="48">
        <v>300</v>
      </c>
      <c r="AL178" s="48">
        <v>210</v>
      </c>
      <c r="AM178" s="48">
        <v>21.8</v>
      </c>
      <c r="AN178" s="48">
        <v>75.590549999999993</v>
      </c>
      <c r="AO178" s="48">
        <v>13.8</v>
      </c>
      <c r="AP178" s="48">
        <v>5</v>
      </c>
      <c r="AQ178" s="48">
        <v>3</v>
      </c>
      <c r="AR178" s="48">
        <v>6.5</v>
      </c>
      <c r="AS178" s="48" t="s">
        <v>4252</v>
      </c>
      <c r="AT178" s="48">
        <v>4.5</v>
      </c>
      <c r="AU178" s="48">
        <v>0</v>
      </c>
      <c r="AV178" s="48">
        <v>0</v>
      </c>
      <c r="AW178" s="48">
        <v>2</v>
      </c>
    </row>
    <row r="179" spans="6:49" x14ac:dyDescent="0.2">
      <c r="F179" s="13" t="s">
        <v>176</v>
      </c>
      <c r="G179" s="13" t="s">
        <v>22</v>
      </c>
      <c r="H179" s="49"/>
      <c r="I179" s="49">
        <v>71.784950000000009</v>
      </c>
      <c r="J179" s="49"/>
      <c r="K179" s="49" t="s">
        <v>2220</v>
      </c>
      <c r="L179" s="49" t="s">
        <v>2220</v>
      </c>
      <c r="M179" s="49">
        <v>609</v>
      </c>
      <c r="N179" s="49" t="s">
        <v>4530</v>
      </c>
      <c r="O179" s="49">
        <v>30</v>
      </c>
      <c r="P179" s="49">
        <v>450</v>
      </c>
      <c r="Q179" s="49">
        <v>129</v>
      </c>
      <c r="R179" s="49">
        <v>24.9</v>
      </c>
      <c r="S179" s="49" t="s">
        <v>4505</v>
      </c>
      <c r="T179" s="49">
        <v>12</v>
      </c>
      <c r="U179" s="49">
        <v>3</v>
      </c>
      <c r="V179" s="49">
        <v>9.9</v>
      </c>
      <c r="W179" s="49">
        <v>15</v>
      </c>
      <c r="X179" s="49" t="s">
        <v>721</v>
      </c>
      <c r="Y179" s="49">
        <v>3.5</v>
      </c>
      <c r="Z179" s="49">
        <v>5</v>
      </c>
      <c r="AA179" s="49">
        <v>4</v>
      </c>
      <c r="AB179" s="49">
        <v>2.5</v>
      </c>
      <c r="AC179" s="48">
        <v>24</v>
      </c>
      <c r="AD179" s="48">
        <v>71.402440000000013</v>
      </c>
      <c r="AE179" s="48"/>
      <c r="AF179" s="48" t="s">
        <v>2220</v>
      </c>
      <c r="AG179" s="48" t="s">
        <v>2220</v>
      </c>
      <c r="AH179" s="48">
        <v>623</v>
      </c>
      <c r="AI179" s="48" t="s">
        <v>4504</v>
      </c>
      <c r="AJ179" s="48">
        <v>44</v>
      </c>
      <c r="AK179" s="48">
        <v>450</v>
      </c>
      <c r="AL179" s="48">
        <v>129</v>
      </c>
      <c r="AM179" s="48">
        <v>24.9</v>
      </c>
      <c r="AN179" s="48">
        <v>72.103489999999994</v>
      </c>
      <c r="AO179" s="48">
        <v>12</v>
      </c>
      <c r="AP179" s="48">
        <v>3</v>
      </c>
      <c r="AQ179" s="48">
        <v>9.9</v>
      </c>
      <c r="AR179" s="48">
        <v>15</v>
      </c>
      <c r="AS179" s="48" t="s">
        <v>721</v>
      </c>
      <c r="AT179" s="48">
        <v>3.5</v>
      </c>
      <c r="AU179" s="48">
        <v>5</v>
      </c>
      <c r="AV179" s="48">
        <v>4</v>
      </c>
      <c r="AW179" s="48">
        <v>2.5</v>
      </c>
    </row>
    <row r="180" spans="6:49" x14ac:dyDescent="0.2">
      <c r="F180" s="13" t="s">
        <v>646</v>
      </c>
      <c r="G180" s="13" t="s">
        <v>647</v>
      </c>
      <c r="H180" s="49"/>
      <c r="I180" s="49">
        <v>60.599580000000003</v>
      </c>
      <c r="J180" s="49"/>
      <c r="K180" s="49" t="s">
        <v>2220</v>
      </c>
      <c r="L180" s="49" t="s">
        <v>2220</v>
      </c>
      <c r="M180" s="49">
        <v>490</v>
      </c>
      <c r="N180" s="49" t="s">
        <v>4318</v>
      </c>
      <c r="O180" s="49">
        <v>20</v>
      </c>
      <c r="P180" s="49">
        <v>365</v>
      </c>
      <c r="Q180" s="49">
        <v>105</v>
      </c>
      <c r="R180" s="49">
        <v>31.3</v>
      </c>
      <c r="S180" s="49" t="s">
        <v>4389</v>
      </c>
      <c r="T180" s="49">
        <v>15</v>
      </c>
      <c r="U180" s="49">
        <v>6.7</v>
      </c>
      <c r="V180" s="49">
        <v>9.6</v>
      </c>
      <c r="W180" s="49">
        <v>8.5</v>
      </c>
      <c r="X180" s="49" t="s">
        <v>3419</v>
      </c>
      <c r="Y180" s="49">
        <v>4</v>
      </c>
      <c r="Z180" s="49">
        <v>1.5</v>
      </c>
      <c r="AA180" s="49">
        <v>0.5</v>
      </c>
      <c r="AB180" s="49">
        <v>2.5</v>
      </c>
      <c r="AC180" s="48">
        <v>77</v>
      </c>
      <c r="AD180" s="48">
        <v>60.599580000000003</v>
      </c>
      <c r="AE180" s="48"/>
      <c r="AF180" s="48" t="s">
        <v>2220</v>
      </c>
      <c r="AG180" s="48" t="s">
        <v>2220</v>
      </c>
      <c r="AH180" s="48">
        <v>490</v>
      </c>
      <c r="AI180" s="48" t="s">
        <v>4318</v>
      </c>
      <c r="AJ180" s="48">
        <v>20</v>
      </c>
      <c r="AK180" s="48">
        <v>365</v>
      </c>
      <c r="AL180" s="48">
        <v>105</v>
      </c>
      <c r="AM180" s="48">
        <v>31.3</v>
      </c>
      <c r="AN180" s="48">
        <v>64.904390000000006</v>
      </c>
      <c r="AO180" s="48">
        <v>15</v>
      </c>
      <c r="AP180" s="48">
        <v>6.7</v>
      </c>
      <c r="AQ180" s="48">
        <v>9.6</v>
      </c>
      <c r="AR180" s="48">
        <v>8.5</v>
      </c>
      <c r="AS180" s="48" t="s">
        <v>3419</v>
      </c>
      <c r="AT180" s="48">
        <v>4</v>
      </c>
      <c r="AU180" s="48">
        <v>1.5</v>
      </c>
      <c r="AV180" s="48">
        <v>0.5</v>
      </c>
      <c r="AW180" s="48">
        <v>2.5</v>
      </c>
    </row>
    <row r="181" spans="6:49" x14ac:dyDescent="0.2">
      <c r="F181" s="13" t="s">
        <v>648</v>
      </c>
      <c r="G181" s="13" t="s">
        <v>649</v>
      </c>
      <c r="H181" s="49"/>
      <c r="I181" s="49">
        <v>63.590950000000007</v>
      </c>
      <c r="J181" s="49"/>
      <c r="K181" s="49" t="s">
        <v>2220</v>
      </c>
      <c r="L181" s="49" t="s">
        <v>2220</v>
      </c>
      <c r="M181" s="49">
        <v>378</v>
      </c>
      <c r="N181" s="49" t="s">
        <v>4506</v>
      </c>
      <c r="O181" s="49">
        <v>48</v>
      </c>
      <c r="P181" s="49">
        <v>150</v>
      </c>
      <c r="Q181" s="49">
        <v>180</v>
      </c>
      <c r="R181" s="49">
        <v>46.3</v>
      </c>
      <c r="S181" s="49" t="s">
        <v>4507</v>
      </c>
      <c r="T181" s="49">
        <v>25</v>
      </c>
      <c r="U181" s="49">
        <v>9.9</v>
      </c>
      <c r="V181" s="49">
        <v>11.4</v>
      </c>
      <c r="W181" s="49">
        <v>11.5</v>
      </c>
      <c r="X181" s="49" t="s">
        <v>3860</v>
      </c>
      <c r="Y181" s="49">
        <v>5</v>
      </c>
      <c r="Z181" s="49">
        <v>3</v>
      </c>
      <c r="AA181" s="49">
        <v>2</v>
      </c>
      <c r="AB181" s="49">
        <v>1.5</v>
      </c>
      <c r="AC181" s="48">
        <v>63</v>
      </c>
      <c r="AD181" s="48">
        <v>63.590950000000007</v>
      </c>
      <c r="AE181" s="48"/>
      <c r="AF181" s="48" t="s">
        <v>2220</v>
      </c>
      <c r="AG181" s="48" t="s">
        <v>2220</v>
      </c>
      <c r="AH181" s="48">
        <v>378</v>
      </c>
      <c r="AI181" s="48" t="s">
        <v>4506</v>
      </c>
      <c r="AJ181" s="48">
        <v>48</v>
      </c>
      <c r="AK181" s="48">
        <v>150</v>
      </c>
      <c r="AL181" s="48">
        <v>180</v>
      </c>
      <c r="AM181" s="48">
        <v>46.3</v>
      </c>
      <c r="AN181" s="48">
        <v>48.031500000000001</v>
      </c>
      <c r="AO181" s="48">
        <v>25</v>
      </c>
      <c r="AP181" s="48">
        <v>9.9</v>
      </c>
      <c r="AQ181" s="48">
        <v>11.4</v>
      </c>
      <c r="AR181" s="48">
        <v>11.5</v>
      </c>
      <c r="AS181" s="48" t="s">
        <v>3860</v>
      </c>
      <c r="AT181" s="48">
        <v>5</v>
      </c>
      <c r="AU181" s="48">
        <v>3</v>
      </c>
      <c r="AV181" s="48">
        <v>2</v>
      </c>
      <c r="AW181" s="48">
        <v>1.5</v>
      </c>
    </row>
    <row r="182" spans="6:49" x14ac:dyDescent="0.2">
      <c r="F182" s="13" t="s">
        <v>650</v>
      </c>
      <c r="G182" s="13" t="s">
        <v>651</v>
      </c>
      <c r="H182" s="49"/>
      <c r="I182" s="49">
        <v>75.876290000000012</v>
      </c>
      <c r="J182" s="49"/>
      <c r="K182" s="49" t="s">
        <v>2220</v>
      </c>
      <c r="L182" s="49" t="s">
        <v>2220</v>
      </c>
      <c r="M182" s="49">
        <v>445</v>
      </c>
      <c r="N182" s="49" t="s">
        <v>4508</v>
      </c>
      <c r="O182" s="49">
        <v>21</v>
      </c>
      <c r="P182" s="49">
        <v>280</v>
      </c>
      <c r="Q182" s="49">
        <v>144</v>
      </c>
      <c r="R182" s="49">
        <v>21</v>
      </c>
      <c r="S182" s="49" t="s">
        <v>4509</v>
      </c>
      <c r="T182" s="49">
        <v>10</v>
      </c>
      <c r="U182" s="49">
        <v>9.4</v>
      </c>
      <c r="V182" s="49">
        <v>1.6</v>
      </c>
      <c r="W182" s="49">
        <v>14</v>
      </c>
      <c r="X182" s="49" t="s">
        <v>3668</v>
      </c>
      <c r="Y182" s="49">
        <v>5</v>
      </c>
      <c r="Z182" s="49">
        <v>4</v>
      </c>
      <c r="AA182" s="49">
        <v>3</v>
      </c>
      <c r="AB182" s="49">
        <v>2</v>
      </c>
      <c r="AC182" s="48">
        <v>9</v>
      </c>
      <c r="AD182" s="48">
        <v>75.876290000000012</v>
      </c>
      <c r="AE182" s="48"/>
      <c r="AF182" s="48" t="s">
        <v>2220</v>
      </c>
      <c r="AG182" s="48" t="s">
        <v>2220</v>
      </c>
      <c r="AH182" s="48">
        <v>445</v>
      </c>
      <c r="AI182" s="48" t="s">
        <v>4508</v>
      </c>
      <c r="AJ182" s="48">
        <v>21</v>
      </c>
      <c r="AK182" s="48">
        <v>280</v>
      </c>
      <c r="AL182" s="48">
        <v>144</v>
      </c>
      <c r="AM182" s="48">
        <v>21</v>
      </c>
      <c r="AN182" s="48">
        <v>76.490440000000007</v>
      </c>
      <c r="AO182" s="48">
        <v>10</v>
      </c>
      <c r="AP182" s="48">
        <v>9.4</v>
      </c>
      <c r="AQ182" s="48">
        <v>1.6</v>
      </c>
      <c r="AR182" s="48">
        <v>14</v>
      </c>
      <c r="AS182" s="48" t="s">
        <v>3668</v>
      </c>
      <c r="AT182" s="48">
        <v>5</v>
      </c>
      <c r="AU182" s="48">
        <v>4</v>
      </c>
      <c r="AV182" s="48">
        <v>3</v>
      </c>
      <c r="AW182" s="48">
        <v>2</v>
      </c>
    </row>
    <row r="183" spans="6:49" x14ac:dyDescent="0.2">
      <c r="F183" s="13" t="s">
        <v>178</v>
      </c>
      <c r="G183" s="13" t="s">
        <v>8</v>
      </c>
      <c r="H183" s="49"/>
      <c r="I183" s="49">
        <v>68.685380000000009</v>
      </c>
      <c r="J183" s="49"/>
      <c r="K183" s="49" t="s">
        <v>2220</v>
      </c>
      <c r="L183" s="49" t="s">
        <v>2220</v>
      </c>
      <c r="M183" s="49">
        <v>437</v>
      </c>
      <c r="N183" s="49" t="s">
        <v>4510</v>
      </c>
      <c r="O183" s="49">
        <v>30</v>
      </c>
      <c r="P183" s="49">
        <v>345</v>
      </c>
      <c r="Q183" s="49">
        <v>62</v>
      </c>
      <c r="R183" s="49">
        <v>45.7</v>
      </c>
      <c r="S183" s="49" t="s">
        <v>4280</v>
      </c>
      <c r="T183" s="49">
        <v>35</v>
      </c>
      <c r="U183" s="49">
        <v>9.5</v>
      </c>
      <c r="V183" s="49">
        <v>1.2</v>
      </c>
      <c r="W183" s="49">
        <v>15</v>
      </c>
      <c r="X183" s="49" t="s">
        <v>721</v>
      </c>
      <c r="Y183" s="49">
        <v>4.5</v>
      </c>
      <c r="Z183" s="49">
        <v>5</v>
      </c>
      <c r="AA183" s="49">
        <v>3.5</v>
      </c>
      <c r="AB183" s="49">
        <v>2</v>
      </c>
      <c r="AC183" s="48">
        <v>34</v>
      </c>
      <c r="AD183" s="48">
        <v>68.685380000000009</v>
      </c>
      <c r="AE183" s="48"/>
      <c r="AF183" s="48" t="s">
        <v>2220</v>
      </c>
      <c r="AG183" s="48" t="s">
        <v>2220</v>
      </c>
      <c r="AH183" s="48">
        <v>437</v>
      </c>
      <c r="AI183" s="48" t="s">
        <v>4510</v>
      </c>
      <c r="AJ183" s="48">
        <v>30</v>
      </c>
      <c r="AK183" s="48">
        <v>345</v>
      </c>
      <c r="AL183" s="48">
        <v>62</v>
      </c>
      <c r="AM183" s="48">
        <v>45.7</v>
      </c>
      <c r="AN183" s="48">
        <v>48.706409999999998</v>
      </c>
      <c r="AO183" s="48">
        <v>35</v>
      </c>
      <c r="AP183" s="48">
        <v>9.5</v>
      </c>
      <c r="AQ183" s="48">
        <v>1.2</v>
      </c>
      <c r="AR183" s="48">
        <v>15</v>
      </c>
      <c r="AS183" s="48" t="s">
        <v>721</v>
      </c>
      <c r="AT183" s="48">
        <v>4.5</v>
      </c>
      <c r="AU183" s="48">
        <v>5</v>
      </c>
      <c r="AV183" s="48">
        <v>3.5</v>
      </c>
      <c r="AW183" s="48">
        <v>2</v>
      </c>
    </row>
    <row r="184" spans="6:49" x14ac:dyDescent="0.2">
      <c r="F184" s="13" t="s">
        <v>652</v>
      </c>
      <c r="G184" s="13" t="s">
        <v>653</v>
      </c>
      <c r="H184" s="49"/>
      <c r="I184" s="49">
        <v>71.956190000000007</v>
      </c>
      <c r="J184" s="49"/>
      <c r="K184" s="49" t="s">
        <v>2220</v>
      </c>
      <c r="L184" s="49" t="s">
        <v>2220</v>
      </c>
      <c r="M184" s="49">
        <v>444</v>
      </c>
      <c r="N184" s="49" t="s">
        <v>4511</v>
      </c>
      <c r="O184" s="49">
        <v>30</v>
      </c>
      <c r="P184" s="49">
        <v>314</v>
      </c>
      <c r="Q184" s="49">
        <v>100</v>
      </c>
      <c r="R184" s="49">
        <v>30.5</v>
      </c>
      <c r="S184" s="49" t="s">
        <v>4512</v>
      </c>
      <c r="T184" s="49">
        <v>20.6</v>
      </c>
      <c r="U184" s="49">
        <v>5</v>
      </c>
      <c r="V184" s="49">
        <v>4.9000000000000004</v>
      </c>
      <c r="W184" s="49">
        <v>13.8</v>
      </c>
      <c r="X184" s="49" t="s">
        <v>1660</v>
      </c>
      <c r="Y184" s="49">
        <v>4.4000000000000004</v>
      </c>
      <c r="Z184" s="49">
        <v>4.7</v>
      </c>
      <c r="AA184" s="49">
        <v>2.2000000000000002</v>
      </c>
      <c r="AB184" s="49">
        <v>2.5</v>
      </c>
      <c r="AC184" s="48">
        <v>17</v>
      </c>
      <c r="AD184" s="48">
        <v>73.437670000000011</v>
      </c>
      <c r="AE184" s="48"/>
      <c r="AF184" s="48" t="s">
        <v>2220</v>
      </c>
      <c r="AG184" s="48" t="s">
        <v>2220</v>
      </c>
      <c r="AH184" s="48">
        <v>444</v>
      </c>
      <c r="AI184" s="48" t="s">
        <v>4511</v>
      </c>
      <c r="AJ184" s="48">
        <v>30</v>
      </c>
      <c r="AK184" s="48">
        <v>314</v>
      </c>
      <c r="AL184" s="48">
        <v>100</v>
      </c>
      <c r="AM184" s="48">
        <v>30.5</v>
      </c>
      <c r="AN184" s="48">
        <v>65.759280000000004</v>
      </c>
      <c r="AO184" s="48">
        <v>20.6</v>
      </c>
      <c r="AP184" s="48">
        <v>5</v>
      </c>
      <c r="AQ184" s="48">
        <v>4.9000000000000004</v>
      </c>
      <c r="AR184" s="48">
        <v>14.6</v>
      </c>
      <c r="AS184" s="48" t="s">
        <v>3613</v>
      </c>
      <c r="AT184" s="48">
        <v>4.4000000000000004</v>
      </c>
      <c r="AU184" s="48">
        <v>4.7</v>
      </c>
      <c r="AV184" s="48">
        <v>3</v>
      </c>
      <c r="AW184" s="48">
        <v>2.5</v>
      </c>
    </row>
    <row r="185" spans="6:49" x14ac:dyDescent="0.2">
      <c r="F185" s="13" t="s">
        <v>654</v>
      </c>
      <c r="G185" s="13" t="s">
        <v>655</v>
      </c>
      <c r="H185" s="49"/>
      <c r="I185" s="49">
        <v>56.290010000000002</v>
      </c>
      <c r="J185" s="49"/>
      <c r="K185" s="49" t="s">
        <v>2220</v>
      </c>
      <c r="L185" s="49" t="s">
        <v>2220</v>
      </c>
      <c r="M185" s="49">
        <v>725</v>
      </c>
      <c r="N185" s="49" t="s">
        <v>4513</v>
      </c>
      <c r="O185" s="49">
        <v>35</v>
      </c>
      <c r="P185" s="49">
        <v>420</v>
      </c>
      <c r="Q185" s="49">
        <v>270</v>
      </c>
      <c r="R185" s="49">
        <v>23.2</v>
      </c>
      <c r="S185" s="49" t="s">
        <v>4230</v>
      </c>
      <c r="T185" s="49">
        <v>14</v>
      </c>
      <c r="U185" s="49">
        <v>6</v>
      </c>
      <c r="V185" s="49">
        <v>3.2</v>
      </c>
      <c r="W185" s="49">
        <v>8</v>
      </c>
      <c r="X185" s="49" t="s">
        <v>4236</v>
      </c>
      <c r="Y185" s="49">
        <v>2</v>
      </c>
      <c r="Z185" s="49">
        <v>3</v>
      </c>
      <c r="AA185" s="49">
        <v>1</v>
      </c>
      <c r="AB185" s="49">
        <v>2</v>
      </c>
      <c r="AC185" s="48">
        <v>104</v>
      </c>
      <c r="AD185" s="48">
        <v>56.290010000000002</v>
      </c>
      <c r="AE185" s="48"/>
      <c r="AF185" s="48" t="s">
        <v>2220</v>
      </c>
      <c r="AG185" s="48" t="s">
        <v>2220</v>
      </c>
      <c r="AH185" s="48">
        <v>725</v>
      </c>
      <c r="AI185" s="48" t="s">
        <v>4513</v>
      </c>
      <c r="AJ185" s="48">
        <v>35</v>
      </c>
      <c r="AK185" s="48">
        <v>420</v>
      </c>
      <c r="AL185" s="48">
        <v>270</v>
      </c>
      <c r="AM185" s="48">
        <v>23.2</v>
      </c>
      <c r="AN185" s="48">
        <v>74.015749999999997</v>
      </c>
      <c r="AO185" s="48">
        <v>14</v>
      </c>
      <c r="AP185" s="48">
        <v>6</v>
      </c>
      <c r="AQ185" s="48">
        <v>3.2</v>
      </c>
      <c r="AR185" s="48">
        <v>8</v>
      </c>
      <c r="AS185" s="48" t="s">
        <v>4236</v>
      </c>
      <c r="AT185" s="48">
        <v>2</v>
      </c>
      <c r="AU185" s="48">
        <v>3</v>
      </c>
      <c r="AV185" s="48">
        <v>1</v>
      </c>
      <c r="AW185" s="48">
        <v>2</v>
      </c>
    </row>
    <row r="186" spans="6:49" x14ac:dyDescent="0.2">
      <c r="F186" s="13" t="s">
        <v>656</v>
      </c>
      <c r="G186" s="13" t="s">
        <v>657</v>
      </c>
      <c r="H186" s="49"/>
      <c r="I186" s="49">
        <v>68.185810000000004</v>
      </c>
      <c r="J186" s="49"/>
      <c r="K186" s="49" t="s">
        <v>2220</v>
      </c>
      <c r="L186" s="49" t="s">
        <v>2220</v>
      </c>
      <c r="M186" s="49">
        <v>225</v>
      </c>
      <c r="N186" s="49" t="s">
        <v>4253</v>
      </c>
      <c r="O186" s="49">
        <v>30</v>
      </c>
      <c r="P186" s="49">
        <v>90</v>
      </c>
      <c r="Q186" s="49">
        <v>105</v>
      </c>
      <c r="R186" s="49">
        <v>20.5</v>
      </c>
      <c r="S186" s="49" t="s">
        <v>4473</v>
      </c>
      <c r="T186" s="49">
        <v>15</v>
      </c>
      <c r="U186" s="49">
        <v>3.5</v>
      </c>
      <c r="V186" s="49">
        <v>2</v>
      </c>
      <c r="W186" s="49">
        <v>6.5</v>
      </c>
      <c r="X186" s="49" t="s">
        <v>4252</v>
      </c>
      <c r="Y186" s="49">
        <v>2.5</v>
      </c>
      <c r="Z186" s="49">
        <v>0</v>
      </c>
      <c r="AA186" s="49">
        <v>2</v>
      </c>
      <c r="AB186" s="49">
        <v>2</v>
      </c>
      <c r="AC186" s="48">
        <v>22</v>
      </c>
      <c r="AD186" s="48">
        <v>71.889510000000001</v>
      </c>
      <c r="AE186" s="48"/>
      <c r="AF186" s="48" t="s">
        <v>2220</v>
      </c>
      <c r="AG186" s="48" t="s">
        <v>2220</v>
      </c>
      <c r="AH186" s="48">
        <v>225</v>
      </c>
      <c r="AI186" s="48" t="s">
        <v>4253</v>
      </c>
      <c r="AJ186" s="48">
        <v>30</v>
      </c>
      <c r="AK186" s="48">
        <v>90</v>
      </c>
      <c r="AL186" s="48">
        <v>105</v>
      </c>
      <c r="AM186" s="48">
        <v>20.5</v>
      </c>
      <c r="AN186" s="48">
        <v>77.052869999999999</v>
      </c>
      <c r="AO186" s="48">
        <v>15</v>
      </c>
      <c r="AP186" s="48">
        <v>3.5</v>
      </c>
      <c r="AQ186" s="48">
        <v>2</v>
      </c>
      <c r="AR186" s="48">
        <v>8.5</v>
      </c>
      <c r="AS186" s="48" t="s">
        <v>3419</v>
      </c>
      <c r="AT186" s="48">
        <v>2.5</v>
      </c>
      <c r="AU186" s="48">
        <v>1</v>
      </c>
      <c r="AV186" s="48">
        <v>2</v>
      </c>
      <c r="AW186" s="48">
        <v>3</v>
      </c>
    </row>
    <row r="187" spans="6:49" x14ac:dyDescent="0.2">
      <c r="F187" s="13" t="s">
        <v>658</v>
      </c>
      <c r="G187" s="13" t="s">
        <v>659</v>
      </c>
      <c r="H187" s="49"/>
      <c r="I187" s="49">
        <v>49.273880000000005</v>
      </c>
      <c r="J187" s="49"/>
      <c r="K187" s="49" t="s">
        <v>2220</v>
      </c>
      <c r="L187" s="49" t="s">
        <v>2220</v>
      </c>
      <c r="M187" s="49">
        <v>430</v>
      </c>
      <c r="N187" s="49" t="s">
        <v>4493</v>
      </c>
      <c r="O187" s="49">
        <v>30</v>
      </c>
      <c r="P187" s="49">
        <v>200</v>
      </c>
      <c r="Q187" s="49">
        <v>200</v>
      </c>
      <c r="R187" s="49">
        <v>56</v>
      </c>
      <c r="S187" s="49" t="s">
        <v>4514</v>
      </c>
      <c r="T187" s="49">
        <v>40</v>
      </c>
      <c r="U187" s="49">
        <v>6</v>
      </c>
      <c r="V187" s="49">
        <v>10</v>
      </c>
      <c r="W187" s="49">
        <v>6.5</v>
      </c>
      <c r="X187" s="49" t="s">
        <v>4252</v>
      </c>
      <c r="Y187" s="49">
        <v>3</v>
      </c>
      <c r="Z187" s="49">
        <v>1</v>
      </c>
      <c r="AA187" s="49">
        <v>0.5</v>
      </c>
      <c r="AB187" s="49">
        <v>2</v>
      </c>
      <c r="AC187" s="48">
        <v>138</v>
      </c>
      <c r="AD187" s="48">
        <v>49.273880000000005</v>
      </c>
      <c r="AE187" s="48"/>
      <c r="AF187" s="48" t="s">
        <v>2220</v>
      </c>
      <c r="AG187" s="48" t="s">
        <v>2220</v>
      </c>
      <c r="AH187" s="48">
        <v>430</v>
      </c>
      <c r="AI187" s="48" t="s">
        <v>4493</v>
      </c>
      <c r="AJ187" s="48">
        <v>30</v>
      </c>
      <c r="AK187" s="48">
        <v>200</v>
      </c>
      <c r="AL187" s="48">
        <v>200</v>
      </c>
      <c r="AM187" s="48">
        <v>56</v>
      </c>
      <c r="AN187" s="48">
        <v>37.120359999999998</v>
      </c>
      <c r="AO187" s="48">
        <v>40</v>
      </c>
      <c r="AP187" s="48">
        <v>6</v>
      </c>
      <c r="AQ187" s="48">
        <v>10</v>
      </c>
      <c r="AR187" s="48">
        <v>6.5</v>
      </c>
      <c r="AS187" s="48" t="s">
        <v>4252</v>
      </c>
      <c r="AT187" s="48">
        <v>3</v>
      </c>
      <c r="AU187" s="48">
        <v>1</v>
      </c>
      <c r="AV187" s="48">
        <v>0.5</v>
      </c>
      <c r="AW187" s="48">
        <v>2</v>
      </c>
    </row>
    <row r="188" spans="6:49" x14ac:dyDescent="0.2">
      <c r="F188" s="13" t="s">
        <v>660</v>
      </c>
      <c r="G188" s="13" t="s">
        <v>661</v>
      </c>
      <c r="H188" s="49"/>
      <c r="I188" s="49">
        <v>46.888230000000007</v>
      </c>
      <c r="J188" s="49"/>
      <c r="K188" s="49" t="s">
        <v>2220</v>
      </c>
      <c r="L188" s="49" t="s">
        <v>2220</v>
      </c>
      <c r="M188" s="49">
        <v>720</v>
      </c>
      <c r="N188" s="49" t="s">
        <v>4515</v>
      </c>
      <c r="O188" s="49">
        <v>150</v>
      </c>
      <c r="P188" s="49">
        <v>420</v>
      </c>
      <c r="Q188" s="49">
        <v>150</v>
      </c>
      <c r="R188" s="49">
        <v>43.7</v>
      </c>
      <c r="S188" s="49" t="s">
        <v>4516</v>
      </c>
      <c r="T188" s="49">
        <v>21.5</v>
      </c>
      <c r="U188" s="49">
        <v>7.2</v>
      </c>
      <c r="V188" s="49">
        <v>15</v>
      </c>
      <c r="W188" s="49">
        <v>7</v>
      </c>
      <c r="X188" s="49" t="s">
        <v>4243</v>
      </c>
      <c r="Y188" s="49">
        <v>3.5</v>
      </c>
      <c r="Z188" s="49">
        <v>0.5</v>
      </c>
      <c r="AA188" s="49">
        <v>1</v>
      </c>
      <c r="AB188" s="49">
        <v>2</v>
      </c>
      <c r="AC188" s="48">
        <v>150</v>
      </c>
      <c r="AD188" s="48">
        <v>46.888230000000007</v>
      </c>
      <c r="AE188" s="48"/>
      <c r="AF188" s="48" t="s">
        <v>2220</v>
      </c>
      <c r="AG188" s="48" t="s">
        <v>2220</v>
      </c>
      <c r="AH188" s="48">
        <v>720</v>
      </c>
      <c r="AI188" s="48" t="s">
        <v>4515</v>
      </c>
      <c r="AJ188" s="48">
        <v>150</v>
      </c>
      <c r="AK188" s="48">
        <v>420</v>
      </c>
      <c r="AL188" s="48">
        <v>150</v>
      </c>
      <c r="AM188" s="48">
        <v>43.7</v>
      </c>
      <c r="AN188" s="48">
        <v>50.956130000000002</v>
      </c>
      <c r="AO188" s="48">
        <v>21.5</v>
      </c>
      <c r="AP188" s="48">
        <v>7.2</v>
      </c>
      <c r="AQ188" s="48">
        <v>15</v>
      </c>
      <c r="AR188" s="48">
        <v>7</v>
      </c>
      <c r="AS188" s="48" t="s">
        <v>4243</v>
      </c>
      <c r="AT188" s="48">
        <v>3.5</v>
      </c>
      <c r="AU188" s="48">
        <v>0.5</v>
      </c>
      <c r="AV188" s="48">
        <v>1</v>
      </c>
      <c r="AW188" s="48">
        <v>2</v>
      </c>
    </row>
    <row r="189" spans="6:49" x14ac:dyDescent="0.2">
      <c r="F189" s="13" t="s">
        <v>662</v>
      </c>
      <c r="G189" s="13" t="s">
        <v>663</v>
      </c>
      <c r="H189" s="49"/>
      <c r="I189" s="49">
        <v>62.069140000000004</v>
      </c>
      <c r="J189" s="49"/>
      <c r="K189" s="49" t="s">
        <v>2220</v>
      </c>
      <c r="L189" s="49" t="s">
        <v>2220</v>
      </c>
      <c r="M189" s="49">
        <v>400</v>
      </c>
      <c r="N189" s="49" t="s">
        <v>4433</v>
      </c>
      <c r="O189" s="49">
        <v>50</v>
      </c>
      <c r="P189" s="49">
        <v>200</v>
      </c>
      <c r="Q189" s="49">
        <v>150</v>
      </c>
      <c r="R189" s="49">
        <v>29</v>
      </c>
      <c r="S189" s="49" t="s">
        <v>4213</v>
      </c>
      <c r="T189" s="49">
        <v>21</v>
      </c>
      <c r="U189" s="49">
        <v>5</v>
      </c>
      <c r="V189" s="49">
        <v>3</v>
      </c>
      <c r="W189" s="49">
        <v>7.5</v>
      </c>
      <c r="X189" s="49" t="s">
        <v>1667</v>
      </c>
      <c r="Y189" s="49">
        <v>3</v>
      </c>
      <c r="Z189" s="49">
        <v>1</v>
      </c>
      <c r="AA189" s="49">
        <v>1</v>
      </c>
      <c r="AB189" s="49">
        <v>2.5</v>
      </c>
      <c r="AC189" s="48">
        <v>68</v>
      </c>
      <c r="AD189" s="48">
        <v>62.069140000000004</v>
      </c>
      <c r="AE189" s="48"/>
      <c r="AF189" s="48" t="s">
        <v>2220</v>
      </c>
      <c r="AG189" s="48" t="s">
        <v>2220</v>
      </c>
      <c r="AH189" s="48">
        <v>400</v>
      </c>
      <c r="AI189" s="48" t="s">
        <v>4433</v>
      </c>
      <c r="AJ189" s="48">
        <v>50</v>
      </c>
      <c r="AK189" s="48">
        <v>200</v>
      </c>
      <c r="AL189" s="48">
        <v>150</v>
      </c>
      <c r="AM189" s="48">
        <v>29</v>
      </c>
      <c r="AN189" s="48">
        <v>67.491560000000007</v>
      </c>
      <c r="AO189" s="48">
        <v>21</v>
      </c>
      <c r="AP189" s="48">
        <v>5</v>
      </c>
      <c r="AQ189" s="48">
        <v>3</v>
      </c>
      <c r="AR189" s="48">
        <v>7.5</v>
      </c>
      <c r="AS189" s="48" t="s">
        <v>1667</v>
      </c>
      <c r="AT189" s="48">
        <v>3</v>
      </c>
      <c r="AU189" s="48">
        <v>1</v>
      </c>
      <c r="AV189" s="48">
        <v>1</v>
      </c>
      <c r="AW189" s="48">
        <v>2.5</v>
      </c>
    </row>
    <row r="190" spans="6:49" x14ac:dyDescent="0.2">
      <c r="F190" s="13" t="s">
        <v>664</v>
      </c>
      <c r="G190" s="13" t="s">
        <v>665</v>
      </c>
      <c r="H190" s="49"/>
      <c r="I190" s="49">
        <v>52.512430000000002</v>
      </c>
      <c r="J190" s="49"/>
      <c r="K190" s="49" t="s">
        <v>2220</v>
      </c>
      <c r="L190" s="49" t="s">
        <v>2220</v>
      </c>
      <c r="M190" s="49">
        <v>540</v>
      </c>
      <c r="N190" s="49" t="s">
        <v>4264</v>
      </c>
      <c r="O190" s="49">
        <v>25</v>
      </c>
      <c r="P190" s="49">
        <v>440</v>
      </c>
      <c r="Q190" s="49">
        <v>75</v>
      </c>
      <c r="R190" s="49">
        <v>27</v>
      </c>
      <c r="S190" s="49" t="s">
        <v>4345</v>
      </c>
      <c r="T190" s="49">
        <v>17</v>
      </c>
      <c r="U190" s="49">
        <v>8</v>
      </c>
      <c r="V190" s="49">
        <v>2</v>
      </c>
      <c r="W190" s="49">
        <v>4</v>
      </c>
      <c r="X190" s="49" t="s">
        <v>4312</v>
      </c>
      <c r="Y190" s="49">
        <v>2</v>
      </c>
      <c r="Z190" s="49">
        <v>0</v>
      </c>
      <c r="AA190" s="49">
        <v>0</v>
      </c>
      <c r="AB190" s="49">
        <v>2</v>
      </c>
      <c r="AC190" s="48">
        <v>123</v>
      </c>
      <c r="AD190" s="48">
        <v>52.512430000000002</v>
      </c>
      <c r="AE190" s="48"/>
      <c r="AF190" s="48" t="s">
        <v>2220</v>
      </c>
      <c r="AG190" s="48" t="s">
        <v>2220</v>
      </c>
      <c r="AH190" s="48">
        <v>540</v>
      </c>
      <c r="AI190" s="48" t="s">
        <v>4264</v>
      </c>
      <c r="AJ190" s="48">
        <v>25</v>
      </c>
      <c r="AK190" s="48">
        <v>440</v>
      </c>
      <c r="AL190" s="48">
        <v>75</v>
      </c>
      <c r="AM190" s="48">
        <v>27</v>
      </c>
      <c r="AN190" s="48">
        <v>69.741280000000003</v>
      </c>
      <c r="AO190" s="48">
        <v>17</v>
      </c>
      <c r="AP190" s="48">
        <v>8</v>
      </c>
      <c r="AQ190" s="48">
        <v>2</v>
      </c>
      <c r="AR190" s="48">
        <v>4</v>
      </c>
      <c r="AS190" s="48" t="s">
        <v>4312</v>
      </c>
      <c r="AT190" s="48">
        <v>2</v>
      </c>
      <c r="AU190" s="48">
        <v>0</v>
      </c>
      <c r="AV190" s="48">
        <v>0</v>
      </c>
      <c r="AW190" s="48">
        <v>2</v>
      </c>
    </row>
    <row r="191" spans="6:49" x14ac:dyDescent="0.2">
      <c r="F191" s="13" t="s">
        <v>182</v>
      </c>
      <c r="G191" s="13" t="s">
        <v>200</v>
      </c>
      <c r="H191" s="49"/>
      <c r="I191" s="49">
        <v>48.518710000000006</v>
      </c>
      <c r="J191" s="49"/>
      <c r="K191" s="49" t="s">
        <v>2220</v>
      </c>
      <c r="L191" s="49" t="s">
        <v>2220</v>
      </c>
      <c r="M191" s="49">
        <v>645</v>
      </c>
      <c r="N191" s="49" t="s">
        <v>4484</v>
      </c>
      <c r="O191" s="49">
        <v>30</v>
      </c>
      <c r="P191" s="49">
        <v>400</v>
      </c>
      <c r="Q191" s="49">
        <v>215</v>
      </c>
      <c r="R191" s="49">
        <v>30</v>
      </c>
      <c r="S191" s="49" t="s">
        <v>4445</v>
      </c>
      <c r="T191" s="49">
        <v>20</v>
      </c>
      <c r="U191" s="49">
        <v>4</v>
      </c>
      <c r="V191" s="49">
        <v>6</v>
      </c>
      <c r="W191" s="49">
        <v>4</v>
      </c>
      <c r="X191" s="49" t="s">
        <v>4312</v>
      </c>
      <c r="Y191" s="49">
        <v>2</v>
      </c>
      <c r="Z191" s="49">
        <v>0</v>
      </c>
      <c r="AA191" s="49">
        <v>0</v>
      </c>
      <c r="AB191" s="49">
        <v>2</v>
      </c>
      <c r="AC191" s="48">
        <v>143</v>
      </c>
      <c r="AD191" s="48">
        <v>48.518710000000006</v>
      </c>
      <c r="AE191" s="48"/>
      <c r="AF191" s="48" t="s">
        <v>2220</v>
      </c>
      <c r="AG191" s="48" t="s">
        <v>2220</v>
      </c>
      <c r="AH191" s="48">
        <v>645</v>
      </c>
      <c r="AI191" s="48" t="s">
        <v>4484</v>
      </c>
      <c r="AJ191" s="48">
        <v>30</v>
      </c>
      <c r="AK191" s="48">
        <v>400</v>
      </c>
      <c r="AL191" s="48">
        <v>215</v>
      </c>
      <c r="AM191" s="48">
        <v>30</v>
      </c>
      <c r="AN191" s="48">
        <v>66.366699999999994</v>
      </c>
      <c r="AO191" s="48">
        <v>20</v>
      </c>
      <c r="AP191" s="48">
        <v>4</v>
      </c>
      <c r="AQ191" s="48">
        <v>6</v>
      </c>
      <c r="AR191" s="48">
        <v>4</v>
      </c>
      <c r="AS191" s="48" t="s">
        <v>4312</v>
      </c>
      <c r="AT191" s="48">
        <v>2</v>
      </c>
      <c r="AU191" s="48">
        <v>0</v>
      </c>
      <c r="AV191" s="48">
        <v>0</v>
      </c>
      <c r="AW191" s="48">
        <v>2</v>
      </c>
    </row>
    <row r="192" spans="6:49" x14ac:dyDescent="0.2">
      <c r="F192" s="13" t="s">
        <v>187</v>
      </c>
      <c r="G192" s="13" t="s">
        <v>201</v>
      </c>
      <c r="H192" s="49"/>
      <c r="I192" s="49">
        <v>50.815210000000008</v>
      </c>
      <c r="J192" s="49"/>
      <c r="K192" s="49" t="s">
        <v>2220</v>
      </c>
      <c r="L192" s="49" t="s">
        <v>2220</v>
      </c>
      <c r="M192" s="49">
        <v>611</v>
      </c>
      <c r="N192" s="49" t="s">
        <v>4517</v>
      </c>
      <c r="O192" s="49">
        <v>21</v>
      </c>
      <c r="P192" s="49">
        <v>470</v>
      </c>
      <c r="Q192" s="49">
        <v>120</v>
      </c>
      <c r="R192" s="49">
        <v>38.700000000000003</v>
      </c>
      <c r="S192" s="49" t="s">
        <v>4518</v>
      </c>
      <c r="T192" s="49">
        <v>23.7</v>
      </c>
      <c r="U192" s="49">
        <v>5</v>
      </c>
      <c r="V192" s="49">
        <v>10</v>
      </c>
      <c r="W192" s="49">
        <v>6.5</v>
      </c>
      <c r="X192" s="49" t="s">
        <v>4252</v>
      </c>
      <c r="Y192" s="49">
        <v>4.5</v>
      </c>
      <c r="Z192" s="49">
        <v>0</v>
      </c>
      <c r="AA192" s="49">
        <v>0.5</v>
      </c>
      <c r="AB192" s="49">
        <v>1.5</v>
      </c>
      <c r="AC192" s="48">
        <v>130</v>
      </c>
      <c r="AD192" s="48">
        <v>50.815210000000008</v>
      </c>
      <c r="AE192" s="48"/>
      <c r="AF192" s="48" t="s">
        <v>2220</v>
      </c>
      <c r="AG192" s="48" t="s">
        <v>2220</v>
      </c>
      <c r="AH192" s="48">
        <v>611</v>
      </c>
      <c r="AI192" s="48" t="s">
        <v>4517</v>
      </c>
      <c r="AJ192" s="48">
        <v>21</v>
      </c>
      <c r="AK192" s="48">
        <v>470</v>
      </c>
      <c r="AL192" s="48">
        <v>120</v>
      </c>
      <c r="AM192" s="48">
        <v>38.700000000000003</v>
      </c>
      <c r="AN192" s="48">
        <v>56.58043</v>
      </c>
      <c r="AO192" s="48">
        <v>23.7</v>
      </c>
      <c r="AP192" s="48">
        <v>5</v>
      </c>
      <c r="AQ192" s="48">
        <v>10</v>
      </c>
      <c r="AR192" s="48">
        <v>6.5</v>
      </c>
      <c r="AS192" s="48" t="s">
        <v>4252</v>
      </c>
      <c r="AT192" s="48">
        <v>4.5</v>
      </c>
      <c r="AU192" s="48">
        <v>0</v>
      </c>
      <c r="AV192" s="48">
        <v>0.5</v>
      </c>
      <c r="AW192" s="48">
        <v>1.5</v>
      </c>
    </row>
    <row r="193" spans="6:49" x14ac:dyDescent="0.2">
      <c r="F193" s="13" t="s">
        <v>666</v>
      </c>
      <c r="G193" s="13" t="s">
        <v>667</v>
      </c>
      <c r="H193" s="49"/>
      <c r="I193" s="49">
        <v>39.659100000000002</v>
      </c>
      <c r="J193" s="49"/>
      <c r="K193" s="49" t="s">
        <v>2220</v>
      </c>
      <c r="L193" s="49" t="s">
        <v>2220</v>
      </c>
      <c r="M193" s="49">
        <v>410</v>
      </c>
      <c r="N193" s="49" t="s">
        <v>4381</v>
      </c>
      <c r="O193" s="49">
        <v>14</v>
      </c>
      <c r="P193" s="49">
        <v>247</v>
      </c>
      <c r="Q193" s="49">
        <v>149</v>
      </c>
      <c r="R193" s="49">
        <v>83.1</v>
      </c>
      <c r="S193" s="49" t="s">
        <v>4519</v>
      </c>
      <c r="T193" s="49">
        <v>70</v>
      </c>
      <c r="U193" s="49">
        <v>8</v>
      </c>
      <c r="V193" s="49">
        <v>5.0999999999999996</v>
      </c>
      <c r="W193" s="49">
        <v>6.5</v>
      </c>
      <c r="X193" s="49" t="s">
        <v>4252</v>
      </c>
      <c r="Y193" s="49">
        <v>3</v>
      </c>
      <c r="Z193" s="49">
        <v>1</v>
      </c>
      <c r="AA193" s="49">
        <v>0.5</v>
      </c>
      <c r="AB193" s="49">
        <v>2</v>
      </c>
      <c r="AC193" s="48">
        <v>169</v>
      </c>
      <c r="AD193" s="48">
        <v>39.659100000000002</v>
      </c>
      <c r="AE193" s="48"/>
      <c r="AF193" s="48" t="s">
        <v>2220</v>
      </c>
      <c r="AG193" s="48" t="s">
        <v>2220</v>
      </c>
      <c r="AH193" s="48">
        <v>410</v>
      </c>
      <c r="AI193" s="48" t="s">
        <v>4381</v>
      </c>
      <c r="AJ193" s="48">
        <v>14</v>
      </c>
      <c r="AK193" s="48">
        <v>247</v>
      </c>
      <c r="AL193" s="48">
        <v>149</v>
      </c>
      <c r="AM193" s="48">
        <v>83.1</v>
      </c>
      <c r="AN193" s="48">
        <v>6.6366699999999996</v>
      </c>
      <c r="AO193" s="48">
        <v>70</v>
      </c>
      <c r="AP193" s="48">
        <v>8</v>
      </c>
      <c r="AQ193" s="48">
        <v>5.0999999999999996</v>
      </c>
      <c r="AR193" s="48">
        <v>6.5</v>
      </c>
      <c r="AS193" s="48" t="s">
        <v>4252</v>
      </c>
      <c r="AT193" s="48">
        <v>3</v>
      </c>
      <c r="AU193" s="48">
        <v>1</v>
      </c>
      <c r="AV193" s="48">
        <v>0.5</v>
      </c>
      <c r="AW193" s="48">
        <v>2</v>
      </c>
    </row>
    <row r="194" spans="6:49" x14ac:dyDescent="0.2">
      <c r="F194" s="13" t="s">
        <v>668</v>
      </c>
      <c r="G194" s="13" t="s">
        <v>669</v>
      </c>
    </row>
  </sheetData>
  <sortState ref="A3:D24">
    <sortCondition ref="D3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4"/>
  <sheetViews>
    <sheetView workbookViewId="0">
      <selection activeCell="X17" sqref="X17"/>
    </sheetView>
  </sheetViews>
  <sheetFormatPr defaultRowHeight="14.25" x14ac:dyDescent="0.2"/>
  <cols>
    <col min="1" max="1" width="12.25" customWidth="1"/>
    <col min="2" max="2" width="20.25" customWidth="1"/>
    <col min="3" max="3" width="13.875" customWidth="1"/>
    <col min="4" max="4" width="13.375" customWidth="1"/>
    <col min="7" max="21" width="34.875" style="35" customWidth="1"/>
    <col min="22" max="33" width="29.375" style="51" customWidth="1"/>
    <col min="34" max="34" width="52.75" style="51" bestFit="1" customWidth="1"/>
  </cols>
  <sheetData>
    <row r="1" spans="1:34" x14ac:dyDescent="0.2">
      <c r="A1" t="s">
        <v>230</v>
      </c>
      <c r="G1" s="11">
        <v>1</v>
      </c>
      <c r="H1" s="11">
        <v>2</v>
      </c>
      <c r="I1" s="11">
        <v>3</v>
      </c>
      <c r="J1" s="11">
        <v>4</v>
      </c>
      <c r="K1" s="11">
        <v>5</v>
      </c>
      <c r="L1" s="11">
        <v>6</v>
      </c>
      <c r="M1" s="11">
        <v>7</v>
      </c>
      <c r="N1" s="11">
        <v>8</v>
      </c>
      <c r="O1" s="11">
        <v>9</v>
      </c>
      <c r="P1" s="11">
        <v>10</v>
      </c>
      <c r="Q1" s="11">
        <v>11</v>
      </c>
      <c r="R1" s="11">
        <v>12</v>
      </c>
      <c r="S1" s="11">
        <v>13</v>
      </c>
      <c r="T1" s="11">
        <v>14</v>
      </c>
      <c r="U1" s="11">
        <v>15</v>
      </c>
      <c r="V1" s="11">
        <v>16</v>
      </c>
      <c r="W1" s="11">
        <v>17</v>
      </c>
      <c r="X1" s="11">
        <v>18</v>
      </c>
      <c r="Y1" s="11">
        <v>19</v>
      </c>
      <c r="Z1" s="11">
        <v>20</v>
      </c>
      <c r="AA1" s="11">
        <v>21</v>
      </c>
      <c r="AB1" s="11">
        <v>22</v>
      </c>
      <c r="AC1" s="11">
        <v>23</v>
      </c>
      <c r="AD1" s="11">
        <v>24</v>
      </c>
      <c r="AE1" s="11">
        <v>25</v>
      </c>
      <c r="AF1" s="11">
        <v>26</v>
      </c>
      <c r="AG1" s="11">
        <v>27</v>
      </c>
      <c r="AH1" s="11">
        <v>28</v>
      </c>
    </row>
    <row r="2" spans="1:34" ht="51" x14ac:dyDescent="0.25">
      <c r="A2" s="26" t="s">
        <v>53</v>
      </c>
      <c r="B2" s="27" t="s">
        <v>1</v>
      </c>
      <c r="C2" s="28" t="s">
        <v>231</v>
      </c>
      <c r="D2" s="28" t="s">
        <v>232</v>
      </c>
      <c r="G2" s="54" t="s">
        <v>53</v>
      </c>
      <c r="H2" s="54" t="s">
        <v>1</v>
      </c>
      <c r="I2" s="54" t="s">
        <v>4538</v>
      </c>
      <c r="J2" s="54" t="s">
        <v>4539</v>
      </c>
      <c r="K2" s="54" t="s">
        <v>4540</v>
      </c>
      <c r="L2" s="54" t="s">
        <v>4541</v>
      </c>
      <c r="M2" s="54" t="s">
        <v>4542</v>
      </c>
      <c r="N2" s="54" t="s">
        <v>4543</v>
      </c>
      <c r="O2" s="54" t="s">
        <v>4544</v>
      </c>
      <c r="P2" s="54" t="s">
        <v>4545</v>
      </c>
      <c r="Q2" s="54" t="s">
        <v>4546</v>
      </c>
      <c r="R2" s="54" t="s">
        <v>4547</v>
      </c>
      <c r="S2" s="54" t="s">
        <v>4548</v>
      </c>
      <c r="T2" s="54" t="s">
        <v>4549</v>
      </c>
      <c r="U2" s="54" t="s">
        <v>4550</v>
      </c>
      <c r="V2" s="49" t="s">
        <v>4538</v>
      </c>
      <c r="W2" s="49" t="s">
        <v>4539</v>
      </c>
      <c r="X2" s="49" t="s">
        <v>4540</v>
      </c>
      <c r="Y2" s="49" t="s">
        <v>4541</v>
      </c>
      <c r="Z2" s="49" t="s">
        <v>4542</v>
      </c>
      <c r="AA2" s="49" t="s">
        <v>4543</v>
      </c>
      <c r="AB2" s="49" t="s">
        <v>4544</v>
      </c>
      <c r="AC2" s="49" t="s">
        <v>4545</v>
      </c>
      <c r="AD2" s="49" t="s">
        <v>4546</v>
      </c>
      <c r="AE2" s="49" t="s">
        <v>4547</v>
      </c>
      <c r="AF2" s="49" t="s">
        <v>4548</v>
      </c>
      <c r="AG2" s="49" t="s">
        <v>4549</v>
      </c>
      <c r="AH2" s="49" t="s">
        <v>4550</v>
      </c>
    </row>
    <row r="3" spans="1:34" x14ac:dyDescent="0.2">
      <c r="A3" s="13" t="s">
        <v>104</v>
      </c>
      <c r="B3" s="13" t="s">
        <v>26</v>
      </c>
      <c r="C3" s="12">
        <f>VLOOKUP($A3,'[1]2019-RI'!$A:C,3,0)</f>
        <v>49</v>
      </c>
      <c r="D3" s="12">
        <f>VLOOKUP($A3,'[1]All-data-countries-2020'!$A:$GQ,187,0)</f>
        <v>44</v>
      </c>
      <c r="G3" s="48" t="s">
        <v>332</v>
      </c>
      <c r="H3" s="48" t="s">
        <v>333</v>
      </c>
      <c r="I3" s="48"/>
      <c r="J3" s="48">
        <v>51.784370000000003</v>
      </c>
      <c r="K3" s="48">
        <v>0</v>
      </c>
      <c r="L3" s="48">
        <v>2</v>
      </c>
      <c r="M3" s="48">
        <v>25</v>
      </c>
      <c r="N3" s="48">
        <v>26.5</v>
      </c>
      <c r="O3" s="48">
        <v>28.568750000000001</v>
      </c>
      <c r="P3" s="48">
        <v>12</v>
      </c>
      <c r="Q3" s="48" t="s">
        <v>734</v>
      </c>
      <c r="R3" s="48">
        <v>2</v>
      </c>
      <c r="S3" s="48">
        <v>6</v>
      </c>
      <c r="T3" s="48">
        <v>2</v>
      </c>
      <c r="U3" s="48">
        <v>2</v>
      </c>
      <c r="V3" s="49">
        <v>76</v>
      </c>
      <c r="W3" s="49">
        <v>51.868500000000004</v>
      </c>
      <c r="X3" s="49">
        <v>0</v>
      </c>
      <c r="Y3" s="49">
        <v>2</v>
      </c>
      <c r="Z3" s="49">
        <v>25</v>
      </c>
      <c r="AA3" s="49">
        <v>26.7</v>
      </c>
      <c r="AB3" s="49">
        <v>28.736999999999998</v>
      </c>
      <c r="AC3" s="49">
        <v>12</v>
      </c>
      <c r="AD3" s="49">
        <v>75</v>
      </c>
      <c r="AE3" s="49">
        <v>2</v>
      </c>
      <c r="AF3" s="49">
        <v>6</v>
      </c>
      <c r="AG3" s="49">
        <v>2</v>
      </c>
      <c r="AH3" s="49">
        <v>2</v>
      </c>
    </row>
    <row r="4" spans="1:34" x14ac:dyDescent="0.2">
      <c r="A4" s="13" t="s">
        <v>89</v>
      </c>
      <c r="B4" s="13" t="s">
        <v>10</v>
      </c>
      <c r="C4" s="12">
        <f>VLOOKUP($A4,'[1]2019-RI'!$A:C,3,0)</f>
        <v>93</v>
      </c>
      <c r="D4" s="12">
        <f>VLOOKUP($A4,'[1]All-data-countries-2020'!$A:$GQ,187,0)</f>
        <v>60</v>
      </c>
      <c r="G4" s="48" t="s">
        <v>334</v>
      </c>
      <c r="H4" s="48" t="s">
        <v>335</v>
      </c>
      <c r="I4" s="48"/>
      <c r="J4" s="48">
        <v>67.416240000000002</v>
      </c>
      <c r="K4" s="48">
        <v>0</v>
      </c>
      <c r="L4" s="48">
        <v>2</v>
      </c>
      <c r="M4" s="48">
        <v>10</v>
      </c>
      <c r="N4" s="48">
        <v>44</v>
      </c>
      <c r="O4" s="48">
        <v>47.332479999999997</v>
      </c>
      <c r="P4" s="48">
        <v>14</v>
      </c>
      <c r="Q4" s="48" t="s">
        <v>318</v>
      </c>
      <c r="R4" s="48">
        <v>3</v>
      </c>
      <c r="S4" s="48">
        <v>6</v>
      </c>
      <c r="T4" s="48">
        <v>3</v>
      </c>
      <c r="U4" s="48">
        <v>2</v>
      </c>
      <c r="V4" s="49">
        <v>39</v>
      </c>
      <c r="W4" s="49">
        <v>67.730920000000012</v>
      </c>
      <c r="X4" s="49">
        <v>0</v>
      </c>
      <c r="Y4" s="49">
        <v>2</v>
      </c>
      <c r="Z4" s="49">
        <v>10</v>
      </c>
      <c r="AA4" s="49">
        <v>44.6</v>
      </c>
      <c r="AB4" s="49">
        <v>47.961840000000002</v>
      </c>
      <c r="AC4" s="49">
        <v>14</v>
      </c>
      <c r="AD4" s="49">
        <v>87.5</v>
      </c>
      <c r="AE4" s="49">
        <v>3</v>
      </c>
      <c r="AF4" s="49">
        <v>6</v>
      </c>
      <c r="AG4" s="49">
        <v>3</v>
      </c>
      <c r="AH4" s="49">
        <v>2</v>
      </c>
    </row>
    <row r="5" spans="1:34" x14ac:dyDescent="0.2">
      <c r="A5" s="13" t="s">
        <v>176</v>
      </c>
      <c r="B5" s="13" t="s">
        <v>22</v>
      </c>
      <c r="C5" s="12">
        <f>VLOOKUP($A5,'[1]2019-RI'!$A:C,3,0)</f>
        <v>66</v>
      </c>
      <c r="D5" s="12">
        <f>VLOOKUP($A5,'[1]All-data-countries-2020'!$A:$GQ,187,0)</f>
        <v>69</v>
      </c>
      <c r="G5" s="48" t="s">
        <v>81</v>
      </c>
      <c r="H5" s="48" t="s">
        <v>36</v>
      </c>
      <c r="I5" s="48"/>
      <c r="J5" s="48">
        <v>49.237430000000003</v>
      </c>
      <c r="K5" s="48">
        <v>0</v>
      </c>
      <c r="L5" s="48">
        <v>1.3</v>
      </c>
      <c r="M5" s="48">
        <v>7</v>
      </c>
      <c r="N5" s="48">
        <v>50.8</v>
      </c>
      <c r="O5" s="48">
        <v>54.724870000000003</v>
      </c>
      <c r="P5" s="48">
        <v>7</v>
      </c>
      <c r="Q5" s="48" t="s">
        <v>3425</v>
      </c>
      <c r="R5" s="48">
        <v>3</v>
      </c>
      <c r="S5" s="48">
        <v>2</v>
      </c>
      <c r="T5" s="48">
        <v>1</v>
      </c>
      <c r="U5" s="48">
        <v>1</v>
      </c>
      <c r="V5" s="49">
        <v>81</v>
      </c>
      <c r="W5" s="49">
        <v>49.237430000000003</v>
      </c>
      <c r="X5" s="49">
        <v>0</v>
      </c>
      <c r="Y5" s="49">
        <v>1.3</v>
      </c>
      <c r="Z5" s="49">
        <v>7</v>
      </c>
      <c r="AA5" s="49">
        <v>50.8</v>
      </c>
      <c r="AB5" s="49">
        <v>54.724870000000003</v>
      </c>
      <c r="AC5" s="49">
        <v>7</v>
      </c>
      <c r="AD5" s="49">
        <v>43.75</v>
      </c>
      <c r="AE5" s="49">
        <v>3</v>
      </c>
      <c r="AF5" s="49">
        <v>2</v>
      </c>
      <c r="AG5" s="49">
        <v>1</v>
      </c>
      <c r="AH5" s="49">
        <v>1</v>
      </c>
    </row>
    <row r="6" spans="1:34" x14ac:dyDescent="0.2">
      <c r="A6" s="13" t="s">
        <v>148</v>
      </c>
      <c r="B6" s="13" t="s">
        <v>12</v>
      </c>
      <c r="C6" s="12">
        <f>VLOOKUP($A6,'[1]2019-RI'!$A:C,3,0)</f>
        <v>71</v>
      </c>
      <c r="D6" s="12">
        <f>VLOOKUP($A6,'[1]All-data-countries-2020'!$A:$GQ,187,0)</f>
        <v>73</v>
      </c>
      <c r="G6" s="48" t="s">
        <v>336</v>
      </c>
      <c r="H6" s="48" t="s">
        <v>337</v>
      </c>
      <c r="I6" s="48"/>
      <c r="J6" s="48">
        <v>0</v>
      </c>
      <c r="K6" s="48">
        <v>0</v>
      </c>
      <c r="L6" s="48" t="s">
        <v>283</v>
      </c>
      <c r="M6" s="48" t="s">
        <v>283</v>
      </c>
      <c r="N6" s="48">
        <v>0</v>
      </c>
      <c r="O6" s="48">
        <v>0</v>
      </c>
      <c r="P6" s="48">
        <v>0</v>
      </c>
      <c r="Q6" s="48" t="s">
        <v>88</v>
      </c>
      <c r="R6" s="48">
        <v>2</v>
      </c>
      <c r="S6" s="48">
        <v>4</v>
      </c>
      <c r="T6" s="48">
        <v>0</v>
      </c>
      <c r="U6" s="48">
        <v>0</v>
      </c>
      <c r="V6" s="49">
        <v>168</v>
      </c>
      <c r="W6" s="49">
        <v>0</v>
      </c>
      <c r="X6" s="49">
        <v>0</v>
      </c>
      <c r="Y6" s="49" t="s">
        <v>283</v>
      </c>
      <c r="Z6" s="49" t="s">
        <v>283</v>
      </c>
      <c r="AA6" s="49">
        <v>0</v>
      </c>
      <c r="AB6" s="49">
        <v>0</v>
      </c>
      <c r="AC6" s="49">
        <v>0</v>
      </c>
      <c r="AD6" s="49">
        <v>0</v>
      </c>
      <c r="AE6" s="49">
        <v>2</v>
      </c>
      <c r="AF6" s="49">
        <v>4</v>
      </c>
      <c r="AG6" s="49">
        <v>0</v>
      </c>
      <c r="AH6" s="49">
        <v>0</v>
      </c>
    </row>
    <row r="7" spans="1:34" x14ac:dyDescent="0.2">
      <c r="A7" s="13" t="s">
        <v>178</v>
      </c>
      <c r="B7" s="13" t="s">
        <v>8</v>
      </c>
      <c r="C7" s="12">
        <f>VLOOKUP($A7,'[1]2019-RI'!$A:C,3,0)</f>
        <v>76</v>
      </c>
      <c r="D7" s="12">
        <f>VLOOKUP($A7,'[1]All-data-countries-2020'!$A:$GQ,187,0)</f>
        <v>80</v>
      </c>
      <c r="G7" s="48" t="s">
        <v>338</v>
      </c>
      <c r="H7" s="48" t="s">
        <v>339</v>
      </c>
      <c r="I7" s="48"/>
      <c r="J7" s="48">
        <v>35.404520000000005</v>
      </c>
      <c r="K7" s="48">
        <v>0</v>
      </c>
      <c r="L7" s="48">
        <v>3</v>
      </c>
      <c r="M7" s="48">
        <v>7</v>
      </c>
      <c r="N7" s="48">
        <v>36.799999999999997</v>
      </c>
      <c r="O7" s="48">
        <v>39.559049999999999</v>
      </c>
      <c r="P7" s="48">
        <v>5</v>
      </c>
      <c r="Q7" s="48" t="s">
        <v>4059</v>
      </c>
      <c r="R7" s="48">
        <v>2</v>
      </c>
      <c r="S7" s="48">
        <v>2</v>
      </c>
      <c r="T7" s="48">
        <v>0</v>
      </c>
      <c r="U7" s="48">
        <v>1</v>
      </c>
      <c r="V7" s="49">
        <v>132</v>
      </c>
      <c r="W7" s="49">
        <v>35.587040000000002</v>
      </c>
      <c r="X7" s="49">
        <v>0</v>
      </c>
      <c r="Y7" s="49">
        <v>3</v>
      </c>
      <c r="Z7" s="49">
        <v>7</v>
      </c>
      <c r="AA7" s="49">
        <v>37.1</v>
      </c>
      <c r="AB7" s="49">
        <v>39.924079999999996</v>
      </c>
      <c r="AC7" s="49">
        <v>5</v>
      </c>
      <c r="AD7" s="49">
        <v>31.25</v>
      </c>
      <c r="AE7" s="49">
        <v>2</v>
      </c>
      <c r="AF7" s="49">
        <v>2</v>
      </c>
      <c r="AG7" s="49">
        <v>0</v>
      </c>
      <c r="AH7" s="49">
        <v>1</v>
      </c>
    </row>
    <row r="8" spans="1:34" x14ac:dyDescent="0.2">
      <c r="A8" s="13" t="s">
        <v>81</v>
      </c>
      <c r="B8" s="13" t="s">
        <v>36</v>
      </c>
      <c r="C8" s="12">
        <f>VLOOKUP($A8,'[1]2019-RI'!$A:C,3,0)</f>
        <v>77</v>
      </c>
      <c r="D8" s="12">
        <f>VLOOKUP($A8,'[1]All-data-countries-2020'!$A:$GQ,187,0)</f>
        <v>81</v>
      </c>
      <c r="G8" s="48" t="s">
        <v>340</v>
      </c>
      <c r="H8" s="48" t="s">
        <v>341</v>
      </c>
      <c r="I8" s="48"/>
      <c r="J8" s="48">
        <v>41.243370000000006</v>
      </c>
      <c r="K8" s="48">
        <v>0</v>
      </c>
      <c r="L8" s="48">
        <v>2.4</v>
      </c>
      <c r="M8" s="48">
        <v>16.5</v>
      </c>
      <c r="N8" s="48">
        <v>21.5</v>
      </c>
      <c r="O8" s="48">
        <v>23.111740000000001</v>
      </c>
      <c r="P8" s="48">
        <v>9.5</v>
      </c>
      <c r="Q8" s="48" t="s">
        <v>4551</v>
      </c>
      <c r="R8" s="48">
        <v>2.5</v>
      </c>
      <c r="S8" s="48">
        <v>4</v>
      </c>
      <c r="T8" s="48">
        <v>2</v>
      </c>
      <c r="U8" s="48">
        <v>1</v>
      </c>
      <c r="V8" s="49">
        <v>111</v>
      </c>
      <c r="W8" s="49">
        <v>40.032450000000004</v>
      </c>
      <c r="X8" s="49">
        <v>0</v>
      </c>
      <c r="Y8" s="49">
        <v>2.4</v>
      </c>
      <c r="Z8" s="49">
        <v>16.5</v>
      </c>
      <c r="AA8" s="49">
        <v>19.2</v>
      </c>
      <c r="AB8" s="49">
        <v>20.689900000000002</v>
      </c>
      <c r="AC8" s="49">
        <v>9.5</v>
      </c>
      <c r="AD8" s="49">
        <v>59.375</v>
      </c>
      <c r="AE8" s="49">
        <v>2.5</v>
      </c>
      <c r="AF8" s="49">
        <v>4</v>
      </c>
      <c r="AG8" s="49">
        <v>2</v>
      </c>
      <c r="AH8" s="49">
        <v>1</v>
      </c>
    </row>
    <row r="9" spans="1:34" x14ac:dyDescent="0.2">
      <c r="A9" s="13" t="s">
        <v>151</v>
      </c>
      <c r="B9" s="13" t="s">
        <v>16</v>
      </c>
      <c r="C9" s="12">
        <f>VLOOKUP($A9,'[1]2019-RI'!$A:C,3,0)</f>
        <v>95</v>
      </c>
      <c r="D9" s="12">
        <f>VLOOKUP($A9,'[1]All-data-countries-2020'!$A:$GQ,187,0)</f>
        <v>97</v>
      </c>
      <c r="G9" s="48" t="s">
        <v>342</v>
      </c>
      <c r="H9" s="48" t="s">
        <v>343</v>
      </c>
      <c r="I9" s="48"/>
      <c r="J9" s="48">
        <v>43.986980000000003</v>
      </c>
      <c r="K9" s="48">
        <v>0</v>
      </c>
      <c r="L9" s="48">
        <v>1.9</v>
      </c>
      <c r="M9" s="48">
        <v>11</v>
      </c>
      <c r="N9" s="48">
        <v>38.200000000000003</v>
      </c>
      <c r="O9" s="48">
        <v>41.098959999999998</v>
      </c>
      <c r="P9" s="48">
        <v>7.5</v>
      </c>
      <c r="Q9" s="48" t="s">
        <v>2915</v>
      </c>
      <c r="R9" s="48">
        <v>2.5</v>
      </c>
      <c r="S9" s="48">
        <v>2</v>
      </c>
      <c r="T9" s="48">
        <v>2</v>
      </c>
      <c r="U9" s="48">
        <v>1</v>
      </c>
      <c r="V9" s="49">
        <v>95</v>
      </c>
      <c r="W9" s="49">
        <v>44.553900000000006</v>
      </c>
      <c r="X9" s="49">
        <v>0</v>
      </c>
      <c r="Y9" s="49">
        <v>1.9</v>
      </c>
      <c r="Z9" s="49">
        <v>11</v>
      </c>
      <c r="AA9" s="49">
        <v>39.200000000000003</v>
      </c>
      <c r="AB9" s="49">
        <v>42.232810000000001</v>
      </c>
      <c r="AC9" s="49">
        <v>7.5</v>
      </c>
      <c r="AD9" s="49">
        <v>46.875</v>
      </c>
      <c r="AE9" s="49">
        <v>2.5</v>
      </c>
      <c r="AF9" s="49">
        <v>2</v>
      </c>
      <c r="AG9" s="49">
        <v>2</v>
      </c>
      <c r="AH9" s="49">
        <v>1</v>
      </c>
    </row>
    <row r="10" spans="1:34" x14ac:dyDescent="0.2">
      <c r="A10" s="13" t="s">
        <v>108</v>
      </c>
      <c r="B10" s="13" t="s">
        <v>198</v>
      </c>
      <c r="C10" s="12">
        <f>VLOOKUP($A10,'[1]2019-RI'!$A:C,3,0)</f>
        <v>102</v>
      </c>
      <c r="D10" s="12">
        <f>VLOOKUP($A10,'[1]All-data-countries-2020'!$A:$GQ,187,0)</f>
        <v>104</v>
      </c>
      <c r="G10" s="48" t="s">
        <v>344</v>
      </c>
      <c r="H10" s="48" t="s">
        <v>345</v>
      </c>
      <c r="I10" s="48"/>
      <c r="J10" s="48">
        <v>78.869160000000008</v>
      </c>
      <c r="K10" s="48">
        <v>1</v>
      </c>
      <c r="L10" s="48">
        <v>1</v>
      </c>
      <c r="M10" s="48">
        <v>8</v>
      </c>
      <c r="N10" s="48">
        <v>82.7</v>
      </c>
      <c r="O10" s="48">
        <v>88.988320000000002</v>
      </c>
      <c r="P10" s="48">
        <v>11</v>
      </c>
      <c r="Q10" s="48" t="s">
        <v>3485</v>
      </c>
      <c r="R10" s="48">
        <v>2.5</v>
      </c>
      <c r="S10" s="48">
        <v>5</v>
      </c>
      <c r="T10" s="48">
        <v>0.5</v>
      </c>
      <c r="U10" s="48">
        <v>3</v>
      </c>
      <c r="V10" s="49">
        <v>20</v>
      </c>
      <c r="W10" s="49">
        <v>78.859300000000005</v>
      </c>
      <c r="X10" s="49">
        <v>1</v>
      </c>
      <c r="Y10" s="49">
        <v>1</v>
      </c>
      <c r="Z10" s="49">
        <v>8</v>
      </c>
      <c r="AA10" s="49">
        <v>82.7</v>
      </c>
      <c r="AB10" s="49">
        <v>88.968599999999995</v>
      </c>
      <c r="AC10" s="49">
        <v>11</v>
      </c>
      <c r="AD10" s="49">
        <v>68.75</v>
      </c>
      <c r="AE10" s="49">
        <v>2.5</v>
      </c>
      <c r="AF10" s="49">
        <v>5</v>
      </c>
      <c r="AG10" s="49">
        <v>0.5</v>
      </c>
      <c r="AH10" s="49">
        <v>3</v>
      </c>
    </row>
    <row r="11" spans="1:34" x14ac:dyDescent="0.2">
      <c r="A11" s="13" t="s">
        <v>122</v>
      </c>
      <c r="B11" s="13" t="s">
        <v>18</v>
      </c>
      <c r="C11" s="12">
        <f>VLOOKUP($A11,'[1]2019-RI'!$A:C,3,0)</f>
        <v>150</v>
      </c>
      <c r="D11" s="12">
        <f>VLOOKUP($A11,'[1]All-data-countries-2020'!$A:$GQ,187,0)</f>
        <v>112</v>
      </c>
      <c r="G11" s="48" t="s">
        <v>346</v>
      </c>
      <c r="H11" s="48" t="s">
        <v>347</v>
      </c>
      <c r="I11" s="48"/>
      <c r="J11" s="48">
        <v>77.473610000000008</v>
      </c>
      <c r="K11" s="48">
        <v>1</v>
      </c>
      <c r="L11" s="48">
        <v>1.1000000000000001</v>
      </c>
      <c r="M11" s="48">
        <v>10</v>
      </c>
      <c r="N11" s="48">
        <v>80.099999999999994</v>
      </c>
      <c r="O11" s="48">
        <v>86.197220000000002</v>
      </c>
      <c r="P11" s="48">
        <v>11</v>
      </c>
      <c r="Q11" s="48" t="s">
        <v>3485</v>
      </c>
      <c r="R11" s="48">
        <v>2.5</v>
      </c>
      <c r="S11" s="48">
        <v>5.5</v>
      </c>
      <c r="T11" s="48">
        <v>1</v>
      </c>
      <c r="U11" s="48">
        <v>2</v>
      </c>
      <c r="V11" s="49">
        <v>22</v>
      </c>
      <c r="W11" s="49">
        <v>77.389800000000008</v>
      </c>
      <c r="X11" s="49">
        <v>1</v>
      </c>
      <c r="Y11" s="49">
        <v>1.1000000000000001</v>
      </c>
      <c r="Z11" s="49">
        <v>10</v>
      </c>
      <c r="AA11" s="49">
        <v>79.900000000000006</v>
      </c>
      <c r="AB11" s="49">
        <v>86.029589999999999</v>
      </c>
      <c r="AC11" s="49">
        <v>11</v>
      </c>
      <c r="AD11" s="49">
        <v>68.75</v>
      </c>
      <c r="AE11" s="49">
        <v>2.5</v>
      </c>
      <c r="AF11" s="49">
        <v>5.5</v>
      </c>
      <c r="AG11" s="49">
        <v>1</v>
      </c>
      <c r="AH11" s="49">
        <v>2</v>
      </c>
    </row>
    <row r="12" spans="1:34" x14ac:dyDescent="0.2">
      <c r="A12" s="13" t="s">
        <v>125</v>
      </c>
      <c r="B12" s="13" t="s">
        <v>24</v>
      </c>
      <c r="C12" s="12">
        <f>VLOOKUP($A12,'[1]2019-RI'!$A:C,3,0)</f>
        <v>116</v>
      </c>
      <c r="D12" s="12">
        <f>VLOOKUP($A12,'[1]All-data-countries-2020'!$A:$GQ,187,0)</f>
        <v>115</v>
      </c>
      <c r="G12" s="48" t="s">
        <v>348</v>
      </c>
      <c r="H12" s="48" t="s">
        <v>349</v>
      </c>
      <c r="I12" s="48"/>
      <c r="J12" s="48">
        <v>63.790750000000003</v>
      </c>
      <c r="K12" s="48">
        <v>0</v>
      </c>
      <c r="L12" s="48">
        <v>1.5</v>
      </c>
      <c r="M12" s="48">
        <v>12</v>
      </c>
      <c r="N12" s="48">
        <v>40.1</v>
      </c>
      <c r="O12" s="48">
        <v>43.206510000000002</v>
      </c>
      <c r="P12" s="48">
        <v>13.5</v>
      </c>
      <c r="Q12" s="48" t="s">
        <v>2407</v>
      </c>
      <c r="R12" s="48">
        <v>3</v>
      </c>
      <c r="S12" s="48">
        <v>6</v>
      </c>
      <c r="T12" s="48">
        <v>1.5</v>
      </c>
      <c r="U12" s="48">
        <v>3</v>
      </c>
      <c r="V12" s="49">
        <v>47</v>
      </c>
      <c r="W12" s="49">
        <v>63.541310000000003</v>
      </c>
      <c r="X12" s="49">
        <v>0</v>
      </c>
      <c r="Y12" s="49">
        <v>1.5</v>
      </c>
      <c r="Z12" s="49">
        <v>12</v>
      </c>
      <c r="AA12" s="49">
        <v>39.700000000000003</v>
      </c>
      <c r="AB12" s="49">
        <v>42.707619999999999</v>
      </c>
      <c r="AC12" s="49">
        <v>13.5</v>
      </c>
      <c r="AD12" s="49">
        <v>84.375</v>
      </c>
      <c r="AE12" s="49">
        <v>3</v>
      </c>
      <c r="AF12" s="49">
        <v>6</v>
      </c>
      <c r="AG12" s="49">
        <v>1.5</v>
      </c>
      <c r="AH12" s="49">
        <v>3</v>
      </c>
    </row>
    <row r="13" spans="1:34" x14ac:dyDescent="0.2">
      <c r="A13" s="13" t="s">
        <v>153</v>
      </c>
      <c r="B13" s="13" t="s">
        <v>20</v>
      </c>
      <c r="C13" s="12">
        <f>VLOOKUP($A13,'[1]2019-RI'!$A:C,3,0)</f>
        <v>121</v>
      </c>
      <c r="D13" s="12">
        <f>VLOOKUP($A13,'[1]All-data-countries-2020'!$A:$GQ,187,0)</f>
        <v>123</v>
      </c>
      <c r="G13" s="48" t="s">
        <v>350</v>
      </c>
      <c r="H13" s="48" t="s">
        <v>351</v>
      </c>
      <c r="I13" s="48"/>
      <c r="J13" s="48">
        <v>53.377750000000006</v>
      </c>
      <c r="K13" s="48">
        <v>1</v>
      </c>
      <c r="L13" s="48">
        <v>3</v>
      </c>
      <c r="M13" s="48">
        <v>12</v>
      </c>
      <c r="N13" s="48">
        <v>64.3</v>
      </c>
      <c r="O13" s="48">
        <v>69.255489999999995</v>
      </c>
      <c r="P13" s="48">
        <v>6</v>
      </c>
      <c r="Q13" s="48" t="s">
        <v>813</v>
      </c>
      <c r="R13" s="48">
        <v>2</v>
      </c>
      <c r="S13" s="48">
        <v>3</v>
      </c>
      <c r="T13" s="48">
        <v>0</v>
      </c>
      <c r="U13" s="48">
        <v>1</v>
      </c>
      <c r="V13" s="49">
        <v>71</v>
      </c>
      <c r="W13" s="49">
        <v>53.427590000000002</v>
      </c>
      <c r="X13" s="49">
        <v>1</v>
      </c>
      <c r="Y13" s="49">
        <v>3</v>
      </c>
      <c r="Z13" s="49">
        <v>12</v>
      </c>
      <c r="AA13" s="49">
        <v>64.400000000000006</v>
      </c>
      <c r="AB13" s="49">
        <v>69.355189999999993</v>
      </c>
      <c r="AC13" s="49">
        <v>6</v>
      </c>
      <c r="AD13" s="49">
        <v>37.5</v>
      </c>
      <c r="AE13" s="49">
        <v>2</v>
      </c>
      <c r="AF13" s="49">
        <v>3</v>
      </c>
      <c r="AG13" s="49">
        <v>0</v>
      </c>
      <c r="AH13" s="49">
        <v>1</v>
      </c>
    </row>
    <row r="14" spans="1:34" x14ac:dyDescent="0.2">
      <c r="A14" s="13" t="s">
        <v>132</v>
      </c>
      <c r="B14" s="13" t="s">
        <v>32</v>
      </c>
      <c r="C14" s="12">
        <f>VLOOKUP($A14,'[1]2019-RI'!$A:C,3,0)</f>
        <v>151</v>
      </c>
      <c r="D14" s="12">
        <f>VLOOKUP($A14,'[1]All-data-countries-2020'!$A:$GQ,187,0)</f>
        <v>151</v>
      </c>
      <c r="G14" s="48" t="s">
        <v>89</v>
      </c>
      <c r="H14" s="48" t="s">
        <v>10</v>
      </c>
      <c r="I14" s="48"/>
      <c r="J14" s="48">
        <v>44.566690000000001</v>
      </c>
      <c r="K14" s="48">
        <v>0</v>
      </c>
      <c r="L14" s="48">
        <v>2.5</v>
      </c>
      <c r="M14" s="48">
        <v>9.5</v>
      </c>
      <c r="N14" s="48">
        <v>42.2</v>
      </c>
      <c r="O14" s="48">
        <v>45.383380000000002</v>
      </c>
      <c r="P14" s="48">
        <v>7</v>
      </c>
      <c r="Q14" s="48" t="s">
        <v>3425</v>
      </c>
      <c r="R14" s="48">
        <v>2</v>
      </c>
      <c r="S14" s="48">
        <v>4</v>
      </c>
      <c r="T14" s="48">
        <v>0</v>
      </c>
      <c r="U14" s="48">
        <v>1</v>
      </c>
      <c r="V14" s="49">
        <v>60</v>
      </c>
      <c r="W14" s="49">
        <v>58.177760000000006</v>
      </c>
      <c r="X14" s="49">
        <v>0</v>
      </c>
      <c r="Y14" s="49">
        <v>2.5</v>
      </c>
      <c r="Z14" s="49">
        <v>9.5</v>
      </c>
      <c r="AA14" s="49">
        <v>41.3</v>
      </c>
      <c r="AB14" s="49">
        <v>44.480519999999999</v>
      </c>
      <c r="AC14" s="49">
        <v>11.5</v>
      </c>
      <c r="AD14" s="49">
        <v>71.875</v>
      </c>
      <c r="AE14" s="49">
        <v>2.5</v>
      </c>
      <c r="AF14" s="49">
        <v>6</v>
      </c>
      <c r="AG14" s="49">
        <v>2</v>
      </c>
      <c r="AH14" s="49">
        <v>1</v>
      </c>
    </row>
    <row r="15" spans="1:34" x14ac:dyDescent="0.2">
      <c r="A15" s="13" t="s">
        <v>167</v>
      </c>
      <c r="B15" s="13" t="s">
        <v>40</v>
      </c>
      <c r="C15" s="12">
        <f>VLOOKUP($A15,'[1]2019-RI'!$A:C,3,0)</f>
        <v>118</v>
      </c>
      <c r="D15" s="12">
        <f>VLOOKUP($A15,'[1]All-data-countries-2020'!$A:$GQ,187,0)</f>
        <v>152</v>
      </c>
      <c r="G15" s="48" t="s">
        <v>352</v>
      </c>
      <c r="H15" s="48" t="s">
        <v>353</v>
      </c>
      <c r="I15" s="48"/>
      <c r="J15" s="48">
        <v>28.200470000000003</v>
      </c>
      <c r="K15" s="48">
        <v>0</v>
      </c>
      <c r="L15" s="48">
        <v>4</v>
      </c>
      <c r="M15" s="48">
        <v>8</v>
      </c>
      <c r="N15" s="48">
        <v>29.2</v>
      </c>
      <c r="O15" s="48">
        <v>31.400939999999999</v>
      </c>
      <c r="P15" s="48">
        <v>4</v>
      </c>
      <c r="Q15" s="48" t="s">
        <v>307</v>
      </c>
      <c r="R15" s="48">
        <v>2</v>
      </c>
      <c r="S15" s="48">
        <v>2</v>
      </c>
      <c r="T15" s="48">
        <v>0</v>
      </c>
      <c r="U15" s="48">
        <v>0</v>
      </c>
      <c r="V15" s="49">
        <v>154</v>
      </c>
      <c r="W15" s="49">
        <v>28.137090000000001</v>
      </c>
      <c r="X15" s="49">
        <v>0</v>
      </c>
      <c r="Y15" s="49">
        <v>4</v>
      </c>
      <c r="Z15" s="49">
        <v>8</v>
      </c>
      <c r="AA15" s="49">
        <v>29.1</v>
      </c>
      <c r="AB15" s="49">
        <v>31.274170000000002</v>
      </c>
      <c r="AC15" s="49">
        <v>4</v>
      </c>
      <c r="AD15" s="49">
        <v>25</v>
      </c>
      <c r="AE15" s="49">
        <v>2</v>
      </c>
      <c r="AF15" s="49">
        <v>2</v>
      </c>
      <c r="AG15" s="49">
        <v>0</v>
      </c>
      <c r="AH15" s="49">
        <v>0</v>
      </c>
    </row>
    <row r="16" spans="1:34" x14ac:dyDescent="0.2">
      <c r="A16" s="13" t="s">
        <v>171</v>
      </c>
      <c r="B16" s="13" t="s">
        <v>199</v>
      </c>
      <c r="C16" s="12">
        <f>VLOOKUP($A16,'[1]2019-RI'!$A:C,3,0)</f>
        <v>164</v>
      </c>
      <c r="D16" s="12">
        <f>VLOOKUP($A16,'[1]All-data-countries-2020'!$A:$GQ,187,0)</f>
        <v>158</v>
      </c>
      <c r="G16" s="48" t="s">
        <v>354</v>
      </c>
      <c r="H16" s="48" t="s">
        <v>355</v>
      </c>
      <c r="I16" s="48"/>
      <c r="J16" s="48">
        <v>69.788510000000002</v>
      </c>
      <c r="K16" s="48">
        <v>1</v>
      </c>
      <c r="L16" s="48">
        <v>1.8</v>
      </c>
      <c r="M16" s="48">
        <v>15</v>
      </c>
      <c r="N16" s="48">
        <v>65.8</v>
      </c>
      <c r="O16" s="48">
        <v>70.827029999999993</v>
      </c>
      <c r="P16" s="48">
        <v>11</v>
      </c>
      <c r="Q16" s="48" t="s">
        <v>3485</v>
      </c>
      <c r="R16" s="48">
        <v>2.5</v>
      </c>
      <c r="S16" s="48">
        <v>4.5</v>
      </c>
      <c r="T16" s="48">
        <v>1</v>
      </c>
      <c r="U16" s="48">
        <v>3</v>
      </c>
      <c r="V16" s="49">
        <v>35</v>
      </c>
      <c r="W16" s="49">
        <v>69.758490000000009</v>
      </c>
      <c r="X16" s="49">
        <v>1</v>
      </c>
      <c r="Y16" s="49">
        <v>1.8</v>
      </c>
      <c r="Z16" s="49">
        <v>15</v>
      </c>
      <c r="AA16" s="49">
        <v>65.7</v>
      </c>
      <c r="AB16" s="49">
        <v>70.766980000000004</v>
      </c>
      <c r="AC16" s="49">
        <v>11</v>
      </c>
      <c r="AD16" s="49">
        <v>68.75</v>
      </c>
      <c r="AE16" s="49">
        <v>2.5</v>
      </c>
      <c r="AF16" s="49">
        <v>4.5</v>
      </c>
      <c r="AG16" s="49">
        <v>1</v>
      </c>
      <c r="AH16" s="49">
        <v>3</v>
      </c>
    </row>
    <row r="17" spans="1:34" x14ac:dyDescent="0.2">
      <c r="A17" s="13" t="s">
        <v>187</v>
      </c>
      <c r="B17" s="13" t="s">
        <v>201</v>
      </c>
      <c r="C17" s="12">
        <f>VLOOKUP($A17,'[1]2019-RI'!$A:C,3,0)</f>
        <v>158</v>
      </c>
      <c r="D17" s="12">
        <f>VLOOKUP($A17,'[1]All-data-countries-2020'!$A:$GQ,187,0)</f>
        <v>159</v>
      </c>
      <c r="G17" s="48" t="s">
        <v>356</v>
      </c>
      <c r="H17" s="48" t="s">
        <v>357</v>
      </c>
      <c r="I17" s="48"/>
      <c r="J17" s="48">
        <v>52.575590000000005</v>
      </c>
      <c r="K17" s="48">
        <v>0</v>
      </c>
      <c r="L17" s="48">
        <v>1.5</v>
      </c>
      <c r="M17" s="48">
        <v>17</v>
      </c>
      <c r="N17" s="48">
        <v>39.6</v>
      </c>
      <c r="O17" s="48">
        <v>42.65117</v>
      </c>
      <c r="P17" s="48">
        <v>10</v>
      </c>
      <c r="Q17" s="48" t="s">
        <v>712</v>
      </c>
      <c r="R17" s="48">
        <v>2</v>
      </c>
      <c r="S17" s="48">
        <v>5.5</v>
      </c>
      <c r="T17" s="48">
        <v>0.5</v>
      </c>
      <c r="U17" s="48">
        <v>2</v>
      </c>
      <c r="V17" s="49">
        <v>74</v>
      </c>
      <c r="W17" s="49">
        <v>52.859580000000001</v>
      </c>
      <c r="X17" s="49">
        <v>0</v>
      </c>
      <c r="Y17" s="49">
        <v>1.5</v>
      </c>
      <c r="Z17" s="49">
        <v>17</v>
      </c>
      <c r="AA17" s="49">
        <v>40.200000000000003</v>
      </c>
      <c r="AB17" s="49">
        <v>43.219160000000002</v>
      </c>
      <c r="AC17" s="49">
        <v>10</v>
      </c>
      <c r="AD17" s="49">
        <v>62.5</v>
      </c>
      <c r="AE17" s="49">
        <v>2</v>
      </c>
      <c r="AF17" s="49">
        <v>5.5</v>
      </c>
      <c r="AG17" s="49">
        <v>0.5</v>
      </c>
      <c r="AH17" s="49">
        <v>2</v>
      </c>
    </row>
    <row r="18" spans="1:34" x14ac:dyDescent="0.2">
      <c r="A18" s="13" t="s">
        <v>98</v>
      </c>
      <c r="B18" s="13" t="s">
        <v>38</v>
      </c>
      <c r="C18" s="12">
        <f>VLOOKUP($A18,'[1]2019-RI'!$A:C,3,0)</f>
        <v>172</v>
      </c>
      <c r="D18" s="12">
        <f>VLOOKUP($A18,'[1]All-data-countries-2020'!$A:$GQ,187,0)</f>
        <v>168</v>
      </c>
      <c r="G18" s="48" t="s">
        <v>358</v>
      </c>
      <c r="H18" s="48" t="s">
        <v>359</v>
      </c>
      <c r="I18" s="48"/>
      <c r="J18" s="48">
        <v>83.879990000000006</v>
      </c>
      <c r="K18" s="48">
        <v>1</v>
      </c>
      <c r="L18" s="48">
        <v>0.9</v>
      </c>
      <c r="M18" s="48">
        <v>3.5</v>
      </c>
      <c r="N18" s="48">
        <v>89.1</v>
      </c>
      <c r="O18" s="48">
        <v>95.884969999999996</v>
      </c>
      <c r="P18" s="48">
        <v>11.5</v>
      </c>
      <c r="Q18" s="48" t="s">
        <v>4552</v>
      </c>
      <c r="R18" s="48">
        <v>2.5</v>
      </c>
      <c r="S18" s="48">
        <v>6</v>
      </c>
      <c r="T18" s="48">
        <v>1</v>
      </c>
      <c r="U18" s="48">
        <v>2</v>
      </c>
      <c r="V18" s="49">
        <v>9</v>
      </c>
      <c r="W18" s="49">
        <v>84.066180000000003</v>
      </c>
      <c r="X18" s="49">
        <v>1</v>
      </c>
      <c r="Y18" s="49">
        <v>0.9</v>
      </c>
      <c r="Z18" s="49">
        <v>3.5</v>
      </c>
      <c r="AA18" s="49">
        <v>89.4</v>
      </c>
      <c r="AB18" s="49">
        <v>96.257369999999995</v>
      </c>
      <c r="AC18" s="49">
        <v>11.5</v>
      </c>
      <c r="AD18" s="49">
        <v>71.875</v>
      </c>
      <c r="AE18" s="49">
        <v>2.5</v>
      </c>
      <c r="AF18" s="49">
        <v>6</v>
      </c>
      <c r="AG18" s="49">
        <v>1</v>
      </c>
      <c r="AH18" s="49">
        <v>2</v>
      </c>
    </row>
    <row r="19" spans="1:34" x14ac:dyDescent="0.2">
      <c r="A19" s="13" t="s">
        <v>115</v>
      </c>
      <c r="B19" s="13" t="s">
        <v>42</v>
      </c>
      <c r="C19" s="12">
        <f>VLOOKUP($A19,'[1]2019-RI'!$A:C,3,0)</f>
        <v>179</v>
      </c>
      <c r="D19" s="12">
        <f>VLOOKUP($A19,'[1]All-data-countries-2020'!$A:$GQ,187,0)</f>
        <v>168</v>
      </c>
      <c r="G19" s="48" t="s">
        <v>360</v>
      </c>
      <c r="H19" s="48" t="s">
        <v>361</v>
      </c>
      <c r="I19" s="48"/>
      <c r="J19" s="48">
        <v>45.944870000000002</v>
      </c>
      <c r="K19" s="48">
        <v>1</v>
      </c>
      <c r="L19" s="48">
        <v>2</v>
      </c>
      <c r="M19" s="48">
        <v>22.5</v>
      </c>
      <c r="N19" s="48">
        <v>56.3</v>
      </c>
      <c r="O19" s="48">
        <v>60.639740000000003</v>
      </c>
      <c r="P19" s="48">
        <v>5</v>
      </c>
      <c r="Q19" s="48" t="s">
        <v>4059</v>
      </c>
      <c r="R19" s="48">
        <v>2</v>
      </c>
      <c r="S19" s="48">
        <v>1</v>
      </c>
      <c r="T19" s="48">
        <v>0</v>
      </c>
      <c r="U19" s="48">
        <v>2</v>
      </c>
      <c r="V19" s="49">
        <v>91</v>
      </c>
      <c r="W19" s="49">
        <v>46.138300000000001</v>
      </c>
      <c r="X19" s="49">
        <v>1</v>
      </c>
      <c r="Y19" s="49">
        <v>2</v>
      </c>
      <c r="Z19" s="49">
        <v>22.5</v>
      </c>
      <c r="AA19" s="49">
        <v>56.7</v>
      </c>
      <c r="AB19" s="49">
        <v>61.026600000000002</v>
      </c>
      <c r="AC19" s="49">
        <v>5</v>
      </c>
      <c r="AD19" s="49">
        <v>31.25</v>
      </c>
      <c r="AE19" s="49">
        <v>2</v>
      </c>
      <c r="AF19" s="49">
        <v>1</v>
      </c>
      <c r="AG19" s="49">
        <v>0</v>
      </c>
      <c r="AH19" s="49">
        <v>2</v>
      </c>
    </row>
    <row r="20" spans="1:34" x14ac:dyDescent="0.2">
      <c r="A20" s="13" t="s">
        <v>138</v>
      </c>
      <c r="B20" s="13" t="s">
        <v>45</v>
      </c>
      <c r="C20" s="12">
        <f>VLOOKUP($A20,'[1]2019-RI'!$A:C,3,0)</f>
        <v>182</v>
      </c>
      <c r="D20" s="12">
        <f>VLOOKUP($A20,'[1]All-data-countries-2020'!$A:$GQ,187,0)</f>
        <v>168</v>
      </c>
      <c r="G20" s="48" t="s">
        <v>362</v>
      </c>
      <c r="H20" s="48" t="s">
        <v>363</v>
      </c>
      <c r="I20" s="48"/>
      <c r="J20" s="48">
        <v>40.677410000000002</v>
      </c>
      <c r="K20" s="48">
        <v>0</v>
      </c>
      <c r="L20" s="48">
        <v>4</v>
      </c>
      <c r="M20" s="48">
        <v>21.5</v>
      </c>
      <c r="N20" s="48">
        <v>23.3</v>
      </c>
      <c r="O20" s="48">
        <v>25.10483</v>
      </c>
      <c r="P20" s="48">
        <v>9</v>
      </c>
      <c r="Q20" s="48" t="s">
        <v>3621</v>
      </c>
      <c r="R20" s="48">
        <v>2</v>
      </c>
      <c r="S20" s="48">
        <v>5.5</v>
      </c>
      <c r="T20" s="48">
        <v>0.5</v>
      </c>
      <c r="U20" s="48">
        <v>1</v>
      </c>
      <c r="V20" s="49">
        <v>108</v>
      </c>
      <c r="W20" s="49">
        <v>40.987750000000005</v>
      </c>
      <c r="X20" s="49">
        <v>0</v>
      </c>
      <c r="Y20" s="49">
        <v>4</v>
      </c>
      <c r="Z20" s="49">
        <v>21.5</v>
      </c>
      <c r="AA20" s="49">
        <v>23.9</v>
      </c>
      <c r="AB20" s="49">
        <v>25.72551</v>
      </c>
      <c r="AC20" s="49">
        <v>9</v>
      </c>
      <c r="AD20" s="49">
        <v>56.25</v>
      </c>
      <c r="AE20" s="49">
        <v>2</v>
      </c>
      <c r="AF20" s="49">
        <v>5.5</v>
      </c>
      <c r="AG20" s="49">
        <v>0.5</v>
      </c>
      <c r="AH20" s="49">
        <v>1</v>
      </c>
    </row>
    <row r="21" spans="1:34" x14ac:dyDescent="0.2">
      <c r="A21" s="13" t="s">
        <v>144</v>
      </c>
      <c r="B21" s="13" t="s">
        <v>34</v>
      </c>
      <c r="C21" s="12">
        <f>VLOOKUP($A21,'[1]2019-RI'!$A:C,3,0)</f>
        <v>183</v>
      </c>
      <c r="D21" s="12">
        <f>VLOOKUP($A21,'[1]All-data-countries-2020'!$A:$GQ,187,0)</f>
        <v>168</v>
      </c>
      <c r="G21" s="48" t="s">
        <v>364</v>
      </c>
      <c r="H21" s="48" t="s">
        <v>365</v>
      </c>
      <c r="I21" s="48"/>
      <c r="J21" s="48">
        <v>0</v>
      </c>
      <c r="K21" s="48">
        <v>0</v>
      </c>
      <c r="L21" s="48" t="s">
        <v>283</v>
      </c>
      <c r="M21" s="48" t="s">
        <v>283</v>
      </c>
      <c r="N21" s="48">
        <v>0</v>
      </c>
      <c r="O21" s="48">
        <v>0</v>
      </c>
      <c r="P21" s="48">
        <v>0</v>
      </c>
      <c r="Q21" s="48" t="s">
        <v>88</v>
      </c>
      <c r="R21" s="48">
        <v>2</v>
      </c>
      <c r="S21" s="48">
        <v>1</v>
      </c>
      <c r="T21" s="48">
        <v>0</v>
      </c>
      <c r="U21" s="48">
        <v>1</v>
      </c>
      <c r="V21" s="49">
        <v>168</v>
      </c>
      <c r="W21" s="49">
        <v>0</v>
      </c>
      <c r="X21" s="49">
        <v>0</v>
      </c>
      <c r="Y21" s="49" t="s">
        <v>283</v>
      </c>
      <c r="Z21" s="49" t="s">
        <v>283</v>
      </c>
      <c r="AA21" s="49">
        <v>0</v>
      </c>
      <c r="AB21" s="49">
        <v>0</v>
      </c>
      <c r="AC21" s="49">
        <v>0</v>
      </c>
      <c r="AD21" s="49">
        <v>0</v>
      </c>
      <c r="AE21" s="49">
        <v>2</v>
      </c>
      <c r="AF21" s="49">
        <v>1</v>
      </c>
      <c r="AG21" s="49">
        <v>0</v>
      </c>
      <c r="AH21" s="49">
        <v>1</v>
      </c>
    </row>
    <row r="22" spans="1:34" x14ac:dyDescent="0.2">
      <c r="A22" s="13" t="s">
        <v>158</v>
      </c>
      <c r="B22" s="13" t="s">
        <v>14</v>
      </c>
      <c r="C22" s="12">
        <f>VLOOKUP($A22,'[1]2019-RI'!$A:C,3,0)</f>
        <v>185</v>
      </c>
      <c r="D22" s="12">
        <f>VLOOKUP($A22,'[1]All-data-countries-2020'!$A:$GQ,187,0)</f>
        <v>168</v>
      </c>
      <c r="G22" s="48" t="s">
        <v>366</v>
      </c>
      <c r="H22" s="48" t="s">
        <v>367</v>
      </c>
      <c r="I22" s="48"/>
      <c r="J22" s="48">
        <v>42.264360000000003</v>
      </c>
      <c r="K22" s="48">
        <v>0</v>
      </c>
      <c r="L22" s="48">
        <v>1.8</v>
      </c>
      <c r="M22" s="48">
        <v>14.5</v>
      </c>
      <c r="N22" s="48">
        <v>40.799999999999997</v>
      </c>
      <c r="O22" s="48">
        <v>43.903730000000003</v>
      </c>
      <c r="P22" s="48">
        <v>6.5</v>
      </c>
      <c r="Q22" s="48" t="s">
        <v>2863</v>
      </c>
      <c r="R22" s="48">
        <v>2.5</v>
      </c>
      <c r="S22" s="48">
        <v>3</v>
      </c>
      <c r="T22" s="48">
        <v>1</v>
      </c>
      <c r="U22" s="48">
        <v>0</v>
      </c>
      <c r="V22" s="49">
        <v>103</v>
      </c>
      <c r="W22" s="49">
        <v>42.290200000000006</v>
      </c>
      <c r="X22" s="49">
        <v>0</v>
      </c>
      <c r="Y22" s="49">
        <v>1.8</v>
      </c>
      <c r="Z22" s="49">
        <v>14.5</v>
      </c>
      <c r="AA22" s="49">
        <v>40.799999999999997</v>
      </c>
      <c r="AB22" s="49">
        <v>43.955410000000001</v>
      </c>
      <c r="AC22" s="49">
        <v>6.5</v>
      </c>
      <c r="AD22" s="49">
        <v>40.625</v>
      </c>
      <c r="AE22" s="49">
        <v>2.5</v>
      </c>
      <c r="AF22" s="49">
        <v>3</v>
      </c>
      <c r="AG22" s="49">
        <v>1</v>
      </c>
      <c r="AH22" s="49">
        <v>0</v>
      </c>
    </row>
    <row r="23" spans="1:34" x14ac:dyDescent="0.2">
      <c r="A23" s="13" t="s">
        <v>163</v>
      </c>
      <c r="B23" s="13" t="s">
        <v>49</v>
      </c>
      <c r="C23" s="12">
        <f>VLOOKUP($A23,'[1]2019-RI'!$A:C,3,0)</f>
        <v>186</v>
      </c>
      <c r="D23" s="12">
        <f>VLOOKUP($A23,'[1]All-data-countries-2020'!$A:$GQ,187,0)</f>
        <v>168</v>
      </c>
      <c r="G23" s="48" t="s">
        <v>368</v>
      </c>
      <c r="H23" s="48" t="s">
        <v>369</v>
      </c>
      <c r="I23" s="48"/>
      <c r="J23" s="48">
        <v>67.828030000000012</v>
      </c>
      <c r="K23" s="48">
        <v>0</v>
      </c>
      <c r="L23" s="48">
        <v>3.3</v>
      </c>
      <c r="M23" s="48">
        <v>9</v>
      </c>
      <c r="N23" s="48">
        <v>38.9</v>
      </c>
      <c r="O23" s="48">
        <v>41.906059999999997</v>
      </c>
      <c r="P23" s="48">
        <v>15</v>
      </c>
      <c r="Q23" s="48" t="s">
        <v>2414</v>
      </c>
      <c r="R23" s="48">
        <v>3</v>
      </c>
      <c r="S23" s="48">
        <v>6</v>
      </c>
      <c r="T23" s="48">
        <v>3</v>
      </c>
      <c r="U23" s="48">
        <v>3</v>
      </c>
      <c r="V23" s="49">
        <v>37</v>
      </c>
      <c r="W23" s="49">
        <v>68.217150000000004</v>
      </c>
      <c r="X23" s="49">
        <v>0</v>
      </c>
      <c r="Y23" s="49">
        <v>3.3</v>
      </c>
      <c r="Z23" s="49">
        <v>9</v>
      </c>
      <c r="AA23" s="49">
        <v>39.700000000000003</v>
      </c>
      <c r="AB23" s="49">
        <v>42.684289999999997</v>
      </c>
      <c r="AC23" s="49">
        <v>15</v>
      </c>
      <c r="AD23" s="49">
        <v>93.75</v>
      </c>
      <c r="AE23" s="49">
        <v>3</v>
      </c>
      <c r="AF23" s="49">
        <v>6</v>
      </c>
      <c r="AG23" s="49">
        <v>3</v>
      </c>
      <c r="AH23" s="49">
        <v>3</v>
      </c>
    </row>
    <row r="24" spans="1:34" x14ac:dyDescent="0.2">
      <c r="A24" s="13" t="s">
        <v>182</v>
      </c>
      <c r="B24" s="13" t="s">
        <v>200</v>
      </c>
      <c r="C24" s="12">
        <f>VLOOKUP($A24,'[1]2019-RI'!$A:C,3,0)</f>
        <v>191</v>
      </c>
      <c r="D24" s="12">
        <f>VLOOKUP($A24,'[1]All-data-countries-2020'!$A:$GQ,187,0)</f>
        <v>168</v>
      </c>
      <c r="G24" s="48" t="s">
        <v>370</v>
      </c>
      <c r="H24" s="48" t="s">
        <v>371</v>
      </c>
      <c r="I24" s="48"/>
      <c r="J24" s="48">
        <v>47.989380000000004</v>
      </c>
      <c r="K24" s="48">
        <v>1</v>
      </c>
      <c r="L24" s="48">
        <v>1.7</v>
      </c>
      <c r="M24" s="48">
        <v>18</v>
      </c>
      <c r="N24" s="48">
        <v>65.900000000000006</v>
      </c>
      <c r="O24" s="48">
        <v>70.978759999999994</v>
      </c>
      <c r="P24" s="48">
        <v>4</v>
      </c>
      <c r="Q24" s="48" t="s">
        <v>307</v>
      </c>
      <c r="R24" s="48">
        <v>3</v>
      </c>
      <c r="S24" s="48">
        <v>1</v>
      </c>
      <c r="T24" s="48">
        <v>0</v>
      </c>
      <c r="U24" s="48">
        <v>0</v>
      </c>
      <c r="V24" s="49">
        <v>84</v>
      </c>
      <c r="W24" s="49">
        <v>48.197900000000004</v>
      </c>
      <c r="X24" s="49">
        <v>1</v>
      </c>
      <c r="Y24" s="49">
        <v>1.7</v>
      </c>
      <c r="Z24" s="49">
        <v>18</v>
      </c>
      <c r="AA24" s="49">
        <v>66.3</v>
      </c>
      <c r="AB24" s="49">
        <v>71.395790000000005</v>
      </c>
      <c r="AC24" s="49">
        <v>4</v>
      </c>
      <c r="AD24" s="49">
        <v>25</v>
      </c>
      <c r="AE24" s="49">
        <v>3</v>
      </c>
      <c r="AF24" s="49">
        <v>1</v>
      </c>
      <c r="AG24" s="49">
        <v>0</v>
      </c>
      <c r="AH24" s="49">
        <v>0</v>
      </c>
    </row>
    <row r="25" spans="1:34" x14ac:dyDescent="0.2">
      <c r="G25" s="48" t="s">
        <v>372</v>
      </c>
      <c r="H25" s="48" t="s">
        <v>373</v>
      </c>
      <c r="I25" s="48"/>
      <c r="J25" s="48">
        <v>48.480590000000007</v>
      </c>
      <c r="K25" s="48">
        <v>1</v>
      </c>
      <c r="L25" s="48">
        <v>4</v>
      </c>
      <c r="M25" s="48">
        <v>12</v>
      </c>
      <c r="N25" s="48">
        <v>14.6</v>
      </c>
      <c r="O25" s="48">
        <v>15.711180000000001</v>
      </c>
      <c r="P25" s="48">
        <v>13</v>
      </c>
      <c r="Q25" s="48" t="s">
        <v>3710</v>
      </c>
      <c r="R25" s="48">
        <v>2.5</v>
      </c>
      <c r="S25" s="48">
        <v>5.5</v>
      </c>
      <c r="T25" s="48">
        <v>2</v>
      </c>
      <c r="U25" s="48">
        <v>3</v>
      </c>
      <c r="V25" s="49">
        <v>77</v>
      </c>
      <c r="W25" s="49">
        <v>50.405540000000002</v>
      </c>
      <c r="X25" s="49">
        <v>1</v>
      </c>
      <c r="Y25" s="49">
        <v>4</v>
      </c>
      <c r="Z25" s="49">
        <v>12</v>
      </c>
      <c r="AA25" s="49">
        <v>18.2</v>
      </c>
      <c r="AB25" s="49">
        <v>19.56108</v>
      </c>
      <c r="AC25" s="49">
        <v>13</v>
      </c>
      <c r="AD25" s="49">
        <v>81.25</v>
      </c>
      <c r="AE25" s="49">
        <v>2.5</v>
      </c>
      <c r="AF25" s="49">
        <v>5.5</v>
      </c>
      <c r="AG25" s="49">
        <v>2</v>
      </c>
      <c r="AH25" s="49">
        <v>3</v>
      </c>
    </row>
    <row r="26" spans="1:34" x14ac:dyDescent="0.2">
      <c r="G26" s="48" t="s">
        <v>374</v>
      </c>
      <c r="H26" s="48" t="s">
        <v>375</v>
      </c>
      <c r="I26" s="48"/>
      <c r="J26" s="48">
        <v>55.109920000000002</v>
      </c>
      <c r="K26" s="48">
        <v>0</v>
      </c>
      <c r="L26" s="48">
        <v>2.5</v>
      </c>
      <c r="M26" s="48">
        <v>3.5</v>
      </c>
      <c r="N26" s="48">
        <v>47.2</v>
      </c>
      <c r="O26" s="48">
        <v>50.844839999999998</v>
      </c>
      <c r="P26" s="48">
        <v>9.5</v>
      </c>
      <c r="Q26" s="48" t="s">
        <v>4551</v>
      </c>
      <c r="R26" s="48">
        <v>3</v>
      </c>
      <c r="S26" s="48">
        <v>5</v>
      </c>
      <c r="T26" s="48">
        <v>1.5</v>
      </c>
      <c r="U26" s="48">
        <v>0</v>
      </c>
      <c r="V26" s="49">
        <v>59</v>
      </c>
      <c r="W26" s="49">
        <v>58.234920000000002</v>
      </c>
      <c r="X26" s="49">
        <v>0</v>
      </c>
      <c r="Y26" s="49">
        <v>2.5</v>
      </c>
      <c r="Z26" s="49">
        <v>3.5</v>
      </c>
      <c r="AA26" s="49">
        <v>47.2</v>
      </c>
      <c r="AB26" s="49">
        <v>50.844839999999998</v>
      </c>
      <c r="AC26" s="49">
        <v>10.5</v>
      </c>
      <c r="AD26" s="49">
        <v>65.625</v>
      </c>
      <c r="AE26" s="49">
        <v>3</v>
      </c>
      <c r="AF26" s="49">
        <v>5</v>
      </c>
      <c r="AG26" s="49">
        <v>1.5</v>
      </c>
      <c r="AH26" s="49">
        <v>1</v>
      </c>
    </row>
    <row r="27" spans="1:34" x14ac:dyDescent="0.2">
      <c r="G27" s="48" t="s">
        <v>376</v>
      </c>
      <c r="H27" s="48" t="s">
        <v>377</v>
      </c>
      <c r="I27" s="48"/>
      <c r="J27" s="48">
        <v>57.521370000000005</v>
      </c>
      <c r="K27" s="48">
        <v>0</v>
      </c>
      <c r="L27" s="48">
        <v>3.3</v>
      </c>
      <c r="M27" s="48">
        <v>9</v>
      </c>
      <c r="N27" s="48">
        <v>37.200000000000003</v>
      </c>
      <c r="O27" s="48">
        <v>40.042740000000002</v>
      </c>
      <c r="P27" s="48">
        <v>12</v>
      </c>
      <c r="Q27" s="48" t="s">
        <v>734</v>
      </c>
      <c r="R27" s="48">
        <v>2.5</v>
      </c>
      <c r="S27" s="48">
        <v>3</v>
      </c>
      <c r="T27" s="48">
        <v>2.5</v>
      </c>
      <c r="U27" s="48">
        <v>4</v>
      </c>
      <c r="V27" s="49">
        <v>61</v>
      </c>
      <c r="W27" s="49">
        <v>57.813140000000004</v>
      </c>
      <c r="X27" s="49">
        <v>0</v>
      </c>
      <c r="Y27" s="49">
        <v>3.3</v>
      </c>
      <c r="Z27" s="49">
        <v>9</v>
      </c>
      <c r="AA27" s="49">
        <v>37.700000000000003</v>
      </c>
      <c r="AB27" s="49">
        <v>40.626280000000001</v>
      </c>
      <c r="AC27" s="49">
        <v>12</v>
      </c>
      <c r="AD27" s="49">
        <v>75</v>
      </c>
      <c r="AE27" s="49">
        <v>2.5</v>
      </c>
      <c r="AF27" s="49">
        <v>3</v>
      </c>
      <c r="AG27" s="49">
        <v>2.5</v>
      </c>
      <c r="AH27" s="49">
        <v>4</v>
      </c>
    </row>
    <row r="28" spans="1:34" x14ac:dyDescent="0.2">
      <c r="G28" s="48" t="s">
        <v>378</v>
      </c>
      <c r="H28" s="48" t="s">
        <v>379</v>
      </c>
      <c r="I28" s="48"/>
      <c r="J28" s="48">
        <v>40.897630000000007</v>
      </c>
      <c r="K28" s="48">
        <v>0</v>
      </c>
      <c r="L28" s="48">
        <v>4</v>
      </c>
      <c r="M28" s="48">
        <v>21</v>
      </c>
      <c r="N28" s="48">
        <v>23.7</v>
      </c>
      <c r="O28" s="48">
        <v>25.545259999999999</v>
      </c>
      <c r="P28" s="48">
        <v>9</v>
      </c>
      <c r="Q28" s="48" t="s">
        <v>3621</v>
      </c>
      <c r="R28" s="48">
        <v>2</v>
      </c>
      <c r="S28" s="48">
        <v>5.5</v>
      </c>
      <c r="T28" s="48">
        <v>0.5</v>
      </c>
      <c r="U28" s="48">
        <v>1</v>
      </c>
      <c r="V28" s="49">
        <v>109</v>
      </c>
      <c r="W28" s="49">
        <v>40.820180000000001</v>
      </c>
      <c r="X28" s="49">
        <v>0</v>
      </c>
      <c r="Y28" s="49">
        <v>4</v>
      </c>
      <c r="Z28" s="49">
        <v>21</v>
      </c>
      <c r="AA28" s="49">
        <v>23.6</v>
      </c>
      <c r="AB28" s="49">
        <v>25.390360000000001</v>
      </c>
      <c r="AC28" s="49">
        <v>9</v>
      </c>
      <c r="AD28" s="49">
        <v>56.25</v>
      </c>
      <c r="AE28" s="49">
        <v>2</v>
      </c>
      <c r="AF28" s="49">
        <v>5.5</v>
      </c>
      <c r="AG28" s="49">
        <v>0.5</v>
      </c>
      <c r="AH28" s="49">
        <v>1</v>
      </c>
    </row>
    <row r="29" spans="1:34" x14ac:dyDescent="0.2">
      <c r="G29" s="48" t="s">
        <v>380</v>
      </c>
      <c r="H29" s="48" t="s">
        <v>381</v>
      </c>
      <c r="I29" s="48"/>
      <c r="J29" s="48">
        <v>30.611980000000003</v>
      </c>
      <c r="K29" s="48">
        <v>0</v>
      </c>
      <c r="L29" s="48">
        <v>5</v>
      </c>
      <c r="M29" s="48">
        <v>30</v>
      </c>
      <c r="N29" s="48">
        <v>7.5</v>
      </c>
      <c r="O29" s="48">
        <v>8.0989599999999999</v>
      </c>
      <c r="P29" s="48">
        <v>8.5</v>
      </c>
      <c r="Q29" s="48" t="s">
        <v>3536</v>
      </c>
      <c r="R29" s="48">
        <v>2.5</v>
      </c>
      <c r="S29" s="48">
        <v>4</v>
      </c>
      <c r="T29" s="48">
        <v>1</v>
      </c>
      <c r="U29" s="48">
        <v>1</v>
      </c>
      <c r="V29" s="49">
        <v>147</v>
      </c>
      <c r="W29" s="49">
        <v>30.613300000000002</v>
      </c>
      <c r="X29" s="49">
        <v>0</v>
      </c>
      <c r="Y29" s="49">
        <v>5</v>
      </c>
      <c r="Z29" s="49">
        <v>30</v>
      </c>
      <c r="AA29" s="49">
        <v>7.5</v>
      </c>
      <c r="AB29" s="49">
        <v>8.1015999999999995</v>
      </c>
      <c r="AC29" s="49">
        <v>8.5</v>
      </c>
      <c r="AD29" s="49">
        <v>53.125</v>
      </c>
      <c r="AE29" s="49">
        <v>2.5</v>
      </c>
      <c r="AF29" s="49">
        <v>4</v>
      </c>
      <c r="AG29" s="49">
        <v>1</v>
      </c>
      <c r="AH29" s="49">
        <v>1</v>
      </c>
    </row>
    <row r="30" spans="1:34" x14ac:dyDescent="0.2">
      <c r="G30" s="48" t="s">
        <v>382</v>
      </c>
      <c r="H30" s="48" t="s">
        <v>383</v>
      </c>
      <c r="I30" s="48"/>
      <c r="J30" s="48">
        <v>0</v>
      </c>
      <c r="K30" s="48">
        <v>0</v>
      </c>
      <c r="L30" s="48" t="s">
        <v>283</v>
      </c>
      <c r="M30" s="48" t="s">
        <v>283</v>
      </c>
      <c r="N30" s="48">
        <v>0</v>
      </c>
      <c r="O30" s="48">
        <v>0</v>
      </c>
      <c r="P30" s="48">
        <v>0</v>
      </c>
      <c r="Q30" s="48" t="s">
        <v>88</v>
      </c>
      <c r="R30" s="48">
        <v>2.5</v>
      </c>
      <c r="S30" s="48">
        <v>4.5</v>
      </c>
      <c r="T30" s="48">
        <v>1</v>
      </c>
      <c r="U30" s="48">
        <v>2</v>
      </c>
      <c r="V30" s="49">
        <v>168</v>
      </c>
      <c r="W30" s="49">
        <v>0</v>
      </c>
      <c r="X30" s="49">
        <v>0</v>
      </c>
      <c r="Y30" s="49" t="s">
        <v>283</v>
      </c>
      <c r="Z30" s="49" t="s">
        <v>283</v>
      </c>
      <c r="AA30" s="49">
        <v>0</v>
      </c>
      <c r="AB30" s="49">
        <v>0</v>
      </c>
      <c r="AC30" s="49">
        <v>0</v>
      </c>
      <c r="AD30" s="49">
        <v>0</v>
      </c>
      <c r="AE30" s="49">
        <v>2.5</v>
      </c>
      <c r="AF30" s="49">
        <v>4.5</v>
      </c>
      <c r="AG30" s="49">
        <v>1</v>
      </c>
      <c r="AH30" s="49">
        <v>2</v>
      </c>
    </row>
    <row r="31" spans="1:34" x14ac:dyDescent="0.2">
      <c r="G31" s="48" t="s">
        <v>384</v>
      </c>
      <c r="H31" s="48" t="s">
        <v>385</v>
      </c>
      <c r="I31" s="48"/>
      <c r="J31" s="48">
        <v>48.427110000000006</v>
      </c>
      <c r="K31" s="48">
        <v>0</v>
      </c>
      <c r="L31" s="48">
        <v>6</v>
      </c>
      <c r="M31" s="48">
        <v>18</v>
      </c>
      <c r="N31" s="48">
        <v>14.5</v>
      </c>
      <c r="O31" s="48">
        <v>15.60421</v>
      </c>
      <c r="P31" s="48">
        <v>13</v>
      </c>
      <c r="Q31" s="48" t="s">
        <v>3710</v>
      </c>
      <c r="R31" s="48">
        <v>3</v>
      </c>
      <c r="S31" s="48">
        <v>4</v>
      </c>
      <c r="T31" s="48">
        <v>3</v>
      </c>
      <c r="U31" s="48">
        <v>3</v>
      </c>
      <c r="V31" s="49">
        <v>82</v>
      </c>
      <c r="W31" s="49">
        <v>48.507350000000002</v>
      </c>
      <c r="X31" s="49">
        <v>0</v>
      </c>
      <c r="Y31" s="49">
        <v>6</v>
      </c>
      <c r="Z31" s="49">
        <v>18</v>
      </c>
      <c r="AA31" s="49">
        <v>14.6</v>
      </c>
      <c r="AB31" s="49">
        <v>15.764699999999999</v>
      </c>
      <c r="AC31" s="49">
        <v>13</v>
      </c>
      <c r="AD31" s="49">
        <v>81.25</v>
      </c>
      <c r="AE31" s="49">
        <v>3</v>
      </c>
      <c r="AF31" s="49">
        <v>4</v>
      </c>
      <c r="AG31" s="49">
        <v>3</v>
      </c>
      <c r="AH31" s="49">
        <v>3</v>
      </c>
    </row>
    <row r="32" spans="1:34" x14ac:dyDescent="0.2">
      <c r="G32" s="48" t="s">
        <v>386</v>
      </c>
      <c r="H32" s="48" t="s">
        <v>387</v>
      </c>
      <c r="I32" s="48"/>
      <c r="J32" s="48">
        <v>36.626960000000004</v>
      </c>
      <c r="K32" s="48">
        <v>0</v>
      </c>
      <c r="L32" s="48">
        <v>2.8</v>
      </c>
      <c r="M32" s="48">
        <v>33.5</v>
      </c>
      <c r="N32" s="48">
        <v>15.8</v>
      </c>
      <c r="O32" s="48">
        <v>17.003910000000001</v>
      </c>
      <c r="P32" s="48">
        <v>9</v>
      </c>
      <c r="Q32" s="48" t="s">
        <v>3621</v>
      </c>
      <c r="R32" s="48">
        <v>2</v>
      </c>
      <c r="S32" s="48">
        <v>5.5</v>
      </c>
      <c r="T32" s="48">
        <v>0.5</v>
      </c>
      <c r="U32" s="48">
        <v>1</v>
      </c>
      <c r="V32" s="49">
        <v>129</v>
      </c>
      <c r="W32" s="49">
        <v>36.626960000000004</v>
      </c>
      <c r="X32" s="49">
        <v>0</v>
      </c>
      <c r="Y32" s="49">
        <v>2.8</v>
      </c>
      <c r="Z32" s="49">
        <v>33.5</v>
      </c>
      <c r="AA32" s="49">
        <v>15.8</v>
      </c>
      <c r="AB32" s="49">
        <v>17.003910000000001</v>
      </c>
      <c r="AC32" s="49">
        <v>9</v>
      </c>
      <c r="AD32" s="49">
        <v>56.25</v>
      </c>
      <c r="AE32" s="49">
        <v>2</v>
      </c>
      <c r="AF32" s="49">
        <v>5.5</v>
      </c>
      <c r="AG32" s="49">
        <v>0.5</v>
      </c>
      <c r="AH32" s="49">
        <v>1</v>
      </c>
    </row>
    <row r="33" spans="7:34" x14ac:dyDescent="0.2">
      <c r="G33" s="48" t="s">
        <v>388</v>
      </c>
      <c r="H33" s="48" t="s">
        <v>389</v>
      </c>
      <c r="I33" s="48"/>
      <c r="J33" s="48">
        <v>81.46023000000001</v>
      </c>
      <c r="K33" s="48">
        <v>1</v>
      </c>
      <c r="L33" s="48">
        <v>0.8</v>
      </c>
      <c r="M33" s="48">
        <v>7</v>
      </c>
      <c r="N33" s="48">
        <v>87.5</v>
      </c>
      <c r="O33" s="48">
        <v>94.170460000000006</v>
      </c>
      <c r="P33" s="48">
        <v>11</v>
      </c>
      <c r="Q33" s="48" t="s">
        <v>3485</v>
      </c>
      <c r="R33" s="48">
        <v>2.5</v>
      </c>
      <c r="S33" s="48">
        <v>4.5</v>
      </c>
      <c r="T33" s="48">
        <v>1</v>
      </c>
      <c r="U33" s="48">
        <v>3</v>
      </c>
      <c r="V33" s="49">
        <v>13</v>
      </c>
      <c r="W33" s="49">
        <v>81.034940000000006</v>
      </c>
      <c r="X33" s="49">
        <v>1</v>
      </c>
      <c r="Y33" s="49">
        <v>0.8</v>
      </c>
      <c r="Z33" s="49">
        <v>7</v>
      </c>
      <c r="AA33" s="49">
        <v>86.7</v>
      </c>
      <c r="AB33" s="49">
        <v>93.319869999999995</v>
      </c>
      <c r="AC33" s="49">
        <v>11</v>
      </c>
      <c r="AD33" s="49">
        <v>68.75</v>
      </c>
      <c r="AE33" s="49">
        <v>2.5</v>
      </c>
      <c r="AF33" s="49">
        <v>4.5</v>
      </c>
      <c r="AG33" s="49">
        <v>1</v>
      </c>
      <c r="AH33" s="49">
        <v>3</v>
      </c>
    </row>
    <row r="34" spans="7:34" x14ac:dyDescent="0.2">
      <c r="G34" s="48" t="s">
        <v>390</v>
      </c>
      <c r="H34" s="48" t="s">
        <v>391</v>
      </c>
      <c r="I34" s="48"/>
      <c r="J34" s="48">
        <v>28.125000000000004</v>
      </c>
      <c r="K34" s="48">
        <v>0</v>
      </c>
      <c r="L34" s="48">
        <v>4.8</v>
      </c>
      <c r="M34" s="48">
        <v>76</v>
      </c>
      <c r="N34" s="48">
        <v>0</v>
      </c>
      <c r="O34" s="48">
        <v>0</v>
      </c>
      <c r="P34" s="48">
        <v>9</v>
      </c>
      <c r="Q34" s="48" t="s">
        <v>3621</v>
      </c>
      <c r="R34" s="48">
        <v>2</v>
      </c>
      <c r="S34" s="48">
        <v>5.5</v>
      </c>
      <c r="T34" s="48">
        <v>0.5</v>
      </c>
      <c r="U34" s="48">
        <v>1</v>
      </c>
      <c r="V34" s="49">
        <v>155</v>
      </c>
      <c r="W34" s="49">
        <v>28.125000000000004</v>
      </c>
      <c r="X34" s="49">
        <v>0</v>
      </c>
      <c r="Y34" s="49">
        <v>4.8</v>
      </c>
      <c r="Z34" s="49">
        <v>76</v>
      </c>
      <c r="AA34" s="49">
        <v>0</v>
      </c>
      <c r="AB34" s="49">
        <v>0</v>
      </c>
      <c r="AC34" s="49">
        <v>9</v>
      </c>
      <c r="AD34" s="49">
        <v>56.25</v>
      </c>
      <c r="AE34" s="49">
        <v>2</v>
      </c>
      <c r="AF34" s="49">
        <v>5.5</v>
      </c>
      <c r="AG34" s="49">
        <v>0.5</v>
      </c>
      <c r="AH34" s="49">
        <v>1</v>
      </c>
    </row>
    <row r="35" spans="7:34" x14ac:dyDescent="0.2">
      <c r="G35" s="48" t="s">
        <v>392</v>
      </c>
      <c r="H35" s="48" t="s">
        <v>393</v>
      </c>
      <c r="I35" s="48"/>
      <c r="J35" s="48">
        <v>28.125000000000004</v>
      </c>
      <c r="K35" s="48">
        <v>0</v>
      </c>
      <c r="L35" s="48">
        <v>4</v>
      </c>
      <c r="M35" s="48">
        <v>60</v>
      </c>
      <c r="N35" s="48">
        <v>0</v>
      </c>
      <c r="O35" s="48">
        <v>0</v>
      </c>
      <c r="P35" s="48">
        <v>9</v>
      </c>
      <c r="Q35" s="48" t="s">
        <v>3621</v>
      </c>
      <c r="R35" s="48">
        <v>2</v>
      </c>
      <c r="S35" s="48">
        <v>5.5</v>
      </c>
      <c r="T35" s="48">
        <v>0.5</v>
      </c>
      <c r="U35" s="48">
        <v>1</v>
      </c>
      <c r="V35" s="49">
        <v>155</v>
      </c>
      <c r="W35" s="49">
        <v>28.125000000000004</v>
      </c>
      <c r="X35" s="49">
        <v>0</v>
      </c>
      <c r="Y35" s="49">
        <v>4</v>
      </c>
      <c r="Z35" s="49">
        <v>60</v>
      </c>
      <c r="AA35" s="49">
        <v>0</v>
      </c>
      <c r="AB35" s="49">
        <v>0</v>
      </c>
      <c r="AC35" s="49">
        <v>9</v>
      </c>
      <c r="AD35" s="49">
        <v>56.25</v>
      </c>
      <c r="AE35" s="49">
        <v>2</v>
      </c>
      <c r="AF35" s="49">
        <v>5.5</v>
      </c>
      <c r="AG35" s="49">
        <v>0.5</v>
      </c>
      <c r="AH35" s="49">
        <v>1</v>
      </c>
    </row>
    <row r="36" spans="7:34" x14ac:dyDescent="0.2">
      <c r="G36" s="48" t="s">
        <v>394</v>
      </c>
      <c r="H36" s="48" t="s">
        <v>395</v>
      </c>
      <c r="I36" s="48"/>
      <c r="J36" s="48">
        <v>59.902370000000005</v>
      </c>
      <c r="K36" s="48">
        <v>0</v>
      </c>
      <c r="L36" s="48">
        <v>2</v>
      </c>
      <c r="M36" s="48">
        <v>14.5</v>
      </c>
      <c r="N36" s="48">
        <v>41.6</v>
      </c>
      <c r="O36" s="48">
        <v>44.804729999999999</v>
      </c>
      <c r="P36" s="48">
        <v>12</v>
      </c>
      <c r="Q36" s="48" t="s">
        <v>734</v>
      </c>
      <c r="R36" s="48">
        <v>2.5</v>
      </c>
      <c r="S36" s="48">
        <v>4.5</v>
      </c>
      <c r="T36" s="48">
        <v>2</v>
      </c>
      <c r="U36" s="48">
        <v>3</v>
      </c>
      <c r="V36" s="49">
        <v>53</v>
      </c>
      <c r="W36" s="49">
        <v>60.063870000000001</v>
      </c>
      <c r="X36" s="49">
        <v>0</v>
      </c>
      <c r="Y36" s="49">
        <v>2</v>
      </c>
      <c r="Z36" s="49">
        <v>14.5</v>
      </c>
      <c r="AA36" s="49">
        <v>41.9</v>
      </c>
      <c r="AB36" s="49">
        <v>45.12773</v>
      </c>
      <c r="AC36" s="49">
        <v>12</v>
      </c>
      <c r="AD36" s="49">
        <v>75</v>
      </c>
      <c r="AE36" s="49">
        <v>2.5</v>
      </c>
      <c r="AF36" s="49">
        <v>4.5</v>
      </c>
      <c r="AG36" s="49">
        <v>2</v>
      </c>
      <c r="AH36" s="49">
        <v>3</v>
      </c>
    </row>
    <row r="37" spans="7:34" x14ac:dyDescent="0.2">
      <c r="G37" s="48" t="s">
        <v>396</v>
      </c>
      <c r="H37" s="48" t="s">
        <v>397</v>
      </c>
      <c r="I37" s="48"/>
      <c r="J37" s="48">
        <v>55.824040000000004</v>
      </c>
      <c r="K37" s="48">
        <v>0</v>
      </c>
      <c r="L37" s="48">
        <v>1.7</v>
      </c>
      <c r="M37" s="48">
        <v>22</v>
      </c>
      <c r="N37" s="48">
        <v>36.9</v>
      </c>
      <c r="O37" s="48">
        <v>39.77308</v>
      </c>
      <c r="P37" s="48">
        <v>11.5</v>
      </c>
      <c r="Q37" s="48" t="s">
        <v>4552</v>
      </c>
      <c r="R37" s="48">
        <v>3</v>
      </c>
      <c r="S37" s="48">
        <v>5</v>
      </c>
      <c r="T37" s="48">
        <v>2.5</v>
      </c>
      <c r="U37" s="48">
        <v>1</v>
      </c>
      <c r="V37" s="49">
        <v>51</v>
      </c>
      <c r="W37" s="49">
        <v>62.074040000000004</v>
      </c>
      <c r="X37" s="49">
        <v>0</v>
      </c>
      <c r="Y37" s="49">
        <v>1.7</v>
      </c>
      <c r="Z37" s="49">
        <v>22</v>
      </c>
      <c r="AA37" s="49">
        <v>36.9</v>
      </c>
      <c r="AB37" s="49">
        <v>39.77308</v>
      </c>
      <c r="AC37" s="49">
        <v>13.5</v>
      </c>
      <c r="AD37" s="49">
        <v>84.375</v>
      </c>
      <c r="AE37" s="49">
        <v>3</v>
      </c>
      <c r="AF37" s="49">
        <v>6</v>
      </c>
      <c r="AG37" s="49">
        <v>2.5</v>
      </c>
      <c r="AH37" s="49">
        <v>2</v>
      </c>
    </row>
    <row r="38" spans="7:34" x14ac:dyDescent="0.2">
      <c r="G38" s="48" t="s">
        <v>398</v>
      </c>
      <c r="H38" s="48" t="s">
        <v>399</v>
      </c>
      <c r="I38" s="48"/>
      <c r="J38" s="48">
        <v>67.395949999999999</v>
      </c>
      <c r="K38" s="48">
        <v>1</v>
      </c>
      <c r="L38" s="48">
        <v>1.7</v>
      </c>
      <c r="M38" s="48">
        <v>8.5</v>
      </c>
      <c r="N38" s="48">
        <v>67.2</v>
      </c>
      <c r="O38" s="48">
        <v>72.291910000000001</v>
      </c>
      <c r="P38" s="48">
        <v>10</v>
      </c>
      <c r="Q38" s="48" t="s">
        <v>712</v>
      </c>
      <c r="R38" s="48">
        <v>3</v>
      </c>
      <c r="S38" s="48">
        <v>5.5</v>
      </c>
      <c r="T38" s="48">
        <v>0.5</v>
      </c>
      <c r="U38" s="48">
        <v>1</v>
      </c>
      <c r="V38" s="49">
        <v>32</v>
      </c>
      <c r="W38" s="49">
        <v>71.369020000000006</v>
      </c>
      <c r="X38" s="49">
        <v>1</v>
      </c>
      <c r="Y38" s="49">
        <v>1.7</v>
      </c>
      <c r="Z38" s="49">
        <v>8.5</v>
      </c>
      <c r="AA38" s="49">
        <v>68.7</v>
      </c>
      <c r="AB38" s="49">
        <v>73.988039999999998</v>
      </c>
      <c r="AC38" s="49">
        <v>11</v>
      </c>
      <c r="AD38" s="49">
        <v>68.75</v>
      </c>
      <c r="AE38" s="49">
        <v>3</v>
      </c>
      <c r="AF38" s="49">
        <v>5.5</v>
      </c>
      <c r="AG38" s="49">
        <v>0.5</v>
      </c>
      <c r="AH38" s="49">
        <v>2</v>
      </c>
    </row>
    <row r="39" spans="7:34" x14ac:dyDescent="0.2">
      <c r="G39" s="48" t="s">
        <v>98</v>
      </c>
      <c r="H39" s="48" t="s">
        <v>38</v>
      </c>
      <c r="I39" s="48"/>
      <c r="J39" s="48">
        <v>0</v>
      </c>
      <c r="K39" s="48">
        <v>0</v>
      </c>
      <c r="L39" s="48" t="s">
        <v>283</v>
      </c>
      <c r="M39" s="48" t="s">
        <v>283</v>
      </c>
      <c r="N39" s="48">
        <v>0</v>
      </c>
      <c r="O39" s="48">
        <v>0</v>
      </c>
      <c r="P39" s="48">
        <v>0</v>
      </c>
      <c r="Q39" s="48" t="s">
        <v>88</v>
      </c>
      <c r="R39" s="48">
        <v>2</v>
      </c>
      <c r="S39" s="48">
        <v>5.5</v>
      </c>
      <c r="T39" s="48">
        <v>0.5</v>
      </c>
      <c r="U39" s="48">
        <v>1</v>
      </c>
      <c r="V39" s="49">
        <v>168</v>
      </c>
      <c r="W39" s="49">
        <v>0</v>
      </c>
      <c r="X39" s="49">
        <v>0</v>
      </c>
      <c r="Y39" s="49" t="s">
        <v>283</v>
      </c>
      <c r="Z39" s="49" t="s">
        <v>283</v>
      </c>
      <c r="AA39" s="49">
        <v>0</v>
      </c>
      <c r="AB39" s="49">
        <v>0</v>
      </c>
      <c r="AC39" s="49">
        <v>0</v>
      </c>
      <c r="AD39" s="49">
        <v>0</v>
      </c>
      <c r="AE39" s="49">
        <v>2</v>
      </c>
      <c r="AF39" s="49">
        <v>5.5</v>
      </c>
      <c r="AG39" s="49">
        <v>0.5</v>
      </c>
      <c r="AH39" s="49">
        <v>1</v>
      </c>
    </row>
    <row r="40" spans="7:34" x14ac:dyDescent="0.2">
      <c r="G40" s="48" t="s">
        <v>400</v>
      </c>
      <c r="H40" s="48" t="s">
        <v>401</v>
      </c>
      <c r="I40" s="48"/>
      <c r="J40" s="48">
        <v>0</v>
      </c>
      <c r="K40" s="48">
        <v>0</v>
      </c>
      <c r="L40" s="48" t="s">
        <v>283</v>
      </c>
      <c r="M40" s="48" t="s">
        <v>283</v>
      </c>
      <c r="N40" s="48">
        <v>0</v>
      </c>
      <c r="O40" s="48">
        <v>0</v>
      </c>
      <c r="P40" s="48">
        <v>0</v>
      </c>
      <c r="Q40" s="48" t="s">
        <v>88</v>
      </c>
      <c r="R40" s="48">
        <v>2</v>
      </c>
      <c r="S40" s="48">
        <v>5.5</v>
      </c>
      <c r="T40" s="48">
        <v>0.5</v>
      </c>
      <c r="U40" s="48">
        <v>1</v>
      </c>
      <c r="V40" s="49">
        <v>168</v>
      </c>
      <c r="W40" s="49">
        <v>0</v>
      </c>
      <c r="X40" s="49">
        <v>0</v>
      </c>
      <c r="Y40" s="49" t="s">
        <v>283</v>
      </c>
      <c r="Z40" s="49" t="s">
        <v>283</v>
      </c>
      <c r="AA40" s="49">
        <v>0</v>
      </c>
      <c r="AB40" s="49">
        <v>0</v>
      </c>
      <c r="AC40" s="49">
        <v>0</v>
      </c>
      <c r="AD40" s="49">
        <v>0</v>
      </c>
      <c r="AE40" s="49">
        <v>2</v>
      </c>
      <c r="AF40" s="49">
        <v>5.5</v>
      </c>
      <c r="AG40" s="49">
        <v>0.5</v>
      </c>
      <c r="AH40" s="49">
        <v>1</v>
      </c>
    </row>
    <row r="41" spans="7:34" x14ac:dyDescent="0.2">
      <c r="G41" s="48" t="s">
        <v>402</v>
      </c>
      <c r="H41" s="48" t="s">
        <v>403</v>
      </c>
      <c r="I41" s="48"/>
      <c r="J41" s="48">
        <v>37.807110000000002</v>
      </c>
      <c r="K41" s="48">
        <v>0</v>
      </c>
      <c r="L41" s="48">
        <v>3.3</v>
      </c>
      <c r="M41" s="48">
        <v>25</v>
      </c>
      <c r="N41" s="48">
        <v>18</v>
      </c>
      <c r="O41" s="48">
        <v>19.36422</v>
      </c>
      <c r="P41" s="48">
        <v>9</v>
      </c>
      <c r="Q41" s="48" t="s">
        <v>3621</v>
      </c>
      <c r="R41" s="48">
        <v>2</v>
      </c>
      <c r="S41" s="48">
        <v>5.5</v>
      </c>
      <c r="T41" s="48">
        <v>0.5</v>
      </c>
      <c r="U41" s="48">
        <v>1</v>
      </c>
      <c r="V41" s="49">
        <v>119</v>
      </c>
      <c r="W41" s="49">
        <v>38.545770000000005</v>
      </c>
      <c r="X41" s="49">
        <v>0</v>
      </c>
      <c r="Y41" s="49">
        <v>3.3</v>
      </c>
      <c r="Z41" s="49">
        <v>25</v>
      </c>
      <c r="AA41" s="49">
        <v>19.399999999999999</v>
      </c>
      <c r="AB41" s="49">
        <v>20.841550000000002</v>
      </c>
      <c r="AC41" s="49">
        <v>9</v>
      </c>
      <c r="AD41" s="49">
        <v>56.25</v>
      </c>
      <c r="AE41" s="49">
        <v>2</v>
      </c>
      <c r="AF41" s="49">
        <v>5.5</v>
      </c>
      <c r="AG41" s="49">
        <v>0.5</v>
      </c>
      <c r="AH41" s="49">
        <v>1</v>
      </c>
    </row>
    <row r="42" spans="7:34" x14ac:dyDescent="0.2">
      <c r="G42" s="48" t="s">
        <v>404</v>
      </c>
      <c r="H42" s="48" t="s">
        <v>405</v>
      </c>
      <c r="I42" s="48"/>
      <c r="J42" s="48">
        <v>34.531980000000004</v>
      </c>
      <c r="K42" s="48">
        <v>0</v>
      </c>
      <c r="L42" s="48">
        <v>3</v>
      </c>
      <c r="M42" s="48">
        <v>14.5</v>
      </c>
      <c r="N42" s="48">
        <v>29.3</v>
      </c>
      <c r="O42" s="48">
        <v>31.563960000000002</v>
      </c>
      <c r="P42" s="48">
        <v>6</v>
      </c>
      <c r="Q42" s="48" t="s">
        <v>813</v>
      </c>
      <c r="R42" s="48">
        <v>3</v>
      </c>
      <c r="S42" s="48">
        <v>2</v>
      </c>
      <c r="T42" s="48">
        <v>0</v>
      </c>
      <c r="U42" s="48">
        <v>1</v>
      </c>
      <c r="V42" s="49">
        <v>137</v>
      </c>
      <c r="W42" s="49">
        <v>34.635250000000006</v>
      </c>
      <c r="X42" s="49">
        <v>0</v>
      </c>
      <c r="Y42" s="49">
        <v>3</v>
      </c>
      <c r="Z42" s="49">
        <v>14.5</v>
      </c>
      <c r="AA42" s="49">
        <v>29.5</v>
      </c>
      <c r="AB42" s="49">
        <v>31.770499999999998</v>
      </c>
      <c r="AC42" s="49">
        <v>6</v>
      </c>
      <c r="AD42" s="49">
        <v>37.5</v>
      </c>
      <c r="AE42" s="49">
        <v>3</v>
      </c>
      <c r="AF42" s="49">
        <v>2</v>
      </c>
      <c r="AG42" s="49">
        <v>0</v>
      </c>
      <c r="AH42" s="49">
        <v>1</v>
      </c>
    </row>
    <row r="43" spans="7:34" x14ac:dyDescent="0.2">
      <c r="G43" s="48" t="s">
        <v>406</v>
      </c>
      <c r="H43" s="48" t="s">
        <v>407</v>
      </c>
      <c r="I43" s="48"/>
      <c r="J43" s="48">
        <v>48.001320000000007</v>
      </c>
      <c r="K43" s="48">
        <v>0</v>
      </c>
      <c r="L43" s="48">
        <v>2.2000000000000002</v>
      </c>
      <c r="M43" s="48">
        <v>18</v>
      </c>
      <c r="N43" s="48">
        <v>36.9</v>
      </c>
      <c r="O43" s="48">
        <v>39.752650000000003</v>
      </c>
      <c r="P43" s="48">
        <v>9</v>
      </c>
      <c r="Q43" s="48" t="s">
        <v>3621</v>
      </c>
      <c r="R43" s="48">
        <v>2</v>
      </c>
      <c r="S43" s="48">
        <v>5.5</v>
      </c>
      <c r="T43" s="48">
        <v>0.5</v>
      </c>
      <c r="U43" s="48">
        <v>1</v>
      </c>
      <c r="V43" s="49">
        <v>85</v>
      </c>
      <c r="W43" s="49">
        <v>47.935940000000002</v>
      </c>
      <c r="X43" s="49">
        <v>0</v>
      </c>
      <c r="Y43" s="49">
        <v>2.2000000000000002</v>
      </c>
      <c r="Z43" s="49">
        <v>18</v>
      </c>
      <c r="AA43" s="49">
        <v>36.799999999999997</v>
      </c>
      <c r="AB43" s="49">
        <v>39.62189</v>
      </c>
      <c r="AC43" s="49">
        <v>9</v>
      </c>
      <c r="AD43" s="49">
        <v>56.25</v>
      </c>
      <c r="AE43" s="49">
        <v>2</v>
      </c>
      <c r="AF43" s="49">
        <v>5.5</v>
      </c>
      <c r="AG43" s="49">
        <v>0.5</v>
      </c>
      <c r="AH43" s="49">
        <v>1</v>
      </c>
    </row>
    <row r="44" spans="7:34" x14ac:dyDescent="0.2">
      <c r="G44" s="48" t="s">
        <v>408</v>
      </c>
      <c r="H44" s="48" t="s">
        <v>409</v>
      </c>
      <c r="I44" s="48"/>
      <c r="J44" s="48">
        <v>56.203160000000004</v>
      </c>
      <c r="K44" s="48">
        <v>0</v>
      </c>
      <c r="L44" s="48">
        <v>3.1</v>
      </c>
      <c r="M44" s="48">
        <v>14.5</v>
      </c>
      <c r="N44" s="48">
        <v>34.799999999999997</v>
      </c>
      <c r="O44" s="48">
        <v>37.406320000000001</v>
      </c>
      <c r="P44" s="48">
        <v>12</v>
      </c>
      <c r="Q44" s="48" t="s">
        <v>734</v>
      </c>
      <c r="R44" s="48">
        <v>3</v>
      </c>
      <c r="S44" s="48">
        <v>4</v>
      </c>
      <c r="T44" s="48">
        <v>3</v>
      </c>
      <c r="U44" s="48">
        <v>2</v>
      </c>
      <c r="V44" s="49">
        <v>63</v>
      </c>
      <c r="W44" s="49">
        <v>56.456380000000003</v>
      </c>
      <c r="X44" s="49">
        <v>0</v>
      </c>
      <c r="Y44" s="49">
        <v>3.1</v>
      </c>
      <c r="Z44" s="49">
        <v>14.5</v>
      </c>
      <c r="AA44" s="49">
        <v>35.200000000000003</v>
      </c>
      <c r="AB44" s="49">
        <v>37.912770000000002</v>
      </c>
      <c r="AC44" s="49">
        <v>12</v>
      </c>
      <c r="AD44" s="49">
        <v>75</v>
      </c>
      <c r="AE44" s="49">
        <v>3</v>
      </c>
      <c r="AF44" s="49">
        <v>4</v>
      </c>
      <c r="AG44" s="49">
        <v>3</v>
      </c>
      <c r="AH44" s="49">
        <v>2</v>
      </c>
    </row>
    <row r="45" spans="7:34" x14ac:dyDescent="0.2">
      <c r="G45" s="48" t="s">
        <v>410</v>
      </c>
      <c r="H45" s="48" t="s">
        <v>411</v>
      </c>
      <c r="I45" s="48"/>
      <c r="J45" s="48">
        <v>72.323350000000005</v>
      </c>
      <c r="K45" s="48">
        <v>1</v>
      </c>
      <c r="L45" s="48">
        <v>1.5</v>
      </c>
      <c r="M45" s="48">
        <v>14.5</v>
      </c>
      <c r="N45" s="48">
        <v>73.400000000000006</v>
      </c>
      <c r="O45" s="48">
        <v>79.021699999999996</v>
      </c>
      <c r="P45" s="48">
        <v>10.5</v>
      </c>
      <c r="Q45" s="48" t="s">
        <v>4553</v>
      </c>
      <c r="R45" s="48">
        <v>3</v>
      </c>
      <c r="S45" s="48">
        <v>5</v>
      </c>
      <c r="T45" s="48">
        <v>1.5</v>
      </c>
      <c r="U45" s="48">
        <v>1</v>
      </c>
      <c r="V45" s="49">
        <v>31</v>
      </c>
      <c r="W45" s="49">
        <v>72.522829999999999</v>
      </c>
      <c r="X45" s="49">
        <v>1</v>
      </c>
      <c r="Y45" s="49">
        <v>1.5</v>
      </c>
      <c r="Z45" s="49">
        <v>14.5</v>
      </c>
      <c r="AA45" s="49">
        <v>73.8</v>
      </c>
      <c r="AB45" s="49">
        <v>79.420659999999998</v>
      </c>
      <c r="AC45" s="49">
        <v>10.5</v>
      </c>
      <c r="AD45" s="49">
        <v>65.625</v>
      </c>
      <c r="AE45" s="49">
        <v>3</v>
      </c>
      <c r="AF45" s="49">
        <v>5</v>
      </c>
      <c r="AG45" s="49">
        <v>1.5</v>
      </c>
      <c r="AH45" s="49">
        <v>1</v>
      </c>
    </row>
    <row r="46" spans="7:34" x14ac:dyDescent="0.2">
      <c r="G46" s="48" t="s">
        <v>412</v>
      </c>
      <c r="H46" s="48" t="s">
        <v>413</v>
      </c>
      <c r="I46" s="48"/>
      <c r="J46" s="48">
        <v>80.047880000000006</v>
      </c>
      <c r="K46" s="48">
        <v>1</v>
      </c>
      <c r="L46" s="48">
        <v>2.1</v>
      </c>
      <c r="M46" s="48">
        <v>17</v>
      </c>
      <c r="N46" s="48">
        <v>67.400000000000006</v>
      </c>
      <c r="O46" s="48">
        <v>72.595759999999999</v>
      </c>
      <c r="P46" s="48">
        <v>14</v>
      </c>
      <c r="Q46" s="48" t="s">
        <v>318</v>
      </c>
      <c r="R46" s="48">
        <v>2.5</v>
      </c>
      <c r="S46" s="48">
        <v>5.5</v>
      </c>
      <c r="T46" s="48">
        <v>3</v>
      </c>
      <c r="U46" s="48">
        <v>3</v>
      </c>
      <c r="V46" s="49">
        <v>16</v>
      </c>
      <c r="W46" s="49">
        <v>80.083040000000011</v>
      </c>
      <c r="X46" s="49">
        <v>1</v>
      </c>
      <c r="Y46" s="49">
        <v>2.1</v>
      </c>
      <c r="Z46" s="49">
        <v>17</v>
      </c>
      <c r="AA46" s="49">
        <v>67.5</v>
      </c>
      <c r="AB46" s="49">
        <v>72.666079999999994</v>
      </c>
      <c r="AC46" s="49">
        <v>14</v>
      </c>
      <c r="AD46" s="49">
        <v>87.5</v>
      </c>
      <c r="AE46" s="49">
        <v>2.5</v>
      </c>
      <c r="AF46" s="49">
        <v>5.5</v>
      </c>
      <c r="AG46" s="49">
        <v>3</v>
      </c>
      <c r="AH46" s="49">
        <v>3</v>
      </c>
    </row>
    <row r="47" spans="7:34" x14ac:dyDescent="0.2">
      <c r="G47" s="48" t="s">
        <v>414</v>
      </c>
      <c r="H47" s="48" t="s">
        <v>415</v>
      </c>
      <c r="I47" s="48"/>
      <c r="J47" s="48">
        <v>85.125780000000006</v>
      </c>
      <c r="K47" s="48">
        <v>1</v>
      </c>
      <c r="L47" s="48">
        <v>1</v>
      </c>
      <c r="M47" s="48">
        <v>4</v>
      </c>
      <c r="N47" s="48">
        <v>88.5</v>
      </c>
      <c r="O47" s="48">
        <v>95.251549999999995</v>
      </c>
      <c r="P47" s="48">
        <v>12</v>
      </c>
      <c r="Q47" s="48" t="s">
        <v>734</v>
      </c>
      <c r="R47" s="48">
        <v>3</v>
      </c>
      <c r="S47" s="48">
        <v>6</v>
      </c>
      <c r="T47" s="48">
        <v>1</v>
      </c>
      <c r="U47" s="48">
        <v>2</v>
      </c>
      <c r="V47" s="49">
        <v>6</v>
      </c>
      <c r="W47" s="49">
        <v>85.13597</v>
      </c>
      <c r="X47" s="49">
        <v>1</v>
      </c>
      <c r="Y47" s="49">
        <v>1</v>
      </c>
      <c r="Z47" s="49">
        <v>4</v>
      </c>
      <c r="AA47" s="49">
        <v>88.5</v>
      </c>
      <c r="AB47" s="49">
        <v>95.271929999999998</v>
      </c>
      <c r="AC47" s="49">
        <v>12</v>
      </c>
      <c r="AD47" s="49">
        <v>75</v>
      </c>
      <c r="AE47" s="49">
        <v>3</v>
      </c>
      <c r="AF47" s="49">
        <v>6</v>
      </c>
      <c r="AG47" s="49">
        <v>1</v>
      </c>
      <c r="AH47" s="49">
        <v>2</v>
      </c>
    </row>
    <row r="48" spans="7:34" x14ac:dyDescent="0.2">
      <c r="G48" s="48" t="s">
        <v>104</v>
      </c>
      <c r="H48" s="48" t="s">
        <v>26</v>
      </c>
      <c r="I48" s="48"/>
      <c r="J48" s="48">
        <v>60.854580000000006</v>
      </c>
      <c r="K48" s="48">
        <v>0</v>
      </c>
      <c r="L48" s="48">
        <v>2.2999999999999998</v>
      </c>
      <c r="M48" s="48">
        <v>11</v>
      </c>
      <c r="N48" s="48">
        <v>37.6</v>
      </c>
      <c r="O48" s="48">
        <v>40.459159999999997</v>
      </c>
      <c r="P48" s="48">
        <v>13</v>
      </c>
      <c r="Q48" s="48" t="s">
        <v>3710</v>
      </c>
      <c r="R48" s="48">
        <v>2</v>
      </c>
      <c r="S48" s="48">
        <v>5.5</v>
      </c>
      <c r="T48" s="48">
        <v>1.5</v>
      </c>
      <c r="U48" s="48">
        <v>4</v>
      </c>
      <c r="V48" s="49">
        <v>44</v>
      </c>
      <c r="W48" s="49">
        <v>65.857070000000007</v>
      </c>
      <c r="X48" s="49">
        <v>0</v>
      </c>
      <c r="Y48" s="49">
        <v>1.5</v>
      </c>
      <c r="Z48" s="49">
        <v>11</v>
      </c>
      <c r="AA48" s="49">
        <v>44</v>
      </c>
      <c r="AB48" s="49">
        <v>47.339149999999997</v>
      </c>
      <c r="AC48" s="49">
        <v>13.5</v>
      </c>
      <c r="AD48" s="49">
        <v>84.375</v>
      </c>
      <c r="AE48" s="49">
        <v>2.5</v>
      </c>
      <c r="AF48" s="49">
        <v>5.5</v>
      </c>
      <c r="AG48" s="49">
        <v>1.5</v>
      </c>
      <c r="AH48" s="49">
        <v>4</v>
      </c>
    </row>
    <row r="49" spans="7:34" x14ac:dyDescent="0.2">
      <c r="G49" s="48" t="s">
        <v>416</v>
      </c>
      <c r="H49" s="48" t="s">
        <v>417</v>
      </c>
      <c r="I49" s="48"/>
      <c r="J49" s="48">
        <v>34.530230000000003</v>
      </c>
      <c r="K49" s="48">
        <v>0</v>
      </c>
      <c r="L49" s="48">
        <v>4</v>
      </c>
      <c r="M49" s="48">
        <v>10</v>
      </c>
      <c r="N49" s="48">
        <v>29.3</v>
      </c>
      <c r="O49" s="48">
        <v>31.560459999999999</v>
      </c>
      <c r="P49" s="48">
        <v>6</v>
      </c>
      <c r="Q49" s="48" t="s">
        <v>813</v>
      </c>
      <c r="R49" s="48">
        <v>2</v>
      </c>
      <c r="S49" s="48">
        <v>2</v>
      </c>
      <c r="T49" s="48">
        <v>0</v>
      </c>
      <c r="U49" s="48">
        <v>2</v>
      </c>
      <c r="V49" s="49">
        <v>136</v>
      </c>
      <c r="W49" s="49">
        <v>34.683980000000005</v>
      </c>
      <c r="X49" s="49">
        <v>0</v>
      </c>
      <c r="Y49" s="49">
        <v>4</v>
      </c>
      <c r="Z49" s="49">
        <v>10</v>
      </c>
      <c r="AA49" s="49">
        <v>29.6</v>
      </c>
      <c r="AB49" s="49">
        <v>31.86797</v>
      </c>
      <c r="AC49" s="49">
        <v>6</v>
      </c>
      <c r="AD49" s="49">
        <v>37.5</v>
      </c>
      <c r="AE49" s="49">
        <v>2</v>
      </c>
      <c r="AF49" s="49">
        <v>2</v>
      </c>
      <c r="AG49" s="49">
        <v>0</v>
      </c>
      <c r="AH49" s="49">
        <v>2</v>
      </c>
    </row>
    <row r="50" spans="7:34" x14ac:dyDescent="0.2">
      <c r="G50" s="48" t="s">
        <v>418</v>
      </c>
      <c r="H50" s="48" t="s">
        <v>419</v>
      </c>
      <c r="I50" s="48"/>
      <c r="J50" s="48">
        <v>37.537650000000006</v>
      </c>
      <c r="K50" s="48">
        <v>0</v>
      </c>
      <c r="L50" s="48">
        <v>3.5</v>
      </c>
      <c r="M50" s="48">
        <v>38</v>
      </c>
      <c r="N50" s="48">
        <v>8.8000000000000007</v>
      </c>
      <c r="O50" s="48">
        <v>9.4503000000000004</v>
      </c>
      <c r="P50" s="48">
        <v>10.5</v>
      </c>
      <c r="Q50" s="48" t="s">
        <v>4553</v>
      </c>
      <c r="R50" s="48">
        <v>2.5</v>
      </c>
      <c r="S50" s="48">
        <v>5.5</v>
      </c>
      <c r="T50" s="48">
        <v>0.5</v>
      </c>
      <c r="U50" s="48">
        <v>2</v>
      </c>
      <c r="V50" s="49">
        <v>124</v>
      </c>
      <c r="W50" s="49">
        <v>37.974790000000006</v>
      </c>
      <c r="X50" s="49">
        <v>0</v>
      </c>
      <c r="Y50" s="49">
        <v>3.5</v>
      </c>
      <c r="Z50" s="49">
        <v>38</v>
      </c>
      <c r="AA50" s="49">
        <v>9.6</v>
      </c>
      <c r="AB50" s="49">
        <v>10.324590000000001</v>
      </c>
      <c r="AC50" s="49">
        <v>10.5</v>
      </c>
      <c r="AD50" s="49">
        <v>65.625</v>
      </c>
      <c r="AE50" s="49">
        <v>2.5</v>
      </c>
      <c r="AF50" s="49">
        <v>5.5</v>
      </c>
      <c r="AG50" s="49">
        <v>0.5</v>
      </c>
      <c r="AH50" s="49">
        <v>2</v>
      </c>
    </row>
    <row r="51" spans="7:34" x14ac:dyDescent="0.2">
      <c r="G51" s="48" t="s">
        <v>420</v>
      </c>
      <c r="H51" s="48" t="s">
        <v>421</v>
      </c>
      <c r="I51" s="48"/>
      <c r="J51" s="48">
        <v>25.364890000000003</v>
      </c>
      <c r="K51" s="48">
        <v>0</v>
      </c>
      <c r="L51" s="48">
        <v>5.3</v>
      </c>
      <c r="M51" s="48">
        <v>18</v>
      </c>
      <c r="N51" s="48">
        <v>18.100000000000001</v>
      </c>
      <c r="O51" s="48">
        <v>19.479780000000002</v>
      </c>
      <c r="P51" s="48">
        <v>5</v>
      </c>
      <c r="Q51" s="48" t="s">
        <v>4059</v>
      </c>
      <c r="R51" s="48">
        <v>2</v>
      </c>
      <c r="S51" s="48">
        <v>2</v>
      </c>
      <c r="T51" s="48">
        <v>0</v>
      </c>
      <c r="U51" s="48">
        <v>1</v>
      </c>
      <c r="V51" s="49">
        <v>160</v>
      </c>
      <c r="W51" s="49">
        <v>25.45973</v>
      </c>
      <c r="X51" s="49">
        <v>0</v>
      </c>
      <c r="Y51" s="49">
        <v>5.3</v>
      </c>
      <c r="Z51" s="49">
        <v>18</v>
      </c>
      <c r="AA51" s="49">
        <v>18.3</v>
      </c>
      <c r="AB51" s="49">
        <v>19.669450000000001</v>
      </c>
      <c r="AC51" s="49">
        <v>5</v>
      </c>
      <c r="AD51" s="49">
        <v>31.25</v>
      </c>
      <c r="AE51" s="49">
        <v>2</v>
      </c>
      <c r="AF51" s="49">
        <v>2</v>
      </c>
      <c r="AG51" s="49">
        <v>0</v>
      </c>
      <c r="AH51" s="49">
        <v>1</v>
      </c>
    </row>
    <row r="52" spans="7:34" x14ac:dyDescent="0.2">
      <c r="G52" s="48" t="s">
        <v>108</v>
      </c>
      <c r="H52" s="48" t="s">
        <v>198</v>
      </c>
      <c r="I52" s="48"/>
      <c r="J52" s="48">
        <v>42.272950000000002</v>
      </c>
      <c r="K52" s="48">
        <v>0</v>
      </c>
      <c r="L52" s="48">
        <v>2.5</v>
      </c>
      <c r="M52" s="48">
        <v>22</v>
      </c>
      <c r="N52" s="48">
        <v>23.4</v>
      </c>
      <c r="O52" s="48">
        <v>25.17089</v>
      </c>
      <c r="P52" s="48">
        <v>9.5</v>
      </c>
      <c r="Q52" s="48" t="s">
        <v>4551</v>
      </c>
      <c r="R52" s="48">
        <v>2.5</v>
      </c>
      <c r="S52" s="48">
        <v>4</v>
      </c>
      <c r="T52" s="48">
        <v>1</v>
      </c>
      <c r="U52" s="48">
        <v>2</v>
      </c>
      <c r="V52" s="49">
        <v>104</v>
      </c>
      <c r="W52" s="49">
        <v>42.235310000000005</v>
      </c>
      <c r="X52" s="49">
        <v>0</v>
      </c>
      <c r="Y52" s="49">
        <v>2.5</v>
      </c>
      <c r="Z52" s="49">
        <v>22</v>
      </c>
      <c r="AA52" s="49">
        <v>23.3</v>
      </c>
      <c r="AB52" s="49">
        <v>25.095610000000001</v>
      </c>
      <c r="AC52" s="49">
        <v>9.5</v>
      </c>
      <c r="AD52" s="49">
        <v>59.375</v>
      </c>
      <c r="AE52" s="49">
        <v>2.5</v>
      </c>
      <c r="AF52" s="49">
        <v>4</v>
      </c>
      <c r="AG52" s="49">
        <v>1</v>
      </c>
      <c r="AH52" s="49">
        <v>2</v>
      </c>
    </row>
    <row r="53" spans="7:34" x14ac:dyDescent="0.2">
      <c r="G53" s="48" t="s">
        <v>422</v>
      </c>
      <c r="H53" s="48" t="s">
        <v>423</v>
      </c>
      <c r="I53" s="48"/>
      <c r="J53" s="48">
        <v>45.628630000000001</v>
      </c>
      <c r="K53" s="48">
        <v>0</v>
      </c>
      <c r="L53" s="48">
        <v>3.5</v>
      </c>
      <c r="M53" s="48">
        <v>12</v>
      </c>
      <c r="N53" s="48">
        <v>32.5</v>
      </c>
      <c r="O53" s="48">
        <v>35.007269999999998</v>
      </c>
      <c r="P53" s="48">
        <v>9</v>
      </c>
      <c r="Q53" s="48" t="s">
        <v>3621</v>
      </c>
      <c r="R53" s="48">
        <v>2</v>
      </c>
      <c r="S53" s="48">
        <v>4</v>
      </c>
      <c r="T53" s="48">
        <v>0</v>
      </c>
      <c r="U53" s="48">
        <v>3</v>
      </c>
      <c r="V53" s="49">
        <v>92</v>
      </c>
      <c r="W53" s="49">
        <v>45.584400000000002</v>
      </c>
      <c r="X53" s="49">
        <v>0</v>
      </c>
      <c r="Y53" s="49">
        <v>3.5</v>
      </c>
      <c r="Z53" s="49">
        <v>12</v>
      </c>
      <c r="AA53" s="49">
        <v>32.4</v>
      </c>
      <c r="AB53" s="49">
        <v>34.918799999999997</v>
      </c>
      <c r="AC53" s="49">
        <v>9</v>
      </c>
      <c r="AD53" s="49">
        <v>56.25</v>
      </c>
      <c r="AE53" s="49">
        <v>2</v>
      </c>
      <c r="AF53" s="49">
        <v>4</v>
      </c>
      <c r="AG53" s="49">
        <v>0</v>
      </c>
      <c r="AH53" s="49">
        <v>3</v>
      </c>
    </row>
    <row r="54" spans="7:34" x14ac:dyDescent="0.2">
      <c r="G54" s="48" t="s">
        <v>424</v>
      </c>
      <c r="H54" s="48" t="s">
        <v>425</v>
      </c>
      <c r="I54" s="48"/>
      <c r="J54" s="48">
        <v>0</v>
      </c>
      <c r="K54" s="48">
        <v>0</v>
      </c>
      <c r="L54" s="48" t="s">
        <v>283</v>
      </c>
      <c r="M54" s="48" t="s">
        <v>283</v>
      </c>
      <c r="N54" s="48">
        <v>0</v>
      </c>
      <c r="O54" s="48">
        <v>0</v>
      </c>
      <c r="P54" s="48">
        <v>0</v>
      </c>
      <c r="Q54" s="48" t="s">
        <v>88</v>
      </c>
      <c r="R54" s="48">
        <v>2</v>
      </c>
      <c r="S54" s="48">
        <v>5.5</v>
      </c>
      <c r="T54" s="48">
        <v>0.5</v>
      </c>
      <c r="U54" s="48">
        <v>1</v>
      </c>
      <c r="V54" s="49">
        <v>168</v>
      </c>
      <c r="W54" s="49">
        <v>0</v>
      </c>
      <c r="X54" s="49">
        <v>0</v>
      </c>
      <c r="Y54" s="49" t="s">
        <v>283</v>
      </c>
      <c r="Z54" s="49" t="s">
        <v>283</v>
      </c>
      <c r="AA54" s="49">
        <v>0</v>
      </c>
      <c r="AB54" s="49">
        <v>0</v>
      </c>
      <c r="AC54" s="49">
        <v>0</v>
      </c>
      <c r="AD54" s="49">
        <v>0</v>
      </c>
      <c r="AE54" s="49">
        <v>2</v>
      </c>
      <c r="AF54" s="49">
        <v>5.5</v>
      </c>
      <c r="AG54" s="49">
        <v>0.5</v>
      </c>
      <c r="AH54" s="49">
        <v>1</v>
      </c>
    </row>
    <row r="55" spans="7:34" x14ac:dyDescent="0.2">
      <c r="G55" s="48" t="s">
        <v>426</v>
      </c>
      <c r="H55" s="48" t="s">
        <v>427</v>
      </c>
      <c r="I55" s="48"/>
      <c r="J55" s="48">
        <v>0</v>
      </c>
      <c r="K55" s="48">
        <v>0</v>
      </c>
      <c r="L55" s="48" t="s">
        <v>283</v>
      </c>
      <c r="M55" s="48" t="s">
        <v>283</v>
      </c>
      <c r="N55" s="48">
        <v>0</v>
      </c>
      <c r="O55" s="48">
        <v>0</v>
      </c>
      <c r="P55" s="48">
        <v>0</v>
      </c>
      <c r="Q55" s="48" t="s">
        <v>88</v>
      </c>
      <c r="R55" s="48">
        <v>2</v>
      </c>
      <c r="S55" s="48">
        <v>2</v>
      </c>
      <c r="T55" s="48">
        <v>0</v>
      </c>
      <c r="U55" s="48">
        <v>1</v>
      </c>
      <c r="V55" s="49">
        <v>168</v>
      </c>
      <c r="W55" s="49">
        <v>0</v>
      </c>
      <c r="X55" s="49">
        <v>0</v>
      </c>
      <c r="Y55" s="49" t="s">
        <v>283</v>
      </c>
      <c r="Z55" s="49" t="s">
        <v>283</v>
      </c>
      <c r="AA55" s="49">
        <v>0</v>
      </c>
      <c r="AB55" s="49">
        <v>0</v>
      </c>
      <c r="AC55" s="49">
        <v>0</v>
      </c>
      <c r="AD55" s="49">
        <v>0</v>
      </c>
      <c r="AE55" s="49">
        <v>2</v>
      </c>
      <c r="AF55" s="49">
        <v>2</v>
      </c>
      <c r="AG55" s="49">
        <v>0</v>
      </c>
      <c r="AH55" s="49">
        <v>1</v>
      </c>
    </row>
    <row r="56" spans="7:34" x14ac:dyDescent="0.2">
      <c r="G56" s="48" t="s">
        <v>428</v>
      </c>
      <c r="H56" s="48" t="s">
        <v>429</v>
      </c>
      <c r="I56" s="48"/>
      <c r="J56" s="48">
        <v>62.508110000000002</v>
      </c>
      <c r="K56" s="48">
        <v>0</v>
      </c>
      <c r="L56" s="48">
        <v>3</v>
      </c>
      <c r="M56" s="48">
        <v>9</v>
      </c>
      <c r="N56" s="48">
        <v>40.700000000000003</v>
      </c>
      <c r="O56" s="48">
        <v>43.766210000000001</v>
      </c>
      <c r="P56" s="48">
        <v>13</v>
      </c>
      <c r="Q56" s="48" t="s">
        <v>3710</v>
      </c>
      <c r="R56" s="48">
        <v>2.5</v>
      </c>
      <c r="S56" s="48">
        <v>5.5</v>
      </c>
      <c r="T56" s="48">
        <v>2</v>
      </c>
      <c r="U56" s="48">
        <v>3</v>
      </c>
      <c r="V56" s="49">
        <v>54</v>
      </c>
      <c r="W56" s="49">
        <v>60.061780000000006</v>
      </c>
      <c r="X56" s="49">
        <v>0</v>
      </c>
      <c r="Y56" s="49">
        <v>3</v>
      </c>
      <c r="Z56" s="49">
        <v>9</v>
      </c>
      <c r="AA56" s="49">
        <v>36.1</v>
      </c>
      <c r="AB56" s="49">
        <v>38.873559999999998</v>
      </c>
      <c r="AC56" s="49">
        <v>13</v>
      </c>
      <c r="AD56" s="49">
        <v>81.25</v>
      </c>
      <c r="AE56" s="49">
        <v>2.5</v>
      </c>
      <c r="AF56" s="49">
        <v>5.5</v>
      </c>
      <c r="AG56" s="49">
        <v>2</v>
      </c>
      <c r="AH56" s="49">
        <v>3</v>
      </c>
    </row>
    <row r="57" spans="7:34" x14ac:dyDescent="0.2">
      <c r="G57" s="48" t="s">
        <v>430</v>
      </c>
      <c r="H57" s="48" t="s">
        <v>431</v>
      </c>
      <c r="I57" s="48"/>
      <c r="J57" s="48">
        <v>38.715410000000006</v>
      </c>
      <c r="K57" s="48">
        <v>0</v>
      </c>
      <c r="L57" s="48">
        <v>2</v>
      </c>
      <c r="M57" s="48">
        <v>14.5</v>
      </c>
      <c r="N57" s="48">
        <v>37.1</v>
      </c>
      <c r="O57" s="48">
        <v>39.930819999999997</v>
      </c>
      <c r="P57" s="48">
        <v>6</v>
      </c>
      <c r="Q57" s="48" t="s">
        <v>813</v>
      </c>
      <c r="R57" s="48">
        <v>3</v>
      </c>
      <c r="S57" s="48">
        <v>2</v>
      </c>
      <c r="T57" s="48">
        <v>0</v>
      </c>
      <c r="U57" s="48">
        <v>1</v>
      </c>
      <c r="V57" s="49">
        <v>117</v>
      </c>
      <c r="W57" s="49">
        <v>38.874090000000002</v>
      </c>
      <c r="X57" s="49">
        <v>0</v>
      </c>
      <c r="Y57" s="49">
        <v>2</v>
      </c>
      <c r="Z57" s="49">
        <v>14.5</v>
      </c>
      <c r="AA57" s="49">
        <v>37.4</v>
      </c>
      <c r="AB57" s="49">
        <v>40.248179999999998</v>
      </c>
      <c r="AC57" s="49">
        <v>6</v>
      </c>
      <c r="AD57" s="49">
        <v>37.5</v>
      </c>
      <c r="AE57" s="49">
        <v>3</v>
      </c>
      <c r="AF57" s="49">
        <v>2</v>
      </c>
      <c r="AG57" s="49">
        <v>0</v>
      </c>
      <c r="AH57" s="49">
        <v>1</v>
      </c>
    </row>
    <row r="58" spans="7:34" x14ac:dyDescent="0.2">
      <c r="G58" s="48" t="s">
        <v>432</v>
      </c>
      <c r="H58" s="48" t="s">
        <v>433</v>
      </c>
      <c r="I58" s="48"/>
      <c r="J58" s="48">
        <v>30.533080000000002</v>
      </c>
      <c r="K58" s="48">
        <v>0</v>
      </c>
      <c r="L58" s="48">
        <v>3</v>
      </c>
      <c r="M58" s="48">
        <v>14.5</v>
      </c>
      <c r="N58" s="48">
        <v>27.7</v>
      </c>
      <c r="O58" s="48">
        <v>29.81616</v>
      </c>
      <c r="P58" s="48">
        <v>5</v>
      </c>
      <c r="Q58" s="48" t="s">
        <v>4059</v>
      </c>
      <c r="R58" s="48">
        <v>2</v>
      </c>
      <c r="S58" s="48">
        <v>2</v>
      </c>
      <c r="T58" s="48">
        <v>0</v>
      </c>
      <c r="U58" s="48">
        <v>1</v>
      </c>
      <c r="V58" s="49">
        <v>149</v>
      </c>
      <c r="W58" s="49">
        <v>30.337780000000002</v>
      </c>
      <c r="X58" s="49">
        <v>0</v>
      </c>
      <c r="Y58" s="49">
        <v>3</v>
      </c>
      <c r="Z58" s="49">
        <v>14.5</v>
      </c>
      <c r="AA58" s="49">
        <v>27.3</v>
      </c>
      <c r="AB58" s="49">
        <v>29.425560000000001</v>
      </c>
      <c r="AC58" s="49">
        <v>5</v>
      </c>
      <c r="AD58" s="49">
        <v>31.25</v>
      </c>
      <c r="AE58" s="49">
        <v>2</v>
      </c>
      <c r="AF58" s="49">
        <v>2</v>
      </c>
      <c r="AG58" s="49">
        <v>0</v>
      </c>
      <c r="AH58" s="49">
        <v>1</v>
      </c>
    </row>
    <row r="59" spans="7:34" x14ac:dyDescent="0.2">
      <c r="G59" s="48" t="s">
        <v>434</v>
      </c>
      <c r="H59" s="48" t="s">
        <v>435</v>
      </c>
      <c r="I59" s="48"/>
      <c r="J59" s="48">
        <v>43.766450000000006</v>
      </c>
      <c r="K59" s="48">
        <v>0</v>
      </c>
      <c r="L59" s="48">
        <v>1.8</v>
      </c>
      <c r="M59" s="48">
        <v>10</v>
      </c>
      <c r="N59" s="48">
        <v>46.5</v>
      </c>
      <c r="O59" s="48">
        <v>50.032899999999998</v>
      </c>
      <c r="P59" s="48">
        <v>6</v>
      </c>
      <c r="Q59" s="48" t="s">
        <v>813</v>
      </c>
      <c r="R59" s="48">
        <v>2</v>
      </c>
      <c r="S59" s="48">
        <v>2</v>
      </c>
      <c r="T59" s="48">
        <v>0</v>
      </c>
      <c r="U59" s="48">
        <v>2</v>
      </c>
      <c r="V59" s="49">
        <v>98</v>
      </c>
      <c r="W59" s="49">
        <v>43.783230000000003</v>
      </c>
      <c r="X59" s="49">
        <v>0</v>
      </c>
      <c r="Y59" s="49">
        <v>1.8</v>
      </c>
      <c r="Z59" s="49">
        <v>10</v>
      </c>
      <c r="AA59" s="49">
        <v>46.5</v>
      </c>
      <c r="AB59" s="49">
        <v>50.066459999999999</v>
      </c>
      <c r="AC59" s="49">
        <v>6</v>
      </c>
      <c r="AD59" s="49">
        <v>37.5</v>
      </c>
      <c r="AE59" s="49">
        <v>2</v>
      </c>
      <c r="AF59" s="49">
        <v>2</v>
      </c>
      <c r="AG59" s="49">
        <v>0</v>
      </c>
      <c r="AH59" s="49">
        <v>2</v>
      </c>
    </row>
    <row r="60" spans="7:34" x14ac:dyDescent="0.2">
      <c r="G60" s="48" t="s">
        <v>436</v>
      </c>
      <c r="H60" s="48" t="s">
        <v>437</v>
      </c>
      <c r="I60" s="48"/>
      <c r="J60" s="48">
        <v>92.813360000000003</v>
      </c>
      <c r="K60" s="48">
        <v>1</v>
      </c>
      <c r="L60" s="48">
        <v>0.9</v>
      </c>
      <c r="M60" s="48">
        <v>3.5</v>
      </c>
      <c r="N60" s="48">
        <v>88.3</v>
      </c>
      <c r="O60" s="48">
        <v>95.001729999999995</v>
      </c>
      <c r="P60" s="48">
        <v>14.5</v>
      </c>
      <c r="Q60" s="48" t="s">
        <v>4554</v>
      </c>
      <c r="R60" s="48">
        <v>3</v>
      </c>
      <c r="S60" s="48">
        <v>6</v>
      </c>
      <c r="T60" s="48">
        <v>2.5</v>
      </c>
      <c r="U60" s="48">
        <v>3</v>
      </c>
      <c r="V60" s="49">
        <v>1</v>
      </c>
      <c r="W60" s="49">
        <v>92.694270000000003</v>
      </c>
      <c r="X60" s="49">
        <v>1</v>
      </c>
      <c r="Y60" s="49">
        <v>0.9</v>
      </c>
      <c r="Z60" s="49">
        <v>3.5</v>
      </c>
      <c r="AA60" s="49">
        <v>88</v>
      </c>
      <c r="AB60" s="49">
        <v>94.763530000000003</v>
      </c>
      <c r="AC60" s="49">
        <v>14.5</v>
      </c>
      <c r="AD60" s="49">
        <v>90.625</v>
      </c>
      <c r="AE60" s="49">
        <v>3</v>
      </c>
      <c r="AF60" s="49">
        <v>6</v>
      </c>
      <c r="AG60" s="49">
        <v>2.5</v>
      </c>
      <c r="AH60" s="49">
        <v>3</v>
      </c>
    </row>
    <row r="61" spans="7:34" x14ac:dyDescent="0.2">
      <c r="G61" s="48" t="s">
        <v>438</v>
      </c>
      <c r="H61" s="48" t="s">
        <v>439</v>
      </c>
      <c r="I61" s="48"/>
      <c r="J61" s="48">
        <v>74.082350000000005</v>
      </c>
      <c r="K61" s="48">
        <v>1</v>
      </c>
      <c r="L61" s="48">
        <v>1.9</v>
      </c>
      <c r="M61" s="48">
        <v>9</v>
      </c>
      <c r="N61" s="48">
        <v>73.8</v>
      </c>
      <c r="O61" s="48">
        <v>79.414709999999999</v>
      </c>
      <c r="P61" s="48">
        <v>11</v>
      </c>
      <c r="Q61" s="48" t="s">
        <v>3485</v>
      </c>
      <c r="R61" s="48">
        <v>3</v>
      </c>
      <c r="S61" s="48">
        <v>6</v>
      </c>
      <c r="T61" s="48">
        <v>1</v>
      </c>
      <c r="U61" s="48">
        <v>1</v>
      </c>
      <c r="V61" s="49">
        <v>26</v>
      </c>
      <c r="W61" s="49">
        <v>74.617930000000001</v>
      </c>
      <c r="X61" s="49">
        <v>1</v>
      </c>
      <c r="Y61" s="49">
        <v>1.9</v>
      </c>
      <c r="Z61" s="49">
        <v>9</v>
      </c>
      <c r="AA61" s="49">
        <v>74.8</v>
      </c>
      <c r="AB61" s="49">
        <v>80.485860000000002</v>
      </c>
      <c r="AC61" s="49">
        <v>11</v>
      </c>
      <c r="AD61" s="49">
        <v>68.75</v>
      </c>
      <c r="AE61" s="49">
        <v>3</v>
      </c>
      <c r="AF61" s="49">
        <v>6</v>
      </c>
      <c r="AG61" s="49">
        <v>1</v>
      </c>
      <c r="AH61" s="49">
        <v>1</v>
      </c>
    </row>
    <row r="62" spans="7:34" x14ac:dyDescent="0.2">
      <c r="G62" s="48" t="s">
        <v>440</v>
      </c>
      <c r="H62" s="48" t="s">
        <v>441</v>
      </c>
      <c r="I62" s="48"/>
      <c r="J62" s="48">
        <v>36.2864</v>
      </c>
      <c r="K62" s="48">
        <v>0</v>
      </c>
      <c r="L62" s="48">
        <v>5</v>
      </c>
      <c r="M62" s="48">
        <v>14.5</v>
      </c>
      <c r="N62" s="48">
        <v>15.2</v>
      </c>
      <c r="O62" s="48">
        <v>16.32281</v>
      </c>
      <c r="P62" s="48">
        <v>9</v>
      </c>
      <c r="Q62" s="48" t="s">
        <v>3621</v>
      </c>
      <c r="R62" s="48">
        <v>2</v>
      </c>
      <c r="S62" s="48">
        <v>5.5</v>
      </c>
      <c r="T62" s="48">
        <v>0.5</v>
      </c>
      <c r="U62" s="48">
        <v>1</v>
      </c>
      <c r="V62" s="49">
        <v>130</v>
      </c>
      <c r="W62" s="49">
        <v>35.940630000000006</v>
      </c>
      <c r="X62" s="49">
        <v>0</v>
      </c>
      <c r="Y62" s="49">
        <v>5</v>
      </c>
      <c r="Z62" s="49">
        <v>14.5</v>
      </c>
      <c r="AA62" s="49">
        <v>14.5</v>
      </c>
      <c r="AB62" s="49">
        <v>15.631270000000001</v>
      </c>
      <c r="AC62" s="49">
        <v>9</v>
      </c>
      <c r="AD62" s="49">
        <v>56.25</v>
      </c>
      <c r="AE62" s="49">
        <v>2</v>
      </c>
      <c r="AF62" s="49">
        <v>5.5</v>
      </c>
      <c r="AG62" s="49">
        <v>0.5</v>
      </c>
      <c r="AH62" s="49">
        <v>1</v>
      </c>
    </row>
    <row r="63" spans="7:34" x14ac:dyDescent="0.2">
      <c r="G63" s="48" t="s">
        <v>442</v>
      </c>
      <c r="H63" s="48" t="s">
        <v>443</v>
      </c>
      <c r="I63" s="48"/>
      <c r="J63" s="48">
        <v>36.590880000000006</v>
      </c>
      <c r="K63" s="48">
        <v>0</v>
      </c>
      <c r="L63" s="48">
        <v>2</v>
      </c>
      <c r="M63" s="48">
        <v>14.5</v>
      </c>
      <c r="N63" s="48">
        <v>27.3</v>
      </c>
      <c r="O63" s="48">
        <v>29.431760000000001</v>
      </c>
      <c r="P63" s="48">
        <v>7</v>
      </c>
      <c r="Q63" s="48" t="s">
        <v>3425</v>
      </c>
      <c r="R63" s="48">
        <v>3</v>
      </c>
      <c r="S63" s="48">
        <v>3</v>
      </c>
      <c r="T63" s="48">
        <v>1</v>
      </c>
      <c r="U63" s="48">
        <v>0</v>
      </c>
      <c r="V63" s="49">
        <v>128</v>
      </c>
      <c r="W63" s="49">
        <v>36.821710000000003</v>
      </c>
      <c r="X63" s="49">
        <v>0</v>
      </c>
      <c r="Y63" s="49">
        <v>2</v>
      </c>
      <c r="Z63" s="49">
        <v>14.5</v>
      </c>
      <c r="AA63" s="49">
        <v>27.8</v>
      </c>
      <c r="AB63" s="49">
        <v>29.893429999999999</v>
      </c>
      <c r="AC63" s="49">
        <v>7</v>
      </c>
      <c r="AD63" s="49">
        <v>43.75</v>
      </c>
      <c r="AE63" s="49">
        <v>3</v>
      </c>
      <c r="AF63" s="49">
        <v>3</v>
      </c>
      <c r="AG63" s="49">
        <v>1</v>
      </c>
      <c r="AH63" s="49">
        <v>0</v>
      </c>
    </row>
    <row r="64" spans="7:34" x14ac:dyDescent="0.2">
      <c r="G64" s="48" t="s">
        <v>444</v>
      </c>
      <c r="H64" s="48" t="s">
        <v>445</v>
      </c>
      <c r="I64" s="48"/>
      <c r="J64" s="48">
        <v>56.026520000000005</v>
      </c>
      <c r="K64" s="48">
        <v>0</v>
      </c>
      <c r="L64" s="48">
        <v>2</v>
      </c>
      <c r="M64" s="48">
        <v>10</v>
      </c>
      <c r="N64" s="48">
        <v>40.200000000000003</v>
      </c>
      <c r="O64" s="48">
        <v>43.303040000000003</v>
      </c>
      <c r="P64" s="48">
        <v>11</v>
      </c>
      <c r="Q64" s="48" t="s">
        <v>3485</v>
      </c>
      <c r="R64" s="48">
        <v>2.5</v>
      </c>
      <c r="S64" s="48">
        <v>5.5</v>
      </c>
      <c r="T64" s="48">
        <v>0</v>
      </c>
      <c r="U64" s="48">
        <v>3</v>
      </c>
      <c r="V64" s="49">
        <v>64</v>
      </c>
      <c r="W64" s="49">
        <v>56.169380000000004</v>
      </c>
      <c r="X64" s="49">
        <v>0</v>
      </c>
      <c r="Y64" s="49">
        <v>2</v>
      </c>
      <c r="Z64" s="49">
        <v>10</v>
      </c>
      <c r="AA64" s="49">
        <v>40.5</v>
      </c>
      <c r="AB64" s="49">
        <v>43.588769999999997</v>
      </c>
      <c r="AC64" s="49">
        <v>11</v>
      </c>
      <c r="AD64" s="49">
        <v>68.75</v>
      </c>
      <c r="AE64" s="49">
        <v>2.5</v>
      </c>
      <c r="AF64" s="49">
        <v>5.5</v>
      </c>
      <c r="AG64" s="49">
        <v>0</v>
      </c>
      <c r="AH64" s="49">
        <v>3</v>
      </c>
    </row>
    <row r="65" spans="7:34" x14ac:dyDescent="0.2">
      <c r="G65" s="48" t="s">
        <v>446</v>
      </c>
      <c r="H65" s="48" t="s">
        <v>447</v>
      </c>
      <c r="I65" s="48"/>
      <c r="J65" s="48">
        <v>90.121420000000001</v>
      </c>
      <c r="K65" s="48">
        <v>1</v>
      </c>
      <c r="L65" s="48">
        <v>1.2</v>
      </c>
      <c r="M65" s="48">
        <v>8</v>
      </c>
      <c r="N65" s="48">
        <v>80.400000000000006</v>
      </c>
      <c r="O65" s="48">
        <v>86.492840000000001</v>
      </c>
      <c r="P65" s="48">
        <v>15</v>
      </c>
      <c r="Q65" s="48" t="s">
        <v>2414</v>
      </c>
      <c r="R65" s="48">
        <v>3</v>
      </c>
      <c r="S65" s="48">
        <v>6</v>
      </c>
      <c r="T65" s="48">
        <v>3</v>
      </c>
      <c r="U65" s="48">
        <v>3</v>
      </c>
      <c r="V65" s="49">
        <v>4</v>
      </c>
      <c r="W65" s="49">
        <v>89.814180000000007</v>
      </c>
      <c r="X65" s="49">
        <v>1</v>
      </c>
      <c r="Y65" s="49">
        <v>1.2</v>
      </c>
      <c r="Z65" s="49">
        <v>8</v>
      </c>
      <c r="AA65" s="49">
        <v>79.8</v>
      </c>
      <c r="AB65" s="49">
        <v>85.878360000000001</v>
      </c>
      <c r="AC65" s="49">
        <v>15</v>
      </c>
      <c r="AD65" s="49">
        <v>93.75</v>
      </c>
      <c r="AE65" s="49">
        <v>3</v>
      </c>
      <c r="AF65" s="49">
        <v>6</v>
      </c>
      <c r="AG65" s="49">
        <v>3</v>
      </c>
      <c r="AH65" s="49">
        <v>3</v>
      </c>
    </row>
    <row r="66" spans="7:34" x14ac:dyDescent="0.2">
      <c r="G66" s="48" t="s">
        <v>448</v>
      </c>
      <c r="H66" s="48" t="s">
        <v>449</v>
      </c>
      <c r="I66" s="48"/>
      <c r="J66" s="48">
        <v>24.940320000000003</v>
      </c>
      <c r="K66" s="48">
        <v>0</v>
      </c>
      <c r="L66" s="48">
        <v>1.9</v>
      </c>
      <c r="M66" s="48">
        <v>22</v>
      </c>
      <c r="N66" s="48">
        <v>23.1</v>
      </c>
      <c r="O66" s="48">
        <v>24.880649999999999</v>
      </c>
      <c r="P66" s="48">
        <v>4</v>
      </c>
      <c r="Q66" s="48" t="s">
        <v>307</v>
      </c>
      <c r="R66" s="48">
        <v>2</v>
      </c>
      <c r="S66" s="48">
        <v>2</v>
      </c>
      <c r="T66" s="48">
        <v>0</v>
      </c>
      <c r="U66" s="48">
        <v>0</v>
      </c>
      <c r="V66" s="49">
        <v>161</v>
      </c>
      <c r="W66" s="49">
        <v>25.411900000000003</v>
      </c>
      <c r="X66" s="49">
        <v>0</v>
      </c>
      <c r="Y66" s="49">
        <v>1.9</v>
      </c>
      <c r="Z66" s="49">
        <v>22</v>
      </c>
      <c r="AA66" s="49">
        <v>24</v>
      </c>
      <c r="AB66" s="49">
        <v>25.823810000000002</v>
      </c>
      <c r="AC66" s="49">
        <v>4</v>
      </c>
      <c r="AD66" s="49">
        <v>25</v>
      </c>
      <c r="AE66" s="49">
        <v>2</v>
      </c>
      <c r="AF66" s="49">
        <v>2</v>
      </c>
      <c r="AG66" s="49">
        <v>0</v>
      </c>
      <c r="AH66" s="49">
        <v>0</v>
      </c>
    </row>
    <row r="67" spans="7:34" x14ac:dyDescent="0.2">
      <c r="G67" s="48" t="s">
        <v>450</v>
      </c>
      <c r="H67" s="48" t="s">
        <v>451</v>
      </c>
      <c r="I67" s="48"/>
      <c r="J67" s="48">
        <v>53.826640000000005</v>
      </c>
      <c r="K67" s="48">
        <v>0</v>
      </c>
      <c r="L67" s="48">
        <v>3.5</v>
      </c>
      <c r="M67" s="48">
        <v>9</v>
      </c>
      <c r="N67" s="48">
        <v>33.200000000000003</v>
      </c>
      <c r="O67" s="48">
        <v>35.778280000000002</v>
      </c>
      <c r="P67" s="48">
        <v>11.5</v>
      </c>
      <c r="Q67" s="48" t="s">
        <v>4552</v>
      </c>
      <c r="R67" s="48">
        <v>2.5</v>
      </c>
      <c r="S67" s="48">
        <v>5.5</v>
      </c>
      <c r="T67" s="48">
        <v>2.5</v>
      </c>
      <c r="U67" s="48">
        <v>1</v>
      </c>
      <c r="V67" s="49">
        <v>72</v>
      </c>
      <c r="W67" s="49">
        <v>53.134150000000005</v>
      </c>
      <c r="X67" s="49">
        <v>0</v>
      </c>
      <c r="Y67" s="49">
        <v>3.5</v>
      </c>
      <c r="Z67" s="49">
        <v>9</v>
      </c>
      <c r="AA67" s="49">
        <v>32</v>
      </c>
      <c r="AB67" s="49">
        <v>34.39331</v>
      </c>
      <c r="AC67" s="49">
        <v>11.5</v>
      </c>
      <c r="AD67" s="49">
        <v>71.875</v>
      </c>
      <c r="AE67" s="49">
        <v>2.5</v>
      </c>
      <c r="AF67" s="49">
        <v>5.5</v>
      </c>
      <c r="AG67" s="49">
        <v>2.5</v>
      </c>
      <c r="AH67" s="49">
        <v>1</v>
      </c>
    </row>
    <row r="68" spans="7:34" x14ac:dyDescent="0.2">
      <c r="G68" s="48" t="s">
        <v>452</v>
      </c>
      <c r="H68" s="48" t="s">
        <v>453</v>
      </c>
      <c r="I68" s="48"/>
      <c r="J68" s="48">
        <v>0</v>
      </c>
      <c r="K68" s="48">
        <v>0</v>
      </c>
      <c r="L68" s="48" t="s">
        <v>283</v>
      </c>
      <c r="M68" s="48" t="s">
        <v>283</v>
      </c>
      <c r="N68" s="48">
        <v>0</v>
      </c>
      <c r="O68" s="48">
        <v>0</v>
      </c>
      <c r="P68" s="48">
        <v>0</v>
      </c>
      <c r="Q68" s="48" t="s">
        <v>88</v>
      </c>
      <c r="R68" s="48">
        <v>2.5</v>
      </c>
      <c r="S68" s="48">
        <v>4.5</v>
      </c>
      <c r="T68" s="48">
        <v>1</v>
      </c>
      <c r="U68" s="48">
        <v>3</v>
      </c>
      <c r="V68" s="49">
        <v>168</v>
      </c>
      <c r="W68" s="49">
        <v>0</v>
      </c>
      <c r="X68" s="49">
        <v>0</v>
      </c>
      <c r="Y68" s="49" t="s">
        <v>283</v>
      </c>
      <c r="Z68" s="49" t="s">
        <v>283</v>
      </c>
      <c r="AA68" s="49">
        <v>0</v>
      </c>
      <c r="AB68" s="49">
        <v>0</v>
      </c>
      <c r="AC68" s="49">
        <v>0</v>
      </c>
      <c r="AD68" s="49">
        <v>0</v>
      </c>
      <c r="AE68" s="49">
        <v>2.5</v>
      </c>
      <c r="AF68" s="49">
        <v>4.5</v>
      </c>
      <c r="AG68" s="49">
        <v>1</v>
      </c>
      <c r="AH68" s="49">
        <v>3</v>
      </c>
    </row>
    <row r="69" spans="7:34" x14ac:dyDescent="0.2">
      <c r="G69" s="48" t="s">
        <v>454</v>
      </c>
      <c r="H69" s="48" t="s">
        <v>455</v>
      </c>
      <c r="I69" s="48"/>
      <c r="J69" s="48">
        <v>27.585150000000002</v>
      </c>
      <c r="K69" s="48">
        <v>0</v>
      </c>
      <c r="L69" s="48">
        <v>3</v>
      </c>
      <c r="M69" s="48">
        <v>14.5</v>
      </c>
      <c r="N69" s="48">
        <v>28</v>
      </c>
      <c r="O69" s="48">
        <v>30.170300000000001</v>
      </c>
      <c r="P69" s="48">
        <v>4</v>
      </c>
      <c r="Q69" s="48" t="s">
        <v>307</v>
      </c>
      <c r="R69" s="48">
        <v>2</v>
      </c>
      <c r="S69" s="48">
        <v>0</v>
      </c>
      <c r="T69" s="48">
        <v>0</v>
      </c>
      <c r="U69" s="48">
        <v>2</v>
      </c>
      <c r="V69" s="49">
        <v>157</v>
      </c>
      <c r="W69" s="49">
        <v>27.637640000000001</v>
      </c>
      <c r="X69" s="49">
        <v>0</v>
      </c>
      <c r="Y69" s="49">
        <v>3</v>
      </c>
      <c r="Z69" s="49">
        <v>14.5</v>
      </c>
      <c r="AA69" s="49">
        <v>28.1</v>
      </c>
      <c r="AB69" s="49">
        <v>30.275289999999998</v>
      </c>
      <c r="AC69" s="49">
        <v>4</v>
      </c>
      <c r="AD69" s="49">
        <v>25</v>
      </c>
      <c r="AE69" s="49">
        <v>2</v>
      </c>
      <c r="AF69" s="49">
        <v>0</v>
      </c>
      <c r="AG69" s="49">
        <v>0</v>
      </c>
      <c r="AH69" s="49">
        <v>2</v>
      </c>
    </row>
    <row r="70" spans="7:34" x14ac:dyDescent="0.2">
      <c r="G70" s="48" t="s">
        <v>456</v>
      </c>
      <c r="H70" s="48" t="s">
        <v>457</v>
      </c>
      <c r="I70" s="48"/>
      <c r="J70" s="48">
        <v>38.592940000000006</v>
      </c>
      <c r="K70" s="48">
        <v>0</v>
      </c>
      <c r="L70" s="48">
        <v>3.8</v>
      </c>
      <c r="M70" s="48">
        <v>10</v>
      </c>
      <c r="N70" s="48">
        <v>19.399999999999999</v>
      </c>
      <c r="O70" s="48">
        <v>20.935880000000001</v>
      </c>
      <c r="P70" s="48">
        <v>9</v>
      </c>
      <c r="Q70" s="48" t="s">
        <v>3621</v>
      </c>
      <c r="R70" s="48">
        <v>2</v>
      </c>
      <c r="S70" s="48">
        <v>5.5</v>
      </c>
      <c r="T70" s="48">
        <v>0.5</v>
      </c>
      <c r="U70" s="48">
        <v>1</v>
      </c>
      <c r="V70" s="49">
        <v>118</v>
      </c>
      <c r="W70" s="49">
        <v>38.592940000000006</v>
      </c>
      <c r="X70" s="49">
        <v>0</v>
      </c>
      <c r="Y70" s="49">
        <v>3.8</v>
      </c>
      <c r="Z70" s="49">
        <v>10</v>
      </c>
      <c r="AA70" s="49">
        <v>19.399999999999999</v>
      </c>
      <c r="AB70" s="49">
        <v>20.935880000000001</v>
      </c>
      <c r="AC70" s="49">
        <v>9</v>
      </c>
      <c r="AD70" s="49">
        <v>56.25</v>
      </c>
      <c r="AE70" s="49">
        <v>2</v>
      </c>
      <c r="AF70" s="49">
        <v>5.5</v>
      </c>
      <c r="AG70" s="49">
        <v>0.5</v>
      </c>
      <c r="AH70" s="49">
        <v>1</v>
      </c>
    </row>
    <row r="71" spans="7:34" x14ac:dyDescent="0.2">
      <c r="G71" s="48" t="s">
        <v>458</v>
      </c>
      <c r="H71" s="48" t="s">
        <v>459</v>
      </c>
      <c r="I71" s="48"/>
      <c r="J71" s="48">
        <v>0</v>
      </c>
      <c r="K71" s="48">
        <v>0</v>
      </c>
      <c r="L71" s="48" t="s">
        <v>283</v>
      </c>
      <c r="M71" s="48" t="s">
        <v>283</v>
      </c>
      <c r="N71" s="48">
        <v>0</v>
      </c>
      <c r="O71" s="48">
        <v>0</v>
      </c>
      <c r="P71" s="48">
        <v>0</v>
      </c>
      <c r="Q71" s="48" t="s">
        <v>88</v>
      </c>
      <c r="R71" s="48">
        <v>2</v>
      </c>
      <c r="S71" s="48">
        <v>5.5</v>
      </c>
      <c r="T71" s="48">
        <v>0.5</v>
      </c>
      <c r="U71" s="48">
        <v>1</v>
      </c>
      <c r="V71" s="49">
        <v>168</v>
      </c>
      <c r="W71" s="49">
        <v>0</v>
      </c>
      <c r="X71" s="49">
        <v>0</v>
      </c>
      <c r="Y71" s="49" t="s">
        <v>283</v>
      </c>
      <c r="Z71" s="49" t="s">
        <v>283</v>
      </c>
      <c r="AA71" s="49">
        <v>0</v>
      </c>
      <c r="AB71" s="49">
        <v>0</v>
      </c>
      <c r="AC71" s="49">
        <v>0</v>
      </c>
      <c r="AD71" s="49">
        <v>0</v>
      </c>
      <c r="AE71" s="49">
        <v>2</v>
      </c>
      <c r="AF71" s="49">
        <v>5.5</v>
      </c>
      <c r="AG71" s="49">
        <v>0.5</v>
      </c>
      <c r="AH71" s="49">
        <v>1</v>
      </c>
    </row>
    <row r="72" spans="7:34" x14ac:dyDescent="0.2">
      <c r="G72" s="48" t="s">
        <v>460</v>
      </c>
      <c r="H72" s="48" t="s">
        <v>461</v>
      </c>
      <c r="I72" s="48"/>
      <c r="J72" s="48">
        <v>22.384730000000001</v>
      </c>
      <c r="K72" s="48">
        <v>0</v>
      </c>
      <c r="L72" s="48">
        <v>3</v>
      </c>
      <c r="M72" s="48">
        <v>28.5</v>
      </c>
      <c r="N72" s="48">
        <v>18.399999999999999</v>
      </c>
      <c r="O72" s="48">
        <v>19.769459999999999</v>
      </c>
      <c r="P72" s="48">
        <v>4</v>
      </c>
      <c r="Q72" s="48" t="s">
        <v>307</v>
      </c>
      <c r="R72" s="48">
        <v>2</v>
      </c>
      <c r="S72" s="48">
        <v>2</v>
      </c>
      <c r="T72" s="48">
        <v>0</v>
      </c>
      <c r="U72" s="48">
        <v>0</v>
      </c>
      <c r="V72" s="49">
        <v>163</v>
      </c>
      <c r="W72" s="49">
        <v>22.384730000000001</v>
      </c>
      <c r="X72" s="49">
        <v>0</v>
      </c>
      <c r="Y72" s="49">
        <v>3</v>
      </c>
      <c r="Z72" s="49">
        <v>28.5</v>
      </c>
      <c r="AA72" s="49">
        <v>18.399999999999999</v>
      </c>
      <c r="AB72" s="49">
        <v>19.769459999999999</v>
      </c>
      <c r="AC72" s="49">
        <v>4</v>
      </c>
      <c r="AD72" s="49">
        <v>25</v>
      </c>
      <c r="AE72" s="49">
        <v>2</v>
      </c>
      <c r="AF72" s="49">
        <v>2</v>
      </c>
      <c r="AG72" s="49">
        <v>0</v>
      </c>
      <c r="AH72" s="49">
        <v>0</v>
      </c>
    </row>
    <row r="73" spans="7:34" x14ac:dyDescent="0.2">
      <c r="G73" s="48" t="s">
        <v>462</v>
      </c>
      <c r="H73" s="48" t="s">
        <v>463</v>
      </c>
      <c r="I73" s="48"/>
      <c r="J73" s="48">
        <v>0</v>
      </c>
      <c r="K73" s="48">
        <v>0</v>
      </c>
      <c r="L73" s="48" t="s">
        <v>283</v>
      </c>
      <c r="M73" s="48" t="s">
        <v>283</v>
      </c>
      <c r="N73" s="48">
        <v>0</v>
      </c>
      <c r="O73" s="48">
        <v>0</v>
      </c>
      <c r="P73" s="48">
        <v>0</v>
      </c>
      <c r="Q73" s="48" t="s">
        <v>88</v>
      </c>
      <c r="R73" s="48">
        <v>2</v>
      </c>
      <c r="S73" s="48">
        <v>0</v>
      </c>
      <c r="T73" s="48">
        <v>0</v>
      </c>
      <c r="U73" s="48">
        <v>1</v>
      </c>
      <c r="V73" s="49">
        <v>168</v>
      </c>
      <c r="W73" s="49">
        <v>0</v>
      </c>
      <c r="X73" s="49">
        <v>0</v>
      </c>
      <c r="Y73" s="49" t="s">
        <v>283</v>
      </c>
      <c r="Z73" s="49" t="s">
        <v>283</v>
      </c>
      <c r="AA73" s="49">
        <v>0</v>
      </c>
      <c r="AB73" s="49">
        <v>0</v>
      </c>
      <c r="AC73" s="49">
        <v>0</v>
      </c>
      <c r="AD73" s="49">
        <v>0</v>
      </c>
      <c r="AE73" s="49">
        <v>2</v>
      </c>
      <c r="AF73" s="49">
        <v>0</v>
      </c>
      <c r="AG73" s="49">
        <v>0</v>
      </c>
      <c r="AH73" s="49">
        <v>1</v>
      </c>
    </row>
    <row r="74" spans="7:34" x14ac:dyDescent="0.2">
      <c r="G74" s="48" t="s">
        <v>464</v>
      </c>
      <c r="H74" s="48" t="s">
        <v>465</v>
      </c>
      <c r="I74" s="48"/>
      <c r="J74" s="48">
        <v>32.09319</v>
      </c>
      <c r="K74" s="48">
        <v>0</v>
      </c>
      <c r="L74" s="48">
        <v>3.8</v>
      </c>
      <c r="M74" s="48">
        <v>14.5</v>
      </c>
      <c r="N74" s="48">
        <v>19</v>
      </c>
      <c r="O74" s="48">
        <v>20.43638</v>
      </c>
      <c r="P74" s="48">
        <v>7</v>
      </c>
      <c r="Q74" s="48" t="s">
        <v>3425</v>
      </c>
      <c r="R74" s="48">
        <v>2</v>
      </c>
      <c r="S74" s="48">
        <v>4</v>
      </c>
      <c r="T74" s="48">
        <v>0</v>
      </c>
      <c r="U74" s="48">
        <v>1</v>
      </c>
      <c r="V74" s="49">
        <v>143</v>
      </c>
      <c r="W74" s="49">
        <v>32.574390000000001</v>
      </c>
      <c r="X74" s="49">
        <v>0</v>
      </c>
      <c r="Y74" s="49">
        <v>3.8</v>
      </c>
      <c r="Z74" s="49">
        <v>14.5</v>
      </c>
      <c r="AA74" s="49">
        <v>19.899999999999999</v>
      </c>
      <c r="AB74" s="49">
        <v>21.398790000000002</v>
      </c>
      <c r="AC74" s="49">
        <v>7</v>
      </c>
      <c r="AD74" s="49">
        <v>43.75</v>
      </c>
      <c r="AE74" s="49">
        <v>2</v>
      </c>
      <c r="AF74" s="49">
        <v>4</v>
      </c>
      <c r="AG74" s="49">
        <v>0</v>
      </c>
      <c r="AH74" s="49">
        <v>1</v>
      </c>
    </row>
    <row r="75" spans="7:34" x14ac:dyDescent="0.2">
      <c r="G75" s="48" t="s">
        <v>466</v>
      </c>
      <c r="H75" s="48" t="s">
        <v>467</v>
      </c>
      <c r="I75" s="48"/>
      <c r="J75" s="48">
        <v>65.68986000000001</v>
      </c>
      <c r="K75" s="48">
        <v>1</v>
      </c>
      <c r="L75" s="48">
        <v>0.8</v>
      </c>
      <c r="M75" s="48">
        <v>5</v>
      </c>
      <c r="N75" s="48">
        <v>87.2</v>
      </c>
      <c r="O75" s="48">
        <v>93.879720000000006</v>
      </c>
      <c r="P75" s="48">
        <v>6</v>
      </c>
      <c r="Q75" s="48" t="s">
        <v>813</v>
      </c>
      <c r="R75" s="48">
        <v>2</v>
      </c>
      <c r="S75" s="48">
        <v>3</v>
      </c>
      <c r="T75" s="48">
        <v>0</v>
      </c>
      <c r="U75" s="48">
        <v>1</v>
      </c>
      <c r="V75" s="49">
        <v>45</v>
      </c>
      <c r="W75" s="49">
        <v>65.674340000000001</v>
      </c>
      <c r="X75" s="49">
        <v>1</v>
      </c>
      <c r="Y75" s="49">
        <v>0.8</v>
      </c>
      <c r="Z75" s="49">
        <v>5</v>
      </c>
      <c r="AA75" s="49">
        <v>87.2</v>
      </c>
      <c r="AB75" s="49">
        <v>93.848690000000005</v>
      </c>
      <c r="AC75" s="49">
        <v>6</v>
      </c>
      <c r="AD75" s="49">
        <v>37.5</v>
      </c>
      <c r="AE75" s="49">
        <v>2</v>
      </c>
      <c r="AF75" s="49">
        <v>3</v>
      </c>
      <c r="AG75" s="49">
        <v>0</v>
      </c>
      <c r="AH75" s="49">
        <v>1</v>
      </c>
    </row>
    <row r="76" spans="7:34" x14ac:dyDescent="0.2">
      <c r="G76" s="48" t="s">
        <v>468</v>
      </c>
      <c r="H76" s="48" t="s">
        <v>469</v>
      </c>
      <c r="I76" s="48"/>
      <c r="J76" s="48">
        <v>55.029080000000008</v>
      </c>
      <c r="K76" s="48">
        <v>0</v>
      </c>
      <c r="L76" s="48">
        <v>2</v>
      </c>
      <c r="M76" s="48">
        <v>14.5</v>
      </c>
      <c r="N76" s="48">
        <v>44.2</v>
      </c>
      <c r="O76" s="48">
        <v>47.558149999999998</v>
      </c>
      <c r="P76" s="48">
        <v>10</v>
      </c>
      <c r="Q76" s="48" t="s">
        <v>712</v>
      </c>
      <c r="R76" s="48">
        <v>2.5</v>
      </c>
      <c r="S76" s="48">
        <v>5</v>
      </c>
      <c r="T76" s="48">
        <v>0.5</v>
      </c>
      <c r="U76" s="48">
        <v>2</v>
      </c>
      <c r="V76" s="49">
        <v>66</v>
      </c>
      <c r="W76" s="49">
        <v>55.033850000000001</v>
      </c>
      <c r="X76" s="49">
        <v>0</v>
      </c>
      <c r="Y76" s="49">
        <v>2</v>
      </c>
      <c r="Z76" s="49">
        <v>14.5</v>
      </c>
      <c r="AA76" s="49">
        <v>44.2</v>
      </c>
      <c r="AB76" s="49">
        <v>47.567689999999999</v>
      </c>
      <c r="AC76" s="49">
        <v>10</v>
      </c>
      <c r="AD76" s="49">
        <v>62.5</v>
      </c>
      <c r="AE76" s="49">
        <v>2.5</v>
      </c>
      <c r="AF76" s="49">
        <v>5</v>
      </c>
      <c r="AG76" s="49">
        <v>0.5</v>
      </c>
      <c r="AH76" s="49">
        <v>2</v>
      </c>
    </row>
    <row r="77" spans="7:34" x14ac:dyDescent="0.2">
      <c r="G77" s="48" t="s">
        <v>470</v>
      </c>
      <c r="H77" s="48" t="s">
        <v>471</v>
      </c>
      <c r="I77" s="48"/>
      <c r="J77" s="48">
        <v>81.852490000000003</v>
      </c>
      <c r="K77" s="48">
        <v>1</v>
      </c>
      <c r="L77" s="48">
        <v>1</v>
      </c>
      <c r="M77" s="48">
        <v>3.5</v>
      </c>
      <c r="N77" s="48">
        <v>85.3</v>
      </c>
      <c r="O77" s="48">
        <v>91.829970000000003</v>
      </c>
      <c r="P77" s="48">
        <v>11.5</v>
      </c>
      <c r="Q77" s="48" t="s">
        <v>4552</v>
      </c>
      <c r="R77" s="48">
        <v>2.5</v>
      </c>
      <c r="S77" s="48">
        <v>6</v>
      </c>
      <c r="T77" s="48">
        <v>1</v>
      </c>
      <c r="U77" s="48">
        <v>2</v>
      </c>
      <c r="V77" s="49">
        <v>12</v>
      </c>
      <c r="W77" s="49">
        <v>81.98163000000001</v>
      </c>
      <c r="X77" s="49">
        <v>1</v>
      </c>
      <c r="Y77" s="49">
        <v>1</v>
      </c>
      <c r="Z77" s="49">
        <v>3.5</v>
      </c>
      <c r="AA77" s="49">
        <v>85.5</v>
      </c>
      <c r="AB77" s="49">
        <v>92.088260000000005</v>
      </c>
      <c r="AC77" s="49">
        <v>11.5</v>
      </c>
      <c r="AD77" s="49">
        <v>71.875</v>
      </c>
      <c r="AE77" s="49">
        <v>2.5</v>
      </c>
      <c r="AF77" s="49">
        <v>6</v>
      </c>
      <c r="AG77" s="49">
        <v>1</v>
      </c>
      <c r="AH77" s="49">
        <v>2</v>
      </c>
    </row>
    <row r="78" spans="7:34" x14ac:dyDescent="0.2">
      <c r="G78" s="48" t="s">
        <v>472</v>
      </c>
      <c r="H78" s="48" t="s">
        <v>473</v>
      </c>
      <c r="I78" s="48"/>
      <c r="J78" s="48">
        <v>40.844110000000001</v>
      </c>
      <c r="K78" s="48">
        <v>0</v>
      </c>
      <c r="L78" s="48">
        <v>4.3</v>
      </c>
      <c r="M78" s="48">
        <v>9</v>
      </c>
      <c r="N78" s="48">
        <v>26.5</v>
      </c>
      <c r="O78" s="48">
        <v>28.563230000000001</v>
      </c>
      <c r="P78" s="48">
        <v>8.5</v>
      </c>
      <c r="Q78" s="48" t="s">
        <v>3536</v>
      </c>
      <c r="R78" s="48">
        <v>2</v>
      </c>
      <c r="S78" s="48">
        <v>4.5</v>
      </c>
      <c r="T78" s="48">
        <v>1</v>
      </c>
      <c r="U78" s="48">
        <v>1</v>
      </c>
      <c r="V78" s="49">
        <v>52</v>
      </c>
      <c r="W78" s="49">
        <v>61.952100000000009</v>
      </c>
      <c r="X78" s="49">
        <v>1</v>
      </c>
      <c r="Y78" s="49">
        <v>1.6</v>
      </c>
      <c r="Z78" s="49">
        <v>9</v>
      </c>
      <c r="AA78" s="49">
        <v>71.599999999999994</v>
      </c>
      <c r="AB78" s="49">
        <v>77.02919</v>
      </c>
      <c r="AC78" s="49">
        <v>7.5</v>
      </c>
      <c r="AD78" s="49">
        <v>46.875</v>
      </c>
      <c r="AE78" s="49">
        <v>2</v>
      </c>
      <c r="AF78" s="49">
        <v>4.5</v>
      </c>
      <c r="AG78" s="49">
        <v>0</v>
      </c>
      <c r="AH78" s="49">
        <v>1</v>
      </c>
    </row>
    <row r="79" spans="7:34" x14ac:dyDescent="0.2">
      <c r="G79" s="48" t="s">
        <v>474</v>
      </c>
      <c r="H79" s="48" t="s">
        <v>475</v>
      </c>
      <c r="I79" s="48"/>
      <c r="J79" s="48">
        <v>67.888120000000001</v>
      </c>
      <c r="K79" s="48">
        <v>1</v>
      </c>
      <c r="L79" s="48">
        <v>1.1000000000000001</v>
      </c>
      <c r="M79" s="48">
        <v>21.6</v>
      </c>
      <c r="N79" s="48">
        <v>65.2</v>
      </c>
      <c r="O79" s="48">
        <v>70.151229999999998</v>
      </c>
      <c r="P79" s="48">
        <v>10.5</v>
      </c>
      <c r="Q79" s="48" t="s">
        <v>4553</v>
      </c>
      <c r="R79" s="48">
        <v>3</v>
      </c>
      <c r="S79" s="48">
        <v>5</v>
      </c>
      <c r="T79" s="48">
        <v>0.5</v>
      </c>
      <c r="U79" s="48">
        <v>2</v>
      </c>
      <c r="V79" s="49">
        <v>38</v>
      </c>
      <c r="W79" s="49">
        <v>68.072640000000007</v>
      </c>
      <c r="X79" s="49">
        <v>1</v>
      </c>
      <c r="Y79" s="49">
        <v>1.1000000000000001</v>
      </c>
      <c r="Z79" s="49">
        <v>21.6</v>
      </c>
      <c r="AA79" s="49">
        <v>65.5</v>
      </c>
      <c r="AB79" s="49">
        <v>70.52028</v>
      </c>
      <c r="AC79" s="49">
        <v>10.5</v>
      </c>
      <c r="AD79" s="49">
        <v>65.625</v>
      </c>
      <c r="AE79" s="49">
        <v>3</v>
      </c>
      <c r="AF79" s="49">
        <v>5</v>
      </c>
      <c r="AG79" s="49">
        <v>0.5</v>
      </c>
      <c r="AH79" s="49">
        <v>2</v>
      </c>
    </row>
    <row r="80" spans="7:34" x14ac:dyDescent="0.2">
      <c r="G80" s="48" t="s">
        <v>476</v>
      </c>
      <c r="H80" s="48" t="s">
        <v>477</v>
      </c>
      <c r="I80" s="48"/>
      <c r="J80" s="48">
        <v>35.569580000000002</v>
      </c>
      <c r="K80" s="48">
        <v>0</v>
      </c>
      <c r="L80" s="48">
        <v>1.5</v>
      </c>
      <c r="M80" s="48">
        <v>15</v>
      </c>
      <c r="N80" s="48">
        <v>37.1</v>
      </c>
      <c r="O80" s="48">
        <v>39.889159999999997</v>
      </c>
      <c r="P80" s="48">
        <v>5</v>
      </c>
      <c r="Q80" s="48" t="s">
        <v>4059</v>
      </c>
      <c r="R80" s="48">
        <v>2</v>
      </c>
      <c r="S80" s="48">
        <v>2</v>
      </c>
      <c r="T80" s="48">
        <v>0</v>
      </c>
      <c r="U80" s="48">
        <v>1</v>
      </c>
      <c r="V80" s="49">
        <v>133</v>
      </c>
      <c r="W80" s="49">
        <v>35.073050000000002</v>
      </c>
      <c r="X80" s="49">
        <v>0</v>
      </c>
      <c r="Y80" s="49">
        <v>1.5</v>
      </c>
      <c r="Z80" s="49">
        <v>15</v>
      </c>
      <c r="AA80" s="49">
        <v>36.1</v>
      </c>
      <c r="AB80" s="49">
        <v>38.896099999999997</v>
      </c>
      <c r="AC80" s="49">
        <v>5</v>
      </c>
      <c r="AD80" s="49">
        <v>31.25</v>
      </c>
      <c r="AE80" s="49">
        <v>2</v>
      </c>
      <c r="AF80" s="49">
        <v>2</v>
      </c>
      <c r="AG80" s="49">
        <v>0</v>
      </c>
      <c r="AH80" s="49">
        <v>1</v>
      </c>
    </row>
    <row r="81" spans="7:34" x14ac:dyDescent="0.2">
      <c r="G81" s="48" t="s">
        <v>115</v>
      </c>
      <c r="H81" s="48" t="s">
        <v>42</v>
      </c>
      <c r="I81" s="48"/>
      <c r="J81" s="48">
        <v>0</v>
      </c>
      <c r="K81" s="48">
        <v>0</v>
      </c>
      <c r="L81" s="48" t="s">
        <v>283</v>
      </c>
      <c r="M81" s="48" t="s">
        <v>283</v>
      </c>
      <c r="N81" s="48">
        <v>0</v>
      </c>
      <c r="O81" s="48">
        <v>0</v>
      </c>
      <c r="P81" s="48">
        <v>0</v>
      </c>
      <c r="Q81" s="48" t="s">
        <v>88</v>
      </c>
      <c r="R81" s="48">
        <v>2</v>
      </c>
      <c r="S81" s="48">
        <v>4</v>
      </c>
      <c r="T81" s="48">
        <v>0</v>
      </c>
      <c r="U81" s="48">
        <v>1</v>
      </c>
      <c r="V81" s="49">
        <v>168</v>
      </c>
      <c r="W81" s="49">
        <v>0</v>
      </c>
      <c r="X81" s="49">
        <v>0</v>
      </c>
      <c r="Y81" s="49" t="s">
        <v>283</v>
      </c>
      <c r="Z81" s="49" t="s">
        <v>283</v>
      </c>
      <c r="AA81" s="49">
        <v>0</v>
      </c>
      <c r="AB81" s="49">
        <v>0</v>
      </c>
      <c r="AC81" s="49">
        <v>0</v>
      </c>
      <c r="AD81" s="49">
        <v>0</v>
      </c>
      <c r="AE81" s="49">
        <v>2</v>
      </c>
      <c r="AF81" s="49">
        <v>4</v>
      </c>
      <c r="AG81" s="49">
        <v>0</v>
      </c>
      <c r="AH81" s="49">
        <v>1</v>
      </c>
    </row>
    <row r="82" spans="7:34" x14ac:dyDescent="0.2">
      <c r="G82" s="48" t="s">
        <v>478</v>
      </c>
      <c r="H82" s="48" t="s">
        <v>479</v>
      </c>
      <c r="I82" s="48"/>
      <c r="J82" s="48">
        <v>79.119370000000004</v>
      </c>
      <c r="K82" s="48">
        <v>1</v>
      </c>
      <c r="L82" s="48">
        <v>0.4</v>
      </c>
      <c r="M82" s="48">
        <v>9</v>
      </c>
      <c r="N82" s="48">
        <v>86</v>
      </c>
      <c r="O82" s="48">
        <v>92.613740000000007</v>
      </c>
      <c r="P82" s="48">
        <v>10.5</v>
      </c>
      <c r="Q82" s="48" t="s">
        <v>4553</v>
      </c>
      <c r="R82" s="48">
        <v>3</v>
      </c>
      <c r="S82" s="48">
        <v>5</v>
      </c>
      <c r="T82" s="48">
        <v>1.5</v>
      </c>
      <c r="U82" s="48">
        <v>1</v>
      </c>
      <c r="V82" s="49">
        <v>19</v>
      </c>
      <c r="W82" s="49">
        <v>79.15016</v>
      </c>
      <c r="X82" s="49">
        <v>1</v>
      </c>
      <c r="Y82" s="49">
        <v>0.4</v>
      </c>
      <c r="Z82" s="49">
        <v>9</v>
      </c>
      <c r="AA82" s="49">
        <v>86.1</v>
      </c>
      <c r="AB82" s="49">
        <v>92.675319999999999</v>
      </c>
      <c r="AC82" s="49">
        <v>10.5</v>
      </c>
      <c r="AD82" s="49">
        <v>65.625</v>
      </c>
      <c r="AE82" s="49">
        <v>3</v>
      </c>
      <c r="AF82" s="49">
        <v>5</v>
      </c>
      <c r="AG82" s="49">
        <v>1.5</v>
      </c>
      <c r="AH82" s="49">
        <v>1</v>
      </c>
    </row>
    <row r="83" spans="7:34" x14ac:dyDescent="0.2">
      <c r="G83" s="48" t="s">
        <v>480</v>
      </c>
      <c r="H83" s="48" t="s">
        <v>481</v>
      </c>
      <c r="I83" s="48"/>
      <c r="J83" s="48">
        <v>72.727350000000001</v>
      </c>
      <c r="K83" s="48">
        <v>1</v>
      </c>
      <c r="L83" s="48">
        <v>2</v>
      </c>
      <c r="M83" s="48">
        <v>23</v>
      </c>
      <c r="N83" s="48">
        <v>62.5</v>
      </c>
      <c r="O83" s="48">
        <v>67.329689999999999</v>
      </c>
      <c r="P83" s="48">
        <v>12.5</v>
      </c>
      <c r="Q83" s="48" t="s">
        <v>2980</v>
      </c>
      <c r="R83" s="48">
        <v>3</v>
      </c>
      <c r="S83" s="48">
        <v>5.5</v>
      </c>
      <c r="T83" s="48">
        <v>2</v>
      </c>
      <c r="U83" s="48">
        <v>2</v>
      </c>
      <c r="V83" s="49">
        <v>29</v>
      </c>
      <c r="W83" s="49">
        <v>72.739730000000009</v>
      </c>
      <c r="X83" s="49">
        <v>1</v>
      </c>
      <c r="Y83" s="49">
        <v>2</v>
      </c>
      <c r="Z83" s="49">
        <v>23</v>
      </c>
      <c r="AA83" s="49">
        <v>62.6</v>
      </c>
      <c r="AB83" s="49">
        <v>67.354460000000003</v>
      </c>
      <c r="AC83" s="49">
        <v>12.5</v>
      </c>
      <c r="AD83" s="49">
        <v>78.125</v>
      </c>
      <c r="AE83" s="49">
        <v>3</v>
      </c>
      <c r="AF83" s="49">
        <v>5.5</v>
      </c>
      <c r="AG83" s="49">
        <v>2</v>
      </c>
      <c r="AH83" s="49">
        <v>2</v>
      </c>
    </row>
    <row r="84" spans="7:34" x14ac:dyDescent="0.2">
      <c r="G84" s="48" t="s">
        <v>482</v>
      </c>
      <c r="H84" s="48" t="s">
        <v>483</v>
      </c>
      <c r="I84" s="48"/>
      <c r="J84" s="48">
        <v>77.279790000000006</v>
      </c>
      <c r="K84" s="48">
        <v>1</v>
      </c>
      <c r="L84" s="48">
        <v>1.8</v>
      </c>
      <c r="M84" s="48">
        <v>22</v>
      </c>
      <c r="N84" s="48">
        <v>65.2</v>
      </c>
      <c r="O84" s="48">
        <v>70.184579999999997</v>
      </c>
      <c r="P84" s="48">
        <v>13.5</v>
      </c>
      <c r="Q84" s="48" t="s">
        <v>2407</v>
      </c>
      <c r="R84" s="48">
        <v>3</v>
      </c>
      <c r="S84" s="48">
        <v>5.5</v>
      </c>
      <c r="T84" s="48">
        <v>3</v>
      </c>
      <c r="U84" s="48">
        <v>2</v>
      </c>
      <c r="V84" s="49">
        <v>21</v>
      </c>
      <c r="W84" s="49">
        <v>77.481080000000006</v>
      </c>
      <c r="X84" s="49">
        <v>1</v>
      </c>
      <c r="Y84" s="49">
        <v>1.8</v>
      </c>
      <c r="Z84" s="49">
        <v>22</v>
      </c>
      <c r="AA84" s="49">
        <v>65.599999999999994</v>
      </c>
      <c r="AB84" s="49">
        <v>70.587149999999994</v>
      </c>
      <c r="AC84" s="49">
        <v>13.5</v>
      </c>
      <c r="AD84" s="49">
        <v>84.375</v>
      </c>
      <c r="AE84" s="49">
        <v>3</v>
      </c>
      <c r="AF84" s="49">
        <v>5.5</v>
      </c>
      <c r="AG84" s="49">
        <v>3</v>
      </c>
      <c r="AH84" s="49">
        <v>2</v>
      </c>
    </row>
    <row r="85" spans="7:34" x14ac:dyDescent="0.2">
      <c r="G85" s="48" t="s">
        <v>484</v>
      </c>
      <c r="H85" s="48" t="s">
        <v>485</v>
      </c>
      <c r="I85" s="48"/>
      <c r="J85" s="48">
        <v>69.833539999999999</v>
      </c>
      <c r="K85" s="48">
        <v>1</v>
      </c>
      <c r="L85" s="48">
        <v>1.1000000000000001</v>
      </c>
      <c r="M85" s="48">
        <v>18</v>
      </c>
      <c r="N85" s="48">
        <v>65.900000000000006</v>
      </c>
      <c r="O85" s="48">
        <v>70.917090000000002</v>
      </c>
      <c r="P85" s="48">
        <v>11</v>
      </c>
      <c r="Q85" s="48" t="s">
        <v>3485</v>
      </c>
      <c r="R85" s="48">
        <v>2.5</v>
      </c>
      <c r="S85" s="48">
        <v>4.5</v>
      </c>
      <c r="T85" s="48">
        <v>1</v>
      </c>
      <c r="U85" s="48">
        <v>3</v>
      </c>
      <c r="V85" s="49">
        <v>34</v>
      </c>
      <c r="W85" s="49">
        <v>70.10669</v>
      </c>
      <c r="X85" s="49">
        <v>1</v>
      </c>
      <c r="Y85" s="49">
        <v>1.1000000000000001</v>
      </c>
      <c r="Z85" s="49">
        <v>18</v>
      </c>
      <c r="AA85" s="49">
        <v>66.400000000000006</v>
      </c>
      <c r="AB85" s="49">
        <v>71.463380000000001</v>
      </c>
      <c r="AC85" s="49">
        <v>11</v>
      </c>
      <c r="AD85" s="49">
        <v>68.75</v>
      </c>
      <c r="AE85" s="49">
        <v>2.5</v>
      </c>
      <c r="AF85" s="49">
        <v>4.5</v>
      </c>
      <c r="AG85" s="49">
        <v>1</v>
      </c>
      <c r="AH85" s="49">
        <v>3</v>
      </c>
    </row>
    <row r="86" spans="7:34" x14ac:dyDescent="0.2">
      <c r="G86" s="48" t="s">
        <v>486</v>
      </c>
      <c r="H86" s="48" t="s">
        <v>487</v>
      </c>
      <c r="I86" s="48"/>
      <c r="J86" s="48">
        <v>90.327880000000007</v>
      </c>
      <c r="K86" s="48">
        <v>1</v>
      </c>
      <c r="L86" s="48">
        <v>0.6</v>
      </c>
      <c r="M86" s="48">
        <v>4.2</v>
      </c>
      <c r="N86" s="48">
        <v>92.4</v>
      </c>
      <c r="O86" s="48">
        <v>99.405760000000001</v>
      </c>
      <c r="P86" s="48">
        <v>13</v>
      </c>
      <c r="Q86" s="48" t="s">
        <v>3710</v>
      </c>
      <c r="R86" s="48">
        <v>3</v>
      </c>
      <c r="S86" s="48">
        <v>6</v>
      </c>
      <c r="T86" s="48">
        <v>3</v>
      </c>
      <c r="U86" s="48">
        <v>1</v>
      </c>
      <c r="V86" s="49">
        <v>3</v>
      </c>
      <c r="W86" s="49">
        <v>90.217540000000014</v>
      </c>
      <c r="X86" s="49">
        <v>1</v>
      </c>
      <c r="Y86" s="49">
        <v>0.6</v>
      </c>
      <c r="Z86" s="49">
        <v>4.2</v>
      </c>
      <c r="AA86" s="49">
        <v>92.1</v>
      </c>
      <c r="AB86" s="49">
        <v>99.185079999999999</v>
      </c>
      <c r="AC86" s="49">
        <v>13</v>
      </c>
      <c r="AD86" s="49">
        <v>81.25</v>
      </c>
      <c r="AE86" s="49">
        <v>3</v>
      </c>
      <c r="AF86" s="49">
        <v>6</v>
      </c>
      <c r="AG86" s="49">
        <v>3</v>
      </c>
      <c r="AH86" s="49">
        <v>1</v>
      </c>
    </row>
    <row r="87" spans="7:34" x14ac:dyDescent="0.2">
      <c r="G87" s="48" t="s">
        <v>122</v>
      </c>
      <c r="H87" s="48" t="s">
        <v>18</v>
      </c>
      <c r="I87" s="48"/>
      <c r="J87" s="48">
        <v>30.312000000000001</v>
      </c>
      <c r="K87" s="48">
        <v>0</v>
      </c>
      <c r="L87" s="48">
        <v>3</v>
      </c>
      <c r="M87" s="48">
        <v>20</v>
      </c>
      <c r="N87" s="48">
        <v>27.3</v>
      </c>
      <c r="O87" s="48">
        <v>29.373999999999999</v>
      </c>
      <c r="P87" s="48">
        <v>5</v>
      </c>
      <c r="Q87" s="48" t="s">
        <v>4059</v>
      </c>
      <c r="R87" s="48">
        <v>2</v>
      </c>
      <c r="S87" s="48">
        <v>2</v>
      </c>
      <c r="T87" s="48">
        <v>0</v>
      </c>
      <c r="U87" s="48">
        <v>1</v>
      </c>
      <c r="V87" s="49">
        <v>112</v>
      </c>
      <c r="W87" s="49">
        <v>39.68497</v>
      </c>
      <c r="X87" s="49">
        <v>0</v>
      </c>
      <c r="Y87" s="49">
        <v>3</v>
      </c>
      <c r="Z87" s="49">
        <v>20</v>
      </c>
      <c r="AA87" s="49">
        <v>27.3</v>
      </c>
      <c r="AB87" s="49">
        <v>29.369949999999999</v>
      </c>
      <c r="AC87" s="49">
        <v>8</v>
      </c>
      <c r="AD87" s="49">
        <v>50</v>
      </c>
      <c r="AE87" s="49">
        <v>2.5</v>
      </c>
      <c r="AF87" s="49">
        <v>4</v>
      </c>
      <c r="AG87" s="49">
        <v>0.5</v>
      </c>
      <c r="AH87" s="49">
        <v>1</v>
      </c>
    </row>
    <row r="88" spans="7:34" x14ac:dyDescent="0.2">
      <c r="G88" s="48" t="s">
        <v>488</v>
      </c>
      <c r="H88" s="48" t="s">
        <v>489</v>
      </c>
      <c r="I88" s="48"/>
      <c r="J88" s="48">
        <v>67.832380000000001</v>
      </c>
      <c r="K88" s="48">
        <v>0</v>
      </c>
      <c r="L88" s="48">
        <v>1.5</v>
      </c>
      <c r="M88" s="48">
        <v>15</v>
      </c>
      <c r="N88" s="48">
        <v>38.9</v>
      </c>
      <c r="O88" s="48">
        <v>41.914760000000001</v>
      </c>
      <c r="P88" s="48">
        <v>15</v>
      </c>
      <c r="Q88" s="48" t="s">
        <v>2414</v>
      </c>
      <c r="R88" s="48">
        <v>3</v>
      </c>
      <c r="S88" s="48">
        <v>6</v>
      </c>
      <c r="T88" s="48">
        <v>2</v>
      </c>
      <c r="U88" s="48">
        <v>4</v>
      </c>
      <c r="V88" s="49">
        <v>42</v>
      </c>
      <c r="W88" s="49">
        <v>66.727990000000005</v>
      </c>
      <c r="X88" s="49">
        <v>0</v>
      </c>
      <c r="Y88" s="49">
        <v>1.5</v>
      </c>
      <c r="Z88" s="49">
        <v>15</v>
      </c>
      <c r="AA88" s="49">
        <v>39.799999999999997</v>
      </c>
      <c r="AB88" s="49">
        <v>42.830979999999997</v>
      </c>
      <c r="AC88" s="49">
        <v>14.5</v>
      </c>
      <c r="AD88" s="49">
        <v>90.625</v>
      </c>
      <c r="AE88" s="49">
        <v>3</v>
      </c>
      <c r="AF88" s="49">
        <v>6</v>
      </c>
      <c r="AG88" s="49">
        <v>1.5</v>
      </c>
      <c r="AH88" s="49">
        <v>4</v>
      </c>
    </row>
    <row r="89" spans="7:34" x14ac:dyDescent="0.2">
      <c r="G89" s="48" t="s">
        <v>490</v>
      </c>
      <c r="H89" s="48" t="s">
        <v>491</v>
      </c>
      <c r="I89" s="48"/>
      <c r="J89" s="48">
        <v>57.408500000000004</v>
      </c>
      <c r="K89" s="48">
        <v>1</v>
      </c>
      <c r="L89" s="48">
        <v>4.5</v>
      </c>
      <c r="M89" s="48">
        <v>22</v>
      </c>
      <c r="N89" s="48">
        <v>31.2</v>
      </c>
      <c r="O89" s="48">
        <v>33.567010000000003</v>
      </c>
      <c r="P89" s="48">
        <v>13</v>
      </c>
      <c r="Q89" s="48" t="s">
        <v>3710</v>
      </c>
      <c r="R89" s="48">
        <v>3</v>
      </c>
      <c r="S89" s="48">
        <v>4</v>
      </c>
      <c r="T89" s="48">
        <v>3</v>
      </c>
      <c r="U89" s="48">
        <v>3</v>
      </c>
      <c r="V89" s="49">
        <v>50</v>
      </c>
      <c r="W89" s="49">
        <v>62.410230000000006</v>
      </c>
      <c r="X89" s="49">
        <v>1</v>
      </c>
      <c r="Y89" s="49">
        <v>4.5</v>
      </c>
      <c r="Z89" s="49">
        <v>22</v>
      </c>
      <c r="AA89" s="49">
        <v>31.8</v>
      </c>
      <c r="AB89" s="49">
        <v>34.195450000000001</v>
      </c>
      <c r="AC89" s="49">
        <v>14.5</v>
      </c>
      <c r="AD89" s="49">
        <v>90.625</v>
      </c>
      <c r="AE89" s="49">
        <v>3</v>
      </c>
      <c r="AF89" s="49">
        <v>5.5</v>
      </c>
      <c r="AG89" s="49">
        <v>3</v>
      </c>
      <c r="AH89" s="49">
        <v>3</v>
      </c>
    </row>
    <row r="90" spans="7:34" x14ac:dyDescent="0.2">
      <c r="G90" s="48" t="s">
        <v>492</v>
      </c>
      <c r="H90" s="48" t="s">
        <v>493</v>
      </c>
      <c r="I90" s="48"/>
      <c r="J90" s="48">
        <v>0</v>
      </c>
      <c r="K90" s="48">
        <v>0</v>
      </c>
      <c r="L90" s="48" t="s">
        <v>283</v>
      </c>
      <c r="M90" s="48" t="s">
        <v>283</v>
      </c>
      <c r="N90" s="48">
        <v>0</v>
      </c>
      <c r="O90" s="48">
        <v>0</v>
      </c>
      <c r="P90" s="48">
        <v>0</v>
      </c>
      <c r="Q90" s="48" t="s">
        <v>88</v>
      </c>
      <c r="R90" s="48">
        <v>2</v>
      </c>
      <c r="S90" s="48">
        <v>0</v>
      </c>
      <c r="T90" s="48">
        <v>0</v>
      </c>
      <c r="U90" s="48">
        <v>2</v>
      </c>
      <c r="V90" s="49">
        <v>168</v>
      </c>
      <c r="W90" s="49">
        <v>0</v>
      </c>
      <c r="X90" s="49">
        <v>0</v>
      </c>
      <c r="Y90" s="49" t="s">
        <v>283</v>
      </c>
      <c r="Z90" s="49" t="s">
        <v>283</v>
      </c>
      <c r="AA90" s="49">
        <v>0</v>
      </c>
      <c r="AB90" s="49">
        <v>0</v>
      </c>
      <c r="AC90" s="49">
        <v>0</v>
      </c>
      <c r="AD90" s="49">
        <v>0</v>
      </c>
      <c r="AE90" s="49">
        <v>2</v>
      </c>
      <c r="AF90" s="49">
        <v>0</v>
      </c>
      <c r="AG90" s="49">
        <v>0</v>
      </c>
      <c r="AH90" s="49">
        <v>2</v>
      </c>
    </row>
    <row r="91" spans="7:34" x14ac:dyDescent="0.2">
      <c r="G91" s="48" t="s">
        <v>494</v>
      </c>
      <c r="H91" s="48" t="s">
        <v>495</v>
      </c>
      <c r="I91" s="48"/>
      <c r="J91" s="48">
        <v>83.007260000000002</v>
      </c>
      <c r="K91" s="48">
        <v>1</v>
      </c>
      <c r="L91" s="48">
        <v>1.5</v>
      </c>
      <c r="M91" s="48">
        <v>3.5</v>
      </c>
      <c r="N91" s="48">
        <v>84.6</v>
      </c>
      <c r="O91" s="48">
        <v>91.014510000000001</v>
      </c>
      <c r="P91" s="48">
        <v>12</v>
      </c>
      <c r="Q91" s="48" t="s">
        <v>734</v>
      </c>
      <c r="R91" s="48">
        <v>2.5</v>
      </c>
      <c r="S91" s="48">
        <v>5.5</v>
      </c>
      <c r="T91" s="48">
        <v>3</v>
      </c>
      <c r="U91" s="48">
        <v>1</v>
      </c>
      <c r="V91" s="49">
        <v>11</v>
      </c>
      <c r="W91" s="49">
        <v>82.88494</v>
      </c>
      <c r="X91" s="49">
        <v>1</v>
      </c>
      <c r="Y91" s="49">
        <v>1.5</v>
      </c>
      <c r="Z91" s="49">
        <v>3.5</v>
      </c>
      <c r="AA91" s="49">
        <v>84.3</v>
      </c>
      <c r="AB91" s="49">
        <v>90.769880000000001</v>
      </c>
      <c r="AC91" s="49">
        <v>12</v>
      </c>
      <c r="AD91" s="49">
        <v>75</v>
      </c>
      <c r="AE91" s="49">
        <v>2.5</v>
      </c>
      <c r="AF91" s="49">
        <v>5.5</v>
      </c>
      <c r="AG91" s="49">
        <v>3</v>
      </c>
      <c r="AH91" s="49">
        <v>1</v>
      </c>
    </row>
    <row r="92" spans="7:34" x14ac:dyDescent="0.2">
      <c r="G92" s="48" t="s">
        <v>496</v>
      </c>
      <c r="H92" s="48" t="s">
        <v>497</v>
      </c>
      <c r="I92" s="48"/>
      <c r="J92" s="48">
        <v>63.408140000000003</v>
      </c>
      <c r="K92" s="48">
        <v>0</v>
      </c>
      <c r="L92" s="48">
        <v>2</v>
      </c>
      <c r="M92" s="48">
        <v>15</v>
      </c>
      <c r="N92" s="48">
        <v>39.4</v>
      </c>
      <c r="O92" s="48">
        <v>42.441270000000003</v>
      </c>
      <c r="P92" s="48">
        <v>13.5</v>
      </c>
      <c r="Q92" s="48" t="s">
        <v>2407</v>
      </c>
      <c r="R92" s="48">
        <v>2.5</v>
      </c>
      <c r="S92" s="48">
        <v>6</v>
      </c>
      <c r="T92" s="48">
        <v>3</v>
      </c>
      <c r="U92" s="48">
        <v>2</v>
      </c>
      <c r="V92" s="49">
        <v>48</v>
      </c>
      <c r="W92" s="49">
        <v>63.479280000000003</v>
      </c>
      <c r="X92" s="49">
        <v>0</v>
      </c>
      <c r="Y92" s="49">
        <v>2</v>
      </c>
      <c r="Z92" s="49">
        <v>15</v>
      </c>
      <c r="AA92" s="49">
        <v>39.6</v>
      </c>
      <c r="AB92" s="49">
        <v>42.583570000000002</v>
      </c>
      <c r="AC92" s="49">
        <v>13.5</v>
      </c>
      <c r="AD92" s="49">
        <v>84.375</v>
      </c>
      <c r="AE92" s="49">
        <v>2.5</v>
      </c>
      <c r="AF92" s="49">
        <v>6</v>
      </c>
      <c r="AG92" s="49">
        <v>3</v>
      </c>
      <c r="AH92" s="49">
        <v>2</v>
      </c>
    </row>
    <row r="93" spans="7:34" x14ac:dyDescent="0.2">
      <c r="G93" s="48" t="s">
        <v>125</v>
      </c>
      <c r="H93" s="48" t="s">
        <v>24</v>
      </c>
      <c r="I93" s="48"/>
      <c r="J93" s="48">
        <v>39.286880000000004</v>
      </c>
      <c r="K93" s="48">
        <v>0</v>
      </c>
      <c r="L93" s="48">
        <v>4.2</v>
      </c>
      <c r="M93" s="48">
        <v>10</v>
      </c>
      <c r="N93" s="48">
        <v>32.4</v>
      </c>
      <c r="O93" s="48">
        <v>34.823749999999997</v>
      </c>
      <c r="P93" s="48">
        <v>7</v>
      </c>
      <c r="Q93" s="48" t="s">
        <v>3425</v>
      </c>
      <c r="R93" s="48">
        <v>2</v>
      </c>
      <c r="S93" s="48">
        <v>4</v>
      </c>
      <c r="T93" s="48">
        <v>0</v>
      </c>
      <c r="U93" s="48">
        <v>1</v>
      </c>
      <c r="V93" s="49">
        <v>115</v>
      </c>
      <c r="W93" s="49">
        <v>39.195710000000005</v>
      </c>
      <c r="X93" s="49">
        <v>0</v>
      </c>
      <c r="Y93" s="49">
        <v>4.2</v>
      </c>
      <c r="Z93" s="49">
        <v>10</v>
      </c>
      <c r="AA93" s="49">
        <v>32.200000000000003</v>
      </c>
      <c r="AB93" s="49">
        <v>34.64143</v>
      </c>
      <c r="AC93" s="49">
        <v>7</v>
      </c>
      <c r="AD93" s="49">
        <v>43.75</v>
      </c>
      <c r="AE93" s="49">
        <v>2</v>
      </c>
      <c r="AF93" s="49">
        <v>4</v>
      </c>
      <c r="AG93" s="49">
        <v>0</v>
      </c>
      <c r="AH93" s="49">
        <v>1</v>
      </c>
    </row>
    <row r="94" spans="7:34" x14ac:dyDescent="0.2">
      <c r="G94" s="48" t="s">
        <v>498</v>
      </c>
      <c r="H94" s="48" t="s">
        <v>499</v>
      </c>
      <c r="I94" s="48"/>
      <c r="J94" s="48">
        <v>49.874070000000003</v>
      </c>
      <c r="K94" s="48">
        <v>0</v>
      </c>
      <c r="L94" s="48">
        <v>1.5</v>
      </c>
      <c r="M94" s="48">
        <v>9.5</v>
      </c>
      <c r="N94" s="48">
        <v>40.4</v>
      </c>
      <c r="O94" s="48">
        <v>43.498130000000003</v>
      </c>
      <c r="P94" s="48">
        <v>9</v>
      </c>
      <c r="Q94" s="48" t="s">
        <v>3621</v>
      </c>
      <c r="R94" s="48">
        <v>3</v>
      </c>
      <c r="S94" s="48">
        <v>3</v>
      </c>
      <c r="T94" s="48">
        <v>2</v>
      </c>
      <c r="U94" s="48">
        <v>1</v>
      </c>
      <c r="V94" s="49">
        <v>78</v>
      </c>
      <c r="W94" s="49">
        <v>49.957650000000001</v>
      </c>
      <c r="X94" s="49">
        <v>0</v>
      </c>
      <c r="Y94" s="49">
        <v>1.5</v>
      </c>
      <c r="Z94" s="49">
        <v>9.5</v>
      </c>
      <c r="AA94" s="49">
        <v>40.6</v>
      </c>
      <c r="AB94" s="49">
        <v>43.665300000000002</v>
      </c>
      <c r="AC94" s="49">
        <v>9</v>
      </c>
      <c r="AD94" s="49">
        <v>56.25</v>
      </c>
      <c r="AE94" s="49">
        <v>3</v>
      </c>
      <c r="AF94" s="49">
        <v>3</v>
      </c>
      <c r="AG94" s="49">
        <v>2</v>
      </c>
      <c r="AH94" s="49">
        <v>1</v>
      </c>
    </row>
    <row r="95" spans="7:34" x14ac:dyDescent="0.2">
      <c r="G95" s="48" t="s">
        <v>500</v>
      </c>
      <c r="H95" s="48" t="s">
        <v>501</v>
      </c>
      <c r="I95" s="48"/>
      <c r="J95" s="48">
        <v>0</v>
      </c>
      <c r="K95" s="48">
        <v>0</v>
      </c>
      <c r="L95" s="48" t="s">
        <v>283</v>
      </c>
      <c r="M95" s="48" t="s">
        <v>283</v>
      </c>
      <c r="N95" s="48">
        <v>0</v>
      </c>
      <c r="O95" s="48">
        <v>0</v>
      </c>
      <c r="P95" s="48">
        <v>0</v>
      </c>
      <c r="Q95" s="48" t="s">
        <v>88</v>
      </c>
      <c r="R95" s="48">
        <v>2</v>
      </c>
      <c r="S95" s="48">
        <v>2</v>
      </c>
      <c r="T95" s="48">
        <v>0.5</v>
      </c>
      <c r="U95" s="48">
        <v>0</v>
      </c>
      <c r="V95" s="49">
        <v>168</v>
      </c>
      <c r="W95" s="49">
        <v>0</v>
      </c>
      <c r="X95" s="49">
        <v>0</v>
      </c>
      <c r="Y95" s="49" t="s">
        <v>283</v>
      </c>
      <c r="Z95" s="49" t="s">
        <v>283</v>
      </c>
      <c r="AA95" s="49">
        <v>0</v>
      </c>
      <c r="AB95" s="49">
        <v>0</v>
      </c>
      <c r="AC95" s="49">
        <v>0</v>
      </c>
      <c r="AD95" s="49">
        <v>0</v>
      </c>
      <c r="AE95" s="49">
        <v>2</v>
      </c>
      <c r="AF95" s="49">
        <v>2</v>
      </c>
      <c r="AG95" s="49">
        <v>0.5</v>
      </c>
      <c r="AH95" s="49">
        <v>0</v>
      </c>
    </row>
    <row r="96" spans="7:34" x14ac:dyDescent="0.2">
      <c r="G96" s="48" t="s">
        <v>502</v>
      </c>
      <c r="H96" s="48" t="s">
        <v>503</v>
      </c>
      <c r="I96" s="48"/>
      <c r="J96" s="48">
        <v>59.595010000000002</v>
      </c>
      <c r="K96" s="48">
        <v>0</v>
      </c>
      <c r="L96" s="48">
        <v>1.5</v>
      </c>
      <c r="M96" s="48">
        <v>10</v>
      </c>
      <c r="N96" s="48">
        <v>41.1</v>
      </c>
      <c r="O96" s="48">
        <v>44.19003</v>
      </c>
      <c r="P96" s="48">
        <v>12</v>
      </c>
      <c r="Q96" s="48" t="s">
        <v>734</v>
      </c>
      <c r="R96" s="48">
        <v>2.5</v>
      </c>
      <c r="S96" s="48">
        <v>5</v>
      </c>
      <c r="T96" s="48">
        <v>2.5</v>
      </c>
      <c r="U96" s="48">
        <v>2</v>
      </c>
      <c r="V96" s="49">
        <v>55</v>
      </c>
      <c r="W96" s="49">
        <v>59.785310000000003</v>
      </c>
      <c r="X96" s="49">
        <v>0</v>
      </c>
      <c r="Y96" s="49">
        <v>1.5</v>
      </c>
      <c r="Z96" s="49">
        <v>10</v>
      </c>
      <c r="AA96" s="49">
        <v>41.4</v>
      </c>
      <c r="AB96" s="49">
        <v>44.570619999999998</v>
      </c>
      <c r="AC96" s="49">
        <v>12</v>
      </c>
      <c r="AD96" s="49">
        <v>75</v>
      </c>
      <c r="AE96" s="49">
        <v>2.5</v>
      </c>
      <c r="AF96" s="49">
        <v>5</v>
      </c>
      <c r="AG96" s="49">
        <v>2.5</v>
      </c>
      <c r="AH96" s="49">
        <v>2</v>
      </c>
    </row>
    <row r="97" spans="7:34" x14ac:dyDescent="0.2">
      <c r="G97" s="48" t="s">
        <v>132</v>
      </c>
      <c r="H97" s="48" t="s">
        <v>32</v>
      </c>
      <c r="I97" s="48"/>
      <c r="J97" s="48">
        <v>29.547380000000004</v>
      </c>
      <c r="K97" s="48">
        <v>0</v>
      </c>
      <c r="L97" s="48">
        <v>3</v>
      </c>
      <c r="M97" s="48">
        <v>15</v>
      </c>
      <c r="N97" s="48">
        <v>31.7</v>
      </c>
      <c r="O97" s="48">
        <v>34.094769999999997</v>
      </c>
      <c r="P97" s="48">
        <v>4</v>
      </c>
      <c r="Q97" s="48" t="s">
        <v>307</v>
      </c>
      <c r="R97" s="48">
        <v>2</v>
      </c>
      <c r="S97" s="48">
        <v>2</v>
      </c>
      <c r="T97" s="48">
        <v>0</v>
      </c>
      <c r="U97" s="48">
        <v>0</v>
      </c>
      <c r="V97" s="49">
        <v>151</v>
      </c>
      <c r="W97" s="49">
        <v>29.080580000000001</v>
      </c>
      <c r="X97" s="49">
        <v>0</v>
      </c>
      <c r="Y97" s="49">
        <v>3</v>
      </c>
      <c r="Z97" s="49">
        <v>15</v>
      </c>
      <c r="AA97" s="49">
        <v>30.8</v>
      </c>
      <c r="AB97" s="49">
        <v>33.161160000000002</v>
      </c>
      <c r="AC97" s="49">
        <v>4</v>
      </c>
      <c r="AD97" s="49">
        <v>25</v>
      </c>
      <c r="AE97" s="49">
        <v>2</v>
      </c>
      <c r="AF97" s="49">
        <v>2</v>
      </c>
      <c r="AG97" s="49">
        <v>0</v>
      </c>
      <c r="AH97" s="49">
        <v>0</v>
      </c>
    </row>
    <row r="98" spans="7:34" x14ac:dyDescent="0.2">
      <c r="G98" s="48" t="s">
        <v>504</v>
      </c>
      <c r="H98" s="48" t="s">
        <v>505</v>
      </c>
      <c r="I98" s="48"/>
      <c r="J98" s="48">
        <v>36.913110000000003</v>
      </c>
      <c r="K98" s="48">
        <v>0</v>
      </c>
      <c r="L98" s="48">
        <v>2.6</v>
      </c>
      <c r="M98" s="48">
        <v>20</v>
      </c>
      <c r="N98" s="48">
        <v>27.9</v>
      </c>
      <c r="O98" s="48">
        <v>30.076219999999999</v>
      </c>
      <c r="P98" s="48">
        <v>7</v>
      </c>
      <c r="Q98" s="48" t="s">
        <v>3425</v>
      </c>
      <c r="R98" s="48">
        <v>3</v>
      </c>
      <c r="S98" s="48">
        <v>3</v>
      </c>
      <c r="T98" s="48">
        <v>0</v>
      </c>
      <c r="U98" s="48">
        <v>1</v>
      </c>
      <c r="V98" s="49">
        <v>126</v>
      </c>
      <c r="W98" s="49">
        <v>36.992320000000007</v>
      </c>
      <c r="X98" s="49">
        <v>0</v>
      </c>
      <c r="Y98" s="49">
        <v>2.6</v>
      </c>
      <c r="Z98" s="49">
        <v>20</v>
      </c>
      <c r="AA98" s="49">
        <v>28.1</v>
      </c>
      <c r="AB98" s="49">
        <v>30.234629999999999</v>
      </c>
      <c r="AC98" s="49">
        <v>7</v>
      </c>
      <c r="AD98" s="49">
        <v>43.75</v>
      </c>
      <c r="AE98" s="49">
        <v>3</v>
      </c>
      <c r="AF98" s="49">
        <v>3</v>
      </c>
      <c r="AG98" s="49">
        <v>0</v>
      </c>
      <c r="AH98" s="49">
        <v>1</v>
      </c>
    </row>
    <row r="99" spans="7:34" x14ac:dyDescent="0.2">
      <c r="G99" s="48" t="s">
        <v>506</v>
      </c>
      <c r="H99" s="48" t="s">
        <v>507</v>
      </c>
      <c r="I99" s="48"/>
      <c r="J99" s="48">
        <v>40.501340000000006</v>
      </c>
      <c r="K99" s="48">
        <v>0</v>
      </c>
      <c r="L99" s="48">
        <v>3</v>
      </c>
      <c r="M99" s="48">
        <v>30</v>
      </c>
      <c r="N99" s="48">
        <v>17.2</v>
      </c>
      <c r="O99" s="48">
        <v>18.502680000000002</v>
      </c>
      <c r="P99" s="48">
        <v>10</v>
      </c>
      <c r="Q99" s="48" t="s">
        <v>712</v>
      </c>
      <c r="R99" s="48">
        <v>2.5</v>
      </c>
      <c r="S99" s="48">
        <v>6</v>
      </c>
      <c r="T99" s="48">
        <v>0.5</v>
      </c>
      <c r="U99" s="48">
        <v>1</v>
      </c>
      <c r="V99" s="49">
        <v>110</v>
      </c>
      <c r="W99" s="49">
        <v>40.62491</v>
      </c>
      <c r="X99" s="49">
        <v>0</v>
      </c>
      <c r="Y99" s="49">
        <v>3</v>
      </c>
      <c r="Z99" s="49">
        <v>30</v>
      </c>
      <c r="AA99" s="49">
        <v>17.399999999999999</v>
      </c>
      <c r="AB99" s="49">
        <v>18.74982</v>
      </c>
      <c r="AC99" s="49">
        <v>10</v>
      </c>
      <c r="AD99" s="49">
        <v>62.5</v>
      </c>
      <c r="AE99" s="49">
        <v>2.5</v>
      </c>
      <c r="AF99" s="49">
        <v>6</v>
      </c>
      <c r="AG99" s="49">
        <v>0.5</v>
      </c>
      <c r="AH99" s="49">
        <v>1</v>
      </c>
    </row>
    <row r="100" spans="7:34" x14ac:dyDescent="0.2">
      <c r="G100" s="48" t="s">
        <v>138</v>
      </c>
      <c r="H100" s="48" t="s">
        <v>45</v>
      </c>
      <c r="I100" s="48"/>
      <c r="J100" s="48">
        <v>0</v>
      </c>
      <c r="K100" s="48">
        <v>0</v>
      </c>
      <c r="L100" s="48" t="s">
        <v>283</v>
      </c>
      <c r="M100" s="48" t="s">
        <v>283</v>
      </c>
      <c r="N100" s="48">
        <v>0</v>
      </c>
      <c r="O100" s="48">
        <v>0</v>
      </c>
      <c r="P100" s="48">
        <v>0</v>
      </c>
      <c r="Q100" s="48" t="s">
        <v>88</v>
      </c>
      <c r="R100" s="48">
        <v>2</v>
      </c>
      <c r="S100" s="48">
        <v>4</v>
      </c>
      <c r="T100" s="48">
        <v>0</v>
      </c>
      <c r="U100" s="48">
        <v>1</v>
      </c>
      <c r="V100" s="49">
        <v>168</v>
      </c>
      <c r="W100" s="49">
        <v>0</v>
      </c>
      <c r="X100" s="49">
        <v>0</v>
      </c>
      <c r="Y100" s="49" t="s">
        <v>283</v>
      </c>
      <c r="Z100" s="49" t="s">
        <v>283</v>
      </c>
      <c r="AA100" s="49">
        <v>0</v>
      </c>
      <c r="AB100" s="49">
        <v>0</v>
      </c>
      <c r="AC100" s="49">
        <v>0</v>
      </c>
      <c r="AD100" s="49">
        <v>0</v>
      </c>
      <c r="AE100" s="49">
        <v>2</v>
      </c>
      <c r="AF100" s="49">
        <v>4</v>
      </c>
      <c r="AG100" s="49">
        <v>0</v>
      </c>
      <c r="AH100" s="49">
        <v>1</v>
      </c>
    </row>
    <row r="101" spans="7:34" x14ac:dyDescent="0.2">
      <c r="G101" s="48" t="s">
        <v>508</v>
      </c>
      <c r="H101" s="48" t="s">
        <v>509</v>
      </c>
      <c r="I101" s="48"/>
      <c r="J101" s="48">
        <v>41.317200000000007</v>
      </c>
      <c r="K101" s="48">
        <v>0</v>
      </c>
      <c r="L101" s="48">
        <v>1.5</v>
      </c>
      <c r="M101" s="48">
        <v>12.7</v>
      </c>
      <c r="N101" s="48">
        <v>47.7</v>
      </c>
      <c r="O101" s="48">
        <v>51.384410000000003</v>
      </c>
      <c r="P101" s="48">
        <v>5</v>
      </c>
      <c r="Q101" s="48" t="s">
        <v>4059</v>
      </c>
      <c r="R101" s="48">
        <v>2</v>
      </c>
      <c r="S101" s="48">
        <v>2</v>
      </c>
      <c r="T101" s="48">
        <v>0</v>
      </c>
      <c r="U101" s="48">
        <v>1</v>
      </c>
      <c r="V101" s="49"/>
      <c r="W101" s="49">
        <v>41.282740000000004</v>
      </c>
      <c r="X101" s="49">
        <v>0</v>
      </c>
      <c r="Y101" s="49">
        <v>1.5</v>
      </c>
      <c r="Z101" s="49">
        <v>12.7</v>
      </c>
      <c r="AA101" s="49">
        <v>47.7</v>
      </c>
      <c r="AB101" s="49">
        <v>51.315480000000001</v>
      </c>
      <c r="AC101" s="49">
        <v>5</v>
      </c>
      <c r="AD101" s="49">
        <v>31.25</v>
      </c>
      <c r="AE101" s="49">
        <v>2</v>
      </c>
      <c r="AF101" s="49">
        <v>2</v>
      </c>
      <c r="AG101" s="49">
        <v>0</v>
      </c>
      <c r="AH101" s="49">
        <v>1</v>
      </c>
    </row>
    <row r="102" spans="7:34" x14ac:dyDescent="0.2">
      <c r="G102" s="48" t="s">
        <v>510</v>
      </c>
      <c r="H102" s="48" t="s">
        <v>511</v>
      </c>
      <c r="I102" s="48"/>
      <c r="J102" s="48">
        <v>46.868650000000002</v>
      </c>
      <c r="K102" s="48">
        <v>0</v>
      </c>
      <c r="L102" s="48">
        <v>2.2999999999999998</v>
      </c>
      <c r="M102" s="48">
        <v>15</v>
      </c>
      <c r="N102" s="48">
        <v>40.6</v>
      </c>
      <c r="O102" s="48">
        <v>43.737310000000001</v>
      </c>
      <c r="P102" s="48">
        <v>8</v>
      </c>
      <c r="Q102" s="48" t="s">
        <v>286</v>
      </c>
      <c r="R102" s="48">
        <v>2.5</v>
      </c>
      <c r="S102" s="48">
        <v>4</v>
      </c>
      <c r="T102" s="48">
        <v>0.5</v>
      </c>
      <c r="U102" s="48">
        <v>1</v>
      </c>
      <c r="V102" s="49">
        <v>89</v>
      </c>
      <c r="W102" s="49">
        <v>46.689520000000002</v>
      </c>
      <c r="X102" s="49">
        <v>0</v>
      </c>
      <c r="Y102" s="49">
        <v>2.2999999999999998</v>
      </c>
      <c r="Z102" s="49">
        <v>15</v>
      </c>
      <c r="AA102" s="49">
        <v>40.299999999999997</v>
      </c>
      <c r="AB102" s="49">
        <v>43.379040000000003</v>
      </c>
      <c r="AC102" s="49">
        <v>8</v>
      </c>
      <c r="AD102" s="49">
        <v>50</v>
      </c>
      <c r="AE102" s="49">
        <v>2.5</v>
      </c>
      <c r="AF102" s="49">
        <v>4</v>
      </c>
      <c r="AG102" s="49">
        <v>0.5</v>
      </c>
      <c r="AH102" s="49">
        <v>1</v>
      </c>
    </row>
    <row r="103" spans="7:34" x14ac:dyDescent="0.2">
      <c r="G103" s="48" t="s">
        <v>512</v>
      </c>
      <c r="H103" s="48" t="s">
        <v>513</v>
      </c>
      <c r="I103" s="48"/>
      <c r="J103" s="48">
        <v>45.458990000000007</v>
      </c>
      <c r="K103" s="48">
        <v>0</v>
      </c>
      <c r="L103" s="48">
        <v>2</v>
      </c>
      <c r="M103" s="48">
        <v>14.5</v>
      </c>
      <c r="N103" s="48">
        <v>43.8</v>
      </c>
      <c r="O103" s="48">
        <v>47.16798</v>
      </c>
      <c r="P103" s="48">
        <v>7</v>
      </c>
      <c r="Q103" s="48" t="s">
        <v>3425</v>
      </c>
      <c r="R103" s="48">
        <v>2.5</v>
      </c>
      <c r="S103" s="48">
        <v>3</v>
      </c>
      <c r="T103" s="48">
        <v>0.5</v>
      </c>
      <c r="U103" s="48">
        <v>1</v>
      </c>
      <c r="V103" s="49">
        <v>93</v>
      </c>
      <c r="W103" s="49">
        <v>45.48169</v>
      </c>
      <c r="X103" s="49">
        <v>0</v>
      </c>
      <c r="Y103" s="49">
        <v>2</v>
      </c>
      <c r="Z103" s="49">
        <v>14.5</v>
      </c>
      <c r="AA103" s="49">
        <v>43.9</v>
      </c>
      <c r="AB103" s="49">
        <v>47.213380000000001</v>
      </c>
      <c r="AC103" s="49">
        <v>7</v>
      </c>
      <c r="AD103" s="49">
        <v>43.75</v>
      </c>
      <c r="AE103" s="49">
        <v>2.5</v>
      </c>
      <c r="AF103" s="49">
        <v>3</v>
      </c>
      <c r="AG103" s="49">
        <v>0.5</v>
      </c>
      <c r="AH103" s="49">
        <v>1</v>
      </c>
    </row>
    <row r="104" spans="7:34" x14ac:dyDescent="0.2">
      <c r="G104" s="48" t="s">
        <v>514</v>
      </c>
      <c r="H104" s="48" t="s">
        <v>515</v>
      </c>
      <c r="I104" s="48"/>
      <c r="J104" s="48">
        <v>34.23509</v>
      </c>
      <c r="K104" s="48">
        <v>0</v>
      </c>
      <c r="L104" s="48">
        <v>3</v>
      </c>
      <c r="M104" s="48">
        <v>8.5</v>
      </c>
      <c r="N104" s="48">
        <v>11.4</v>
      </c>
      <c r="O104" s="48">
        <v>12.22017</v>
      </c>
      <c r="P104" s="48">
        <v>9</v>
      </c>
      <c r="Q104" s="48" t="s">
        <v>3621</v>
      </c>
      <c r="R104" s="48">
        <v>2</v>
      </c>
      <c r="S104" s="48">
        <v>5.5</v>
      </c>
      <c r="T104" s="48">
        <v>0.5</v>
      </c>
      <c r="U104" s="48">
        <v>1</v>
      </c>
      <c r="V104" s="49">
        <v>135</v>
      </c>
      <c r="W104" s="49">
        <v>34.79524</v>
      </c>
      <c r="X104" s="49">
        <v>0</v>
      </c>
      <c r="Y104" s="49">
        <v>3</v>
      </c>
      <c r="Z104" s="49">
        <v>8.5</v>
      </c>
      <c r="AA104" s="49">
        <v>12.4</v>
      </c>
      <c r="AB104" s="49">
        <v>13.340479999999999</v>
      </c>
      <c r="AC104" s="49">
        <v>9</v>
      </c>
      <c r="AD104" s="49">
        <v>56.25</v>
      </c>
      <c r="AE104" s="49">
        <v>2</v>
      </c>
      <c r="AF104" s="49">
        <v>5.5</v>
      </c>
      <c r="AG104" s="49">
        <v>0.5</v>
      </c>
      <c r="AH104" s="49">
        <v>1</v>
      </c>
    </row>
    <row r="105" spans="7:34" x14ac:dyDescent="0.2">
      <c r="G105" s="48" t="s">
        <v>516</v>
      </c>
      <c r="H105" s="48" t="s">
        <v>517</v>
      </c>
      <c r="I105" s="48"/>
      <c r="J105" s="48">
        <v>33.280770000000004</v>
      </c>
      <c r="K105" s="48">
        <v>0</v>
      </c>
      <c r="L105" s="48">
        <v>2.6</v>
      </c>
      <c r="M105" s="48">
        <v>25</v>
      </c>
      <c r="N105" s="48">
        <v>12.5</v>
      </c>
      <c r="O105" s="48">
        <v>13.43655</v>
      </c>
      <c r="P105" s="48">
        <v>8.5</v>
      </c>
      <c r="Q105" s="48" t="s">
        <v>3536</v>
      </c>
      <c r="R105" s="48">
        <v>3</v>
      </c>
      <c r="S105" s="48">
        <v>4</v>
      </c>
      <c r="T105" s="48">
        <v>0.5</v>
      </c>
      <c r="U105" s="48">
        <v>1</v>
      </c>
      <c r="V105" s="49">
        <v>134</v>
      </c>
      <c r="W105" s="49">
        <v>34.943370000000002</v>
      </c>
      <c r="X105" s="49">
        <v>0</v>
      </c>
      <c r="Y105" s="49">
        <v>2.6</v>
      </c>
      <c r="Z105" s="49">
        <v>25</v>
      </c>
      <c r="AA105" s="49">
        <v>15.6</v>
      </c>
      <c r="AB105" s="49">
        <v>16.76174</v>
      </c>
      <c r="AC105" s="49">
        <v>8.5</v>
      </c>
      <c r="AD105" s="49">
        <v>53.125</v>
      </c>
      <c r="AE105" s="49">
        <v>3</v>
      </c>
      <c r="AF105" s="49">
        <v>4</v>
      </c>
      <c r="AG105" s="49">
        <v>0.5</v>
      </c>
      <c r="AH105" s="49">
        <v>1</v>
      </c>
    </row>
    <row r="106" spans="7:34" x14ac:dyDescent="0.2">
      <c r="G106" s="48" t="s">
        <v>518</v>
      </c>
      <c r="H106" s="48" t="s">
        <v>519</v>
      </c>
      <c r="I106" s="48"/>
      <c r="J106" s="48">
        <v>67.168080000000003</v>
      </c>
      <c r="K106" s="48">
        <v>1</v>
      </c>
      <c r="L106" s="48">
        <v>1</v>
      </c>
      <c r="M106" s="48">
        <v>10</v>
      </c>
      <c r="N106" s="48">
        <v>81.3</v>
      </c>
      <c r="O106" s="48">
        <v>87.461160000000007</v>
      </c>
      <c r="P106" s="48">
        <v>7.5</v>
      </c>
      <c r="Q106" s="48" t="s">
        <v>2915</v>
      </c>
      <c r="R106" s="48">
        <v>3</v>
      </c>
      <c r="S106" s="48">
        <v>2</v>
      </c>
      <c r="T106" s="48">
        <v>0.5</v>
      </c>
      <c r="U106" s="48">
        <v>2</v>
      </c>
      <c r="V106" s="49">
        <v>40</v>
      </c>
      <c r="W106" s="49">
        <v>67.036850000000001</v>
      </c>
      <c r="X106" s="49">
        <v>1</v>
      </c>
      <c r="Y106" s="49">
        <v>1</v>
      </c>
      <c r="Z106" s="49">
        <v>10</v>
      </c>
      <c r="AA106" s="49">
        <v>81</v>
      </c>
      <c r="AB106" s="49">
        <v>87.198700000000002</v>
      </c>
      <c r="AC106" s="49">
        <v>7.5</v>
      </c>
      <c r="AD106" s="49">
        <v>46.875</v>
      </c>
      <c r="AE106" s="49">
        <v>3</v>
      </c>
      <c r="AF106" s="49">
        <v>2</v>
      </c>
      <c r="AG106" s="49">
        <v>0.5</v>
      </c>
      <c r="AH106" s="49">
        <v>2</v>
      </c>
    </row>
    <row r="107" spans="7:34" x14ac:dyDescent="0.2">
      <c r="G107" s="48" t="s">
        <v>520</v>
      </c>
      <c r="H107" s="48" t="s">
        <v>521</v>
      </c>
      <c r="I107" s="48"/>
      <c r="J107" s="48">
        <v>33.484030000000004</v>
      </c>
      <c r="K107" s="48">
        <v>0</v>
      </c>
      <c r="L107" s="48">
        <v>1.5</v>
      </c>
      <c r="M107" s="48">
        <v>4</v>
      </c>
      <c r="N107" s="48">
        <v>50.6</v>
      </c>
      <c r="O107" s="48">
        <v>54.468060000000001</v>
      </c>
      <c r="P107" s="48">
        <v>2</v>
      </c>
      <c r="Q107" s="48" t="s">
        <v>300</v>
      </c>
      <c r="R107" s="48">
        <v>2</v>
      </c>
      <c r="S107" s="48">
        <v>0</v>
      </c>
      <c r="T107" s="48">
        <v>0</v>
      </c>
      <c r="U107" s="48">
        <v>0</v>
      </c>
      <c r="V107" s="49">
        <v>141</v>
      </c>
      <c r="W107" s="49">
        <v>33.291180000000004</v>
      </c>
      <c r="X107" s="49">
        <v>0</v>
      </c>
      <c r="Y107" s="49">
        <v>1.5</v>
      </c>
      <c r="Z107" s="49">
        <v>4</v>
      </c>
      <c r="AA107" s="49">
        <v>50.2</v>
      </c>
      <c r="AB107" s="49">
        <v>54.082360000000001</v>
      </c>
      <c r="AC107" s="49">
        <v>2</v>
      </c>
      <c r="AD107" s="49">
        <v>12.5</v>
      </c>
      <c r="AE107" s="49">
        <v>2</v>
      </c>
      <c r="AF107" s="49">
        <v>0</v>
      </c>
      <c r="AG107" s="49">
        <v>0</v>
      </c>
      <c r="AH107" s="49">
        <v>0</v>
      </c>
    </row>
    <row r="108" spans="7:34" x14ac:dyDescent="0.2">
      <c r="G108" s="48" t="s">
        <v>522</v>
      </c>
      <c r="H108" s="48" t="s">
        <v>523</v>
      </c>
      <c r="I108" s="48"/>
      <c r="J108" s="48">
        <v>43.453320000000005</v>
      </c>
      <c r="K108" s="48">
        <v>0</v>
      </c>
      <c r="L108" s="48">
        <v>3.6</v>
      </c>
      <c r="M108" s="48">
        <v>18</v>
      </c>
      <c r="N108" s="48">
        <v>28.5</v>
      </c>
      <c r="O108" s="48">
        <v>30.65663</v>
      </c>
      <c r="P108" s="48">
        <v>9</v>
      </c>
      <c r="Q108" s="48" t="s">
        <v>3621</v>
      </c>
      <c r="R108" s="48">
        <v>2</v>
      </c>
      <c r="S108" s="48">
        <v>5.5</v>
      </c>
      <c r="T108" s="48">
        <v>0.5</v>
      </c>
      <c r="U108" s="48">
        <v>1</v>
      </c>
      <c r="V108" s="49">
        <v>102</v>
      </c>
      <c r="W108" s="49">
        <v>43.370020000000004</v>
      </c>
      <c r="X108" s="49">
        <v>0</v>
      </c>
      <c r="Y108" s="49">
        <v>3.6</v>
      </c>
      <c r="Z108" s="49">
        <v>18</v>
      </c>
      <c r="AA108" s="49">
        <v>28.3</v>
      </c>
      <c r="AB108" s="49">
        <v>30.49004</v>
      </c>
      <c r="AC108" s="49">
        <v>9</v>
      </c>
      <c r="AD108" s="49">
        <v>56.25</v>
      </c>
      <c r="AE108" s="49">
        <v>2</v>
      </c>
      <c r="AF108" s="49">
        <v>5.5</v>
      </c>
      <c r="AG108" s="49">
        <v>0.5</v>
      </c>
      <c r="AH108" s="49">
        <v>1</v>
      </c>
    </row>
    <row r="109" spans="7:34" x14ac:dyDescent="0.2">
      <c r="G109" s="48" t="s">
        <v>524</v>
      </c>
      <c r="H109" s="48" t="s">
        <v>525</v>
      </c>
      <c r="I109" s="48"/>
      <c r="J109" s="48">
        <v>38.066510000000001</v>
      </c>
      <c r="K109" s="48">
        <v>0</v>
      </c>
      <c r="L109" s="48">
        <v>3</v>
      </c>
      <c r="M109" s="48">
        <v>10</v>
      </c>
      <c r="N109" s="48">
        <v>38.799999999999997</v>
      </c>
      <c r="O109" s="48">
        <v>41.758020000000002</v>
      </c>
      <c r="P109" s="48">
        <v>5.5</v>
      </c>
      <c r="Q109" s="48" t="s">
        <v>4555</v>
      </c>
      <c r="R109" s="48">
        <v>2.5</v>
      </c>
      <c r="S109" s="48">
        <v>2</v>
      </c>
      <c r="T109" s="48">
        <v>0</v>
      </c>
      <c r="U109" s="48">
        <v>1</v>
      </c>
      <c r="V109" s="49">
        <v>121</v>
      </c>
      <c r="W109" s="49">
        <v>38.30932</v>
      </c>
      <c r="X109" s="49">
        <v>0</v>
      </c>
      <c r="Y109" s="49">
        <v>3</v>
      </c>
      <c r="Z109" s="49">
        <v>10</v>
      </c>
      <c r="AA109" s="49">
        <v>39.200000000000003</v>
      </c>
      <c r="AB109" s="49">
        <v>42.243630000000003</v>
      </c>
      <c r="AC109" s="49">
        <v>5.5</v>
      </c>
      <c r="AD109" s="49">
        <v>34.375</v>
      </c>
      <c r="AE109" s="49">
        <v>2.5</v>
      </c>
      <c r="AF109" s="49">
        <v>2</v>
      </c>
      <c r="AG109" s="49">
        <v>0</v>
      </c>
      <c r="AH109" s="49">
        <v>1</v>
      </c>
    </row>
    <row r="110" spans="7:34" x14ac:dyDescent="0.2">
      <c r="G110" s="48" t="s">
        <v>526</v>
      </c>
      <c r="H110" s="48" t="s">
        <v>527</v>
      </c>
      <c r="I110" s="48"/>
      <c r="J110" s="48">
        <v>9.1914800000000003</v>
      </c>
      <c r="K110" s="48">
        <v>0</v>
      </c>
      <c r="L110" s="48">
        <v>2</v>
      </c>
      <c r="M110" s="48">
        <v>38</v>
      </c>
      <c r="N110" s="48">
        <v>17.100000000000001</v>
      </c>
      <c r="O110" s="48">
        <v>18.382950000000001</v>
      </c>
      <c r="P110" s="48">
        <v>0</v>
      </c>
      <c r="Q110" s="48" t="s">
        <v>88</v>
      </c>
      <c r="R110" s="48">
        <v>0</v>
      </c>
      <c r="S110" s="48">
        <v>0</v>
      </c>
      <c r="T110" s="48">
        <v>0</v>
      </c>
      <c r="U110" s="48">
        <v>0</v>
      </c>
      <c r="V110" s="49">
        <v>167</v>
      </c>
      <c r="W110" s="49">
        <v>9.1914800000000003</v>
      </c>
      <c r="X110" s="49">
        <v>0</v>
      </c>
      <c r="Y110" s="49">
        <v>2</v>
      </c>
      <c r="Z110" s="49">
        <v>38</v>
      </c>
      <c r="AA110" s="49">
        <v>17.100000000000001</v>
      </c>
      <c r="AB110" s="49">
        <v>18.382950000000001</v>
      </c>
      <c r="AC110" s="49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0</v>
      </c>
    </row>
    <row r="111" spans="7:34" x14ac:dyDescent="0.2">
      <c r="G111" s="48" t="s">
        <v>144</v>
      </c>
      <c r="H111" s="48" t="s">
        <v>34</v>
      </c>
      <c r="I111" s="48"/>
      <c r="J111" s="48">
        <v>0</v>
      </c>
      <c r="K111" s="48">
        <v>0</v>
      </c>
      <c r="L111" s="48" t="s">
        <v>283</v>
      </c>
      <c r="M111" s="48" t="s">
        <v>283</v>
      </c>
      <c r="N111" s="48">
        <v>0</v>
      </c>
      <c r="O111" s="48">
        <v>0</v>
      </c>
      <c r="P111" s="48">
        <v>0</v>
      </c>
      <c r="Q111" s="48" t="s">
        <v>88</v>
      </c>
      <c r="R111" s="48">
        <v>2</v>
      </c>
      <c r="S111" s="48">
        <v>4</v>
      </c>
      <c r="T111" s="48">
        <v>0</v>
      </c>
      <c r="U111" s="48">
        <v>0</v>
      </c>
      <c r="V111" s="49">
        <v>168</v>
      </c>
      <c r="W111" s="49">
        <v>0</v>
      </c>
      <c r="X111" s="49">
        <v>0</v>
      </c>
      <c r="Y111" s="49" t="s">
        <v>283</v>
      </c>
      <c r="Z111" s="49" t="s">
        <v>283</v>
      </c>
      <c r="AA111" s="49">
        <v>0</v>
      </c>
      <c r="AB111" s="49">
        <v>0</v>
      </c>
      <c r="AC111" s="49">
        <v>0</v>
      </c>
      <c r="AD111" s="49">
        <v>0</v>
      </c>
      <c r="AE111" s="49">
        <v>2</v>
      </c>
      <c r="AF111" s="49">
        <v>4</v>
      </c>
      <c r="AG111" s="49">
        <v>0</v>
      </c>
      <c r="AH111" s="49">
        <v>0</v>
      </c>
    </row>
    <row r="112" spans="7:34" x14ac:dyDescent="0.2">
      <c r="G112" s="48" t="s">
        <v>528</v>
      </c>
      <c r="H112" s="48" t="s">
        <v>529</v>
      </c>
      <c r="I112" s="48"/>
      <c r="J112" s="48">
        <v>69.064710000000005</v>
      </c>
      <c r="K112" s="48">
        <v>1</v>
      </c>
      <c r="L112" s="48">
        <v>1.7</v>
      </c>
      <c r="M112" s="48">
        <v>14.5</v>
      </c>
      <c r="N112" s="48">
        <v>67.400000000000006</v>
      </c>
      <c r="O112" s="48">
        <v>72.504419999999996</v>
      </c>
      <c r="P112" s="48">
        <v>10.5</v>
      </c>
      <c r="Q112" s="48" t="s">
        <v>4553</v>
      </c>
      <c r="R112" s="48">
        <v>3</v>
      </c>
      <c r="S112" s="48">
        <v>4</v>
      </c>
      <c r="T112" s="48">
        <v>0.5</v>
      </c>
      <c r="U112" s="48">
        <v>3</v>
      </c>
      <c r="V112" s="49">
        <v>28</v>
      </c>
      <c r="W112" s="49">
        <v>73.752210000000005</v>
      </c>
      <c r="X112" s="49">
        <v>1</v>
      </c>
      <c r="Y112" s="49">
        <v>1.7</v>
      </c>
      <c r="Z112" s="49">
        <v>14.5</v>
      </c>
      <c r="AA112" s="49">
        <v>67.400000000000006</v>
      </c>
      <c r="AB112" s="49">
        <v>72.504419999999996</v>
      </c>
      <c r="AC112" s="49">
        <v>12</v>
      </c>
      <c r="AD112" s="49">
        <v>75</v>
      </c>
      <c r="AE112" s="49">
        <v>3</v>
      </c>
      <c r="AF112" s="49">
        <v>5.5</v>
      </c>
      <c r="AG112" s="49">
        <v>0.5</v>
      </c>
      <c r="AH112" s="49">
        <v>3</v>
      </c>
    </row>
    <row r="113" spans="7:34" x14ac:dyDescent="0.2">
      <c r="G113" s="48" t="s">
        <v>530</v>
      </c>
      <c r="H113" s="48" t="s">
        <v>531</v>
      </c>
      <c r="I113" s="48"/>
      <c r="J113" s="48">
        <v>70.766020000000012</v>
      </c>
      <c r="K113" s="48">
        <v>1</v>
      </c>
      <c r="L113" s="48">
        <v>1.8</v>
      </c>
      <c r="M113" s="48">
        <v>18</v>
      </c>
      <c r="N113" s="48">
        <v>64.7</v>
      </c>
      <c r="O113" s="48">
        <v>69.657039999999995</v>
      </c>
      <c r="P113" s="48">
        <v>11.5</v>
      </c>
      <c r="Q113" s="48" t="s">
        <v>4552</v>
      </c>
      <c r="R113" s="48">
        <v>2.5</v>
      </c>
      <c r="S113" s="48">
        <v>5.5</v>
      </c>
      <c r="T113" s="48">
        <v>1.5</v>
      </c>
      <c r="U113" s="48">
        <v>2</v>
      </c>
      <c r="V113" s="49">
        <v>33</v>
      </c>
      <c r="W113" s="49">
        <v>70.348849999999999</v>
      </c>
      <c r="X113" s="49">
        <v>1</v>
      </c>
      <c r="Y113" s="49">
        <v>1.8</v>
      </c>
      <c r="Z113" s="49">
        <v>18</v>
      </c>
      <c r="AA113" s="49">
        <v>63.9</v>
      </c>
      <c r="AB113" s="49">
        <v>68.822699999999998</v>
      </c>
      <c r="AC113" s="49">
        <v>11.5</v>
      </c>
      <c r="AD113" s="49">
        <v>71.875</v>
      </c>
      <c r="AE113" s="49">
        <v>2.5</v>
      </c>
      <c r="AF113" s="49">
        <v>5.5</v>
      </c>
      <c r="AG113" s="49">
        <v>1.5</v>
      </c>
      <c r="AH113" s="49">
        <v>2</v>
      </c>
    </row>
    <row r="114" spans="7:34" x14ac:dyDescent="0.2">
      <c r="G114" s="48" t="s">
        <v>532</v>
      </c>
      <c r="H114" s="48" t="s">
        <v>533</v>
      </c>
      <c r="I114" s="48"/>
      <c r="J114" s="48">
        <v>37.636840000000007</v>
      </c>
      <c r="K114" s="48">
        <v>0</v>
      </c>
      <c r="L114" s="48">
        <v>5.3</v>
      </c>
      <c r="M114" s="48">
        <v>38</v>
      </c>
      <c r="N114" s="48">
        <v>3.2</v>
      </c>
      <c r="O114" s="48">
        <v>3.3986800000000001</v>
      </c>
      <c r="P114" s="48">
        <v>11.5</v>
      </c>
      <c r="Q114" s="48" t="s">
        <v>4552</v>
      </c>
      <c r="R114" s="48">
        <v>2.5</v>
      </c>
      <c r="S114" s="48">
        <v>6</v>
      </c>
      <c r="T114" s="48">
        <v>3</v>
      </c>
      <c r="U114" s="48">
        <v>0</v>
      </c>
      <c r="V114" s="49">
        <v>125</v>
      </c>
      <c r="W114" s="49">
        <v>37.792730000000006</v>
      </c>
      <c r="X114" s="49">
        <v>0</v>
      </c>
      <c r="Y114" s="49">
        <v>5.3</v>
      </c>
      <c r="Z114" s="49">
        <v>38</v>
      </c>
      <c r="AA114" s="49">
        <v>3.4</v>
      </c>
      <c r="AB114" s="49">
        <v>3.7104699999999999</v>
      </c>
      <c r="AC114" s="49">
        <v>11.5</v>
      </c>
      <c r="AD114" s="49">
        <v>71.875</v>
      </c>
      <c r="AE114" s="49">
        <v>2.5</v>
      </c>
      <c r="AF114" s="49">
        <v>6</v>
      </c>
      <c r="AG114" s="49">
        <v>3</v>
      </c>
      <c r="AH114" s="49">
        <v>0</v>
      </c>
    </row>
    <row r="115" spans="7:34" x14ac:dyDescent="0.2">
      <c r="G115" s="48" t="s">
        <v>534</v>
      </c>
      <c r="H115" s="48" t="s">
        <v>535</v>
      </c>
      <c r="I115" s="48"/>
      <c r="J115" s="48">
        <v>54.120310000000003</v>
      </c>
      <c r="K115" s="48">
        <v>0</v>
      </c>
      <c r="L115" s="48">
        <v>2.8</v>
      </c>
      <c r="M115" s="48">
        <v>15</v>
      </c>
      <c r="N115" s="48">
        <v>30.9</v>
      </c>
      <c r="O115" s="48">
        <v>33.24062</v>
      </c>
      <c r="P115" s="48">
        <v>12</v>
      </c>
      <c r="Q115" s="48" t="s">
        <v>734</v>
      </c>
      <c r="R115" s="48">
        <v>2.5</v>
      </c>
      <c r="S115" s="48">
        <v>4</v>
      </c>
      <c r="T115" s="48">
        <v>2.5</v>
      </c>
      <c r="U115" s="48">
        <v>3</v>
      </c>
      <c r="V115" s="49">
        <v>67</v>
      </c>
      <c r="W115" s="49">
        <v>54.784230000000008</v>
      </c>
      <c r="X115" s="49">
        <v>0</v>
      </c>
      <c r="Y115" s="49">
        <v>2.8</v>
      </c>
      <c r="Z115" s="49">
        <v>15</v>
      </c>
      <c r="AA115" s="49">
        <v>32.1</v>
      </c>
      <c r="AB115" s="49">
        <v>34.568469999999998</v>
      </c>
      <c r="AC115" s="49">
        <v>12</v>
      </c>
      <c r="AD115" s="49">
        <v>75</v>
      </c>
      <c r="AE115" s="49">
        <v>2.5</v>
      </c>
      <c r="AF115" s="49">
        <v>4</v>
      </c>
      <c r="AG115" s="49">
        <v>2.5</v>
      </c>
      <c r="AH115" s="49">
        <v>3</v>
      </c>
    </row>
    <row r="116" spans="7:34" x14ac:dyDescent="0.2">
      <c r="G116" s="48" t="s">
        <v>536</v>
      </c>
      <c r="H116" s="48" t="s">
        <v>537</v>
      </c>
      <c r="I116" s="48"/>
      <c r="J116" s="48">
        <v>29.394830000000002</v>
      </c>
      <c r="K116" s="48">
        <v>0</v>
      </c>
      <c r="L116" s="48">
        <v>4</v>
      </c>
      <c r="M116" s="48">
        <v>15</v>
      </c>
      <c r="N116" s="48">
        <v>16.899999999999999</v>
      </c>
      <c r="O116" s="48">
        <v>18.164650000000002</v>
      </c>
      <c r="P116" s="48">
        <v>6.5</v>
      </c>
      <c r="Q116" s="48" t="s">
        <v>2863</v>
      </c>
      <c r="R116" s="48">
        <v>2</v>
      </c>
      <c r="S116" s="48">
        <v>4</v>
      </c>
      <c r="T116" s="48">
        <v>0.5</v>
      </c>
      <c r="U116" s="48">
        <v>0</v>
      </c>
      <c r="V116" s="49">
        <v>150</v>
      </c>
      <c r="W116" s="49">
        <v>30.123330000000003</v>
      </c>
      <c r="X116" s="49">
        <v>0</v>
      </c>
      <c r="Y116" s="49">
        <v>4</v>
      </c>
      <c r="Z116" s="49">
        <v>15</v>
      </c>
      <c r="AA116" s="49">
        <v>18.2</v>
      </c>
      <c r="AB116" s="49">
        <v>19.621670000000002</v>
      </c>
      <c r="AC116" s="49">
        <v>6.5</v>
      </c>
      <c r="AD116" s="49">
        <v>40.625</v>
      </c>
      <c r="AE116" s="49">
        <v>2</v>
      </c>
      <c r="AF116" s="49">
        <v>4</v>
      </c>
      <c r="AG116" s="49">
        <v>0.5</v>
      </c>
      <c r="AH116" s="49">
        <v>0</v>
      </c>
    </row>
    <row r="117" spans="7:34" x14ac:dyDescent="0.2">
      <c r="G117" s="48" t="s">
        <v>538</v>
      </c>
      <c r="H117" s="48" t="s">
        <v>539</v>
      </c>
      <c r="I117" s="48"/>
      <c r="J117" s="48">
        <v>65.985590000000002</v>
      </c>
      <c r="K117" s="48">
        <v>0</v>
      </c>
      <c r="L117" s="48">
        <v>1.4</v>
      </c>
      <c r="M117" s="48">
        <v>8</v>
      </c>
      <c r="N117" s="48">
        <v>50</v>
      </c>
      <c r="O117" s="48">
        <v>53.846179999999997</v>
      </c>
      <c r="P117" s="48">
        <v>12.5</v>
      </c>
      <c r="Q117" s="48" t="s">
        <v>2980</v>
      </c>
      <c r="R117" s="48">
        <v>2.5</v>
      </c>
      <c r="S117" s="48">
        <v>6</v>
      </c>
      <c r="T117" s="48">
        <v>3</v>
      </c>
      <c r="U117" s="48">
        <v>1</v>
      </c>
      <c r="V117" s="49">
        <v>43</v>
      </c>
      <c r="W117" s="49">
        <v>66.147100000000009</v>
      </c>
      <c r="X117" s="49">
        <v>0</v>
      </c>
      <c r="Y117" s="49">
        <v>1.4</v>
      </c>
      <c r="Z117" s="49">
        <v>8</v>
      </c>
      <c r="AA117" s="49">
        <v>50.3</v>
      </c>
      <c r="AB117" s="49">
        <v>54.16921</v>
      </c>
      <c r="AC117" s="49">
        <v>12.5</v>
      </c>
      <c r="AD117" s="49">
        <v>78.125</v>
      </c>
      <c r="AE117" s="49">
        <v>2.5</v>
      </c>
      <c r="AF117" s="49">
        <v>6</v>
      </c>
      <c r="AG117" s="49">
        <v>3</v>
      </c>
      <c r="AH117" s="49">
        <v>1</v>
      </c>
    </row>
    <row r="118" spans="7:34" x14ac:dyDescent="0.2">
      <c r="G118" s="48" t="s">
        <v>148</v>
      </c>
      <c r="H118" s="48" t="s">
        <v>12</v>
      </c>
      <c r="I118" s="48"/>
      <c r="J118" s="48">
        <v>52.844390000000004</v>
      </c>
      <c r="K118" s="48">
        <v>0</v>
      </c>
      <c r="L118" s="48">
        <v>3.5</v>
      </c>
      <c r="M118" s="48">
        <v>18</v>
      </c>
      <c r="N118" s="48">
        <v>28.5</v>
      </c>
      <c r="O118" s="48">
        <v>30.688780000000001</v>
      </c>
      <c r="P118" s="48">
        <v>12</v>
      </c>
      <c r="Q118" s="48" t="s">
        <v>734</v>
      </c>
      <c r="R118" s="48">
        <v>3</v>
      </c>
      <c r="S118" s="48">
        <v>5.5</v>
      </c>
      <c r="T118" s="48">
        <v>1.5</v>
      </c>
      <c r="U118" s="48">
        <v>2</v>
      </c>
      <c r="V118" s="49">
        <v>73</v>
      </c>
      <c r="W118" s="49">
        <v>52.946540000000006</v>
      </c>
      <c r="X118" s="49">
        <v>0</v>
      </c>
      <c r="Y118" s="49">
        <v>3.5</v>
      </c>
      <c r="Z118" s="49">
        <v>18</v>
      </c>
      <c r="AA118" s="49">
        <v>28.7</v>
      </c>
      <c r="AB118" s="49">
        <v>30.893080000000001</v>
      </c>
      <c r="AC118" s="49">
        <v>12</v>
      </c>
      <c r="AD118" s="49">
        <v>75</v>
      </c>
      <c r="AE118" s="49">
        <v>3</v>
      </c>
      <c r="AF118" s="49">
        <v>5.5</v>
      </c>
      <c r="AG118" s="49">
        <v>1.5</v>
      </c>
      <c r="AH118" s="49">
        <v>2</v>
      </c>
    </row>
    <row r="119" spans="7:34" x14ac:dyDescent="0.2">
      <c r="G119" s="48" t="s">
        <v>540</v>
      </c>
      <c r="H119" s="48" t="s">
        <v>541</v>
      </c>
      <c r="I119" s="48"/>
      <c r="J119" s="48">
        <v>46.885840000000002</v>
      </c>
      <c r="K119" s="48">
        <v>0</v>
      </c>
      <c r="L119" s="48">
        <v>1.5</v>
      </c>
      <c r="M119" s="48">
        <v>20.5</v>
      </c>
      <c r="N119" s="48">
        <v>29.1</v>
      </c>
      <c r="O119" s="48">
        <v>31.27169</v>
      </c>
      <c r="P119" s="48">
        <v>10</v>
      </c>
      <c r="Q119" s="48" t="s">
        <v>712</v>
      </c>
      <c r="R119" s="48">
        <v>2.5</v>
      </c>
      <c r="S119" s="48">
        <v>4</v>
      </c>
      <c r="T119" s="48">
        <v>1.5</v>
      </c>
      <c r="U119" s="48">
        <v>2</v>
      </c>
      <c r="V119" s="49">
        <v>86</v>
      </c>
      <c r="W119" s="49">
        <v>47.820890000000006</v>
      </c>
      <c r="X119" s="49">
        <v>0</v>
      </c>
      <c r="Y119" s="49">
        <v>1.5</v>
      </c>
      <c r="Z119" s="49">
        <v>20.5</v>
      </c>
      <c r="AA119" s="49">
        <v>30.8</v>
      </c>
      <c r="AB119" s="49">
        <v>33.14179</v>
      </c>
      <c r="AC119" s="49">
        <v>10</v>
      </c>
      <c r="AD119" s="49">
        <v>62.5</v>
      </c>
      <c r="AE119" s="49">
        <v>2.5</v>
      </c>
      <c r="AF119" s="49">
        <v>4</v>
      </c>
      <c r="AG119" s="49">
        <v>1.5</v>
      </c>
      <c r="AH119" s="49">
        <v>2</v>
      </c>
    </row>
    <row r="120" spans="7:34" x14ac:dyDescent="0.2">
      <c r="G120" s="48" t="s">
        <v>542</v>
      </c>
      <c r="H120" s="48" t="s">
        <v>543</v>
      </c>
      <c r="I120" s="48"/>
      <c r="J120" s="48">
        <v>20.387250000000002</v>
      </c>
      <c r="K120" s="48">
        <v>0</v>
      </c>
      <c r="L120" s="48">
        <v>5</v>
      </c>
      <c r="M120" s="48">
        <v>18</v>
      </c>
      <c r="N120" s="48">
        <v>14.7</v>
      </c>
      <c r="O120" s="48">
        <v>15.774509999999999</v>
      </c>
      <c r="P120" s="48">
        <v>4</v>
      </c>
      <c r="Q120" s="48" t="s">
        <v>307</v>
      </c>
      <c r="R120" s="48">
        <v>2</v>
      </c>
      <c r="S120" s="48">
        <v>2</v>
      </c>
      <c r="T120" s="48">
        <v>0</v>
      </c>
      <c r="U120" s="48">
        <v>0</v>
      </c>
      <c r="V120" s="49">
        <v>164</v>
      </c>
      <c r="W120" s="49">
        <v>20.387250000000002</v>
      </c>
      <c r="X120" s="49">
        <v>0</v>
      </c>
      <c r="Y120" s="49">
        <v>5</v>
      </c>
      <c r="Z120" s="49">
        <v>18</v>
      </c>
      <c r="AA120" s="49">
        <v>14.7</v>
      </c>
      <c r="AB120" s="49">
        <v>15.774509999999999</v>
      </c>
      <c r="AC120" s="49">
        <v>4</v>
      </c>
      <c r="AD120" s="49">
        <v>25</v>
      </c>
      <c r="AE120" s="49">
        <v>2</v>
      </c>
      <c r="AF120" s="49">
        <v>2</v>
      </c>
      <c r="AG120" s="49">
        <v>0</v>
      </c>
      <c r="AH120" s="49">
        <v>0</v>
      </c>
    </row>
    <row r="121" spans="7:34" x14ac:dyDescent="0.2">
      <c r="G121" s="48" t="s">
        <v>544</v>
      </c>
      <c r="H121" s="48" t="s">
        <v>545</v>
      </c>
      <c r="I121" s="48"/>
      <c r="J121" s="48">
        <v>36.968380000000003</v>
      </c>
      <c r="K121" s="48">
        <v>0</v>
      </c>
      <c r="L121" s="48">
        <v>2.5</v>
      </c>
      <c r="M121" s="48">
        <v>14.5</v>
      </c>
      <c r="N121" s="48">
        <v>33.799999999999997</v>
      </c>
      <c r="O121" s="48">
        <v>36.43676</v>
      </c>
      <c r="P121" s="48">
        <v>6</v>
      </c>
      <c r="Q121" s="48" t="s">
        <v>813</v>
      </c>
      <c r="R121" s="48">
        <v>3</v>
      </c>
      <c r="S121" s="48">
        <v>2</v>
      </c>
      <c r="T121" s="48">
        <v>0</v>
      </c>
      <c r="U121" s="48">
        <v>1</v>
      </c>
      <c r="V121" s="49">
        <v>127</v>
      </c>
      <c r="W121" s="49">
        <v>36.927690000000005</v>
      </c>
      <c r="X121" s="49">
        <v>0</v>
      </c>
      <c r="Y121" s="49">
        <v>2.5</v>
      </c>
      <c r="Z121" s="49">
        <v>14.5</v>
      </c>
      <c r="AA121" s="49">
        <v>33.799999999999997</v>
      </c>
      <c r="AB121" s="49">
        <v>36.355370000000001</v>
      </c>
      <c r="AC121" s="49">
        <v>6</v>
      </c>
      <c r="AD121" s="49">
        <v>37.5</v>
      </c>
      <c r="AE121" s="49">
        <v>3</v>
      </c>
      <c r="AF121" s="49">
        <v>2</v>
      </c>
      <c r="AG121" s="49">
        <v>0</v>
      </c>
      <c r="AH121" s="49">
        <v>1</v>
      </c>
    </row>
    <row r="122" spans="7:34" x14ac:dyDescent="0.2">
      <c r="G122" s="48" t="s">
        <v>546</v>
      </c>
      <c r="H122" s="48" t="s">
        <v>547</v>
      </c>
      <c r="I122" s="48"/>
      <c r="J122" s="48">
        <v>47.158180000000002</v>
      </c>
      <c r="K122" s="48">
        <v>0</v>
      </c>
      <c r="L122" s="48">
        <v>2</v>
      </c>
      <c r="M122" s="48">
        <v>9</v>
      </c>
      <c r="N122" s="48">
        <v>41.2</v>
      </c>
      <c r="O122" s="48">
        <v>44.316369999999999</v>
      </c>
      <c r="P122" s="48">
        <v>8</v>
      </c>
      <c r="Q122" s="48" t="s">
        <v>286</v>
      </c>
      <c r="R122" s="48">
        <v>2</v>
      </c>
      <c r="S122" s="48">
        <v>4</v>
      </c>
      <c r="T122" s="48">
        <v>2</v>
      </c>
      <c r="U122" s="48">
        <v>0</v>
      </c>
      <c r="V122" s="49">
        <v>87</v>
      </c>
      <c r="W122" s="49">
        <v>47.198050000000002</v>
      </c>
      <c r="X122" s="49">
        <v>0</v>
      </c>
      <c r="Y122" s="49">
        <v>2</v>
      </c>
      <c r="Z122" s="49">
        <v>9</v>
      </c>
      <c r="AA122" s="49">
        <v>41.2</v>
      </c>
      <c r="AB122" s="49">
        <v>44.39611</v>
      </c>
      <c r="AC122" s="49">
        <v>8</v>
      </c>
      <c r="AD122" s="49">
        <v>50</v>
      </c>
      <c r="AE122" s="49">
        <v>2</v>
      </c>
      <c r="AF122" s="49">
        <v>4</v>
      </c>
      <c r="AG122" s="49">
        <v>2</v>
      </c>
      <c r="AH122" s="49">
        <v>0</v>
      </c>
    </row>
    <row r="123" spans="7:34" x14ac:dyDescent="0.2">
      <c r="G123" s="48" t="s">
        <v>548</v>
      </c>
      <c r="H123" s="48" t="s">
        <v>549</v>
      </c>
      <c r="I123" s="48"/>
      <c r="J123" s="48">
        <v>84.279090000000011</v>
      </c>
      <c r="K123" s="48">
        <v>1</v>
      </c>
      <c r="L123" s="48">
        <v>1.1000000000000001</v>
      </c>
      <c r="M123" s="48">
        <v>3.5</v>
      </c>
      <c r="N123" s="48">
        <v>89.8</v>
      </c>
      <c r="O123" s="48">
        <v>96.683179999999993</v>
      </c>
      <c r="P123" s="48">
        <v>11.5</v>
      </c>
      <c r="Q123" s="48" t="s">
        <v>4552</v>
      </c>
      <c r="R123" s="48">
        <v>2.5</v>
      </c>
      <c r="S123" s="48">
        <v>6</v>
      </c>
      <c r="T123" s="48">
        <v>1</v>
      </c>
      <c r="U123" s="48">
        <v>2</v>
      </c>
      <c r="V123" s="49">
        <v>7</v>
      </c>
      <c r="W123" s="49">
        <v>84.424790000000002</v>
      </c>
      <c r="X123" s="49">
        <v>1</v>
      </c>
      <c r="Y123" s="49">
        <v>1.1000000000000001</v>
      </c>
      <c r="Z123" s="49">
        <v>3.5</v>
      </c>
      <c r="AA123" s="49">
        <v>90.1</v>
      </c>
      <c r="AB123" s="49">
        <v>96.97457</v>
      </c>
      <c r="AC123" s="49">
        <v>11.5</v>
      </c>
      <c r="AD123" s="49">
        <v>71.875</v>
      </c>
      <c r="AE123" s="49">
        <v>2.5</v>
      </c>
      <c r="AF123" s="49">
        <v>6</v>
      </c>
      <c r="AG123" s="49">
        <v>1</v>
      </c>
      <c r="AH123" s="49">
        <v>2</v>
      </c>
    </row>
    <row r="124" spans="7:34" x14ac:dyDescent="0.2">
      <c r="G124" s="48" t="s">
        <v>550</v>
      </c>
      <c r="H124" s="48" t="s">
        <v>551</v>
      </c>
      <c r="I124" s="48"/>
      <c r="J124" s="48">
        <v>71.809330000000003</v>
      </c>
      <c r="K124" s="48">
        <v>1</v>
      </c>
      <c r="L124" s="48">
        <v>1.3</v>
      </c>
      <c r="M124" s="48">
        <v>3.5</v>
      </c>
      <c r="N124" s="48">
        <v>84.1</v>
      </c>
      <c r="O124" s="48">
        <v>90.493669999999995</v>
      </c>
      <c r="P124" s="48">
        <v>8.5</v>
      </c>
      <c r="Q124" s="48" t="s">
        <v>3536</v>
      </c>
      <c r="R124" s="48">
        <v>3</v>
      </c>
      <c r="S124" s="48">
        <v>3</v>
      </c>
      <c r="T124" s="48">
        <v>0.5</v>
      </c>
      <c r="U124" s="48">
        <v>2</v>
      </c>
      <c r="V124" s="49">
        <v>36</v>
      </c>
      <c r="W124" s="49">
        <v>69.475190000000012</v>
      </c>
      <c r="X124" s="49">
        <v>1</v>
      </c>
      <c r="Y124" s="49">
        <v>1.3</v>
      </c>
      <c r="Z124" s="49">
        <v>3.5</v>
      </c>
      <c r="AA124" s="49">
        <v>79.7</v>
      </c>
      <c r="AB124" s="49">
        <v>85.825389999999999</v>
      </c>
      <c r="AC124" s="49">
        <v>8.5</v>
      </c>
      <c r="AD124" s="49">
        <v>53.125</v>
      </c>
      <c r="AE124" s="49">
        <v>3</v>
      </c>
      <c r="AF124" s="49">
        <v>3</v>
      </c>
      <c r="AG124" s="49">
        <v>0.5</v>
      </c>
      <c r="AH124" s="49">
        <v>2</v>
      </c>
    </row>
    <row r="125" spans="7:34" x14ac:dyDescent="0.2">
      <c r="G125" s="48" t="s">
        <v>552</v>
      </c>
      <c r="H125" s="48" t="s">
        <v>553</v>
      </c>
      <c r="I125" s="48"/>
      <c r="J125" s="48">
        <v>41.132490000000004</v>
      </c>
      <c r="K125" s="48">
        <v>0</v>
      </c>
      <c r="L125" s="48">
        <v>2.2000000000000002</v>
      </c>
      <c r="M125" s="48">
        <v>14.5</v>
      </c>
      <c r="N125" s="48">
        <v>35.799999999999997</v>
      </c>
      <c r="O125" s="48">
        <v>38.514989999999997</v>
      </c>
      <c r="P125" s="48">
        <v>7</v>
      </c>
      <c r="Q125" s="48" t="s">
        <v>3425</v>
      </c>
      <c r="R125" s="48">
        <v>2</v>
      </c>
      <c r="S125" s="48">
        <v>2</v>
      </c>
      <c r="T125" s="48">
        <v>0</v>
      </c>
      <c r="U125" s="48">
        <v>3</v>
      </c>
      <c r="V125" s="49">
        <v>107</v>
      </c>
      <c r="W125" s="49">
        <v>41.089480000000002</v>
      </c>
      <c r="X125" s="49">
        <v>0</v>
      </c>
      <c r="Y125" s="49">
        <v>2.2000000000000002</v>
      </c>
      <c r="Z125" s="49">
        <v>14.5</v>
      </c>
      <c r="AA125" s="49">
        <v>35.700000000000003</v>
      </c>
      <c r="AB125" s="49">
        <v>38.42895</v>
      </c>
      <c r="AC125" s="49">
        <v>7</v>
      </c>
      <c r="AD125" s="49">
        <v>43.75</v>
      </c>
      <c r="AE125" s="49">
        <v>2</v>
      </c>
      <c r="AF125" s="49">
        <v>2</v>
      </c>
      <c r="AG125" s="49">
        <v>0</v>
      </c>
      <c r="AH125" s="49">
        <v>3</v>
      </c>
    </row>
    <row r="126" spans="7:34" x14ac:dyDescent="0.2">
      <c r="G126" s="48" t="s">
        <v>554</v>
      </c>
      <c r="H126" s="48" t="s">
        <v>555</v>
      </c>
      <c r="I126" s="48"/>
      <c r="J126" s="48">
        <v>39.435410000000005</v>
      </c>
      <c r="K126" s="48">
        <v>0</v>
      </c>
      <c r="L126" s="48">
        <v>5</v>
      </c>
      <c r="M126" s="48">
        <v>18</v>
      </c>
      <c r="N126" s="48">
        <v>21</v>
      </c>
      <c r="O126" s="48">
        <v>22.620809999999999</v>
      </c>
      <c r="P126" s="48">
        <v>9</v>
      </c>
      <c r="Q126" s="48" t="s">
        <v>3621</v>
      </c>
      <c r="R126" s="48">
        <v>2</v>
      </c>
      <c r="S126" s="48">
        <v>5.5</v>
      </c>
      <c r="T126" s="48">
        <v>0.5</v>
      </c>
      <c r="U126" s="48">
        <v>1</v>
      </c>
      <c r="V126" s="49">
        <v>114</v>
      </c>
      <c r="W126" s="49">
        <v>39.349740000000004</v>
      </c>
      <c r="X126" s="49">
        <v>0</v>
      </c>
      <c r="Y126" s="49">
        <v>5</v>
      </c>
      <c r="Z126" s="49">
        <v>18</v>
      </c>
      <c r="AA126" s="49">
        <v>20.9</v>
      </c>
      <c r="AB126" s="49">
        <v>22.449480000000001</v>
      </c>
      <c r="AC126" s="49">
        <v>9</v>
      </c>
      <c r="AD126" s="49">
        <v>56.25</v>
      </c>
      <c r="AE126" s="49">
        <v>2</v>
      </c>
      <c r="AF126" s="49">
        <v>5.5</v>
      </c>
      <c r="AG126" s="49">
        <v>0.5</v>
      </c>
      <c r="AH126" s="49">
        <v>1</v>
      </c>
    </row>
    <row r="127" spans="7:34" x14ac:dyDescent="0.2">
      <c r="G127" s="48" t="s">
        <v>556</v>
      </c>
      <c r="H127" s="48" t="s">
        <v>557</v>
      </c>
      <c r="I127" s="48"/>
      <c r="J127" s="48">
        <v>30.418450000000004</v>
      </c>
      <c r="K127" s="48">
        <v>0</v>
      </c>
      <c r="L127" s="48">
        <v>2</v>
      </c>
      <c r="M127" s="48">
        <v>22</v>
      </c>
      <c r="N127" s="48">
        <v>27.5</v>
      </c>
      <c r="O127" s="48">
        <v>29.58691</v>
      </c>
      <c r="P127" s="48">
        <v>5</v>
      </c>
      <c r="Q127" s="48" t="s">
        <v>4059</v>
      </c>
      <c r="R127" s="48">
        <v>2</v>
      </c>
      <c r="S127" s="48">
        <v>2</v>
      </c>
      <c r="T127" s="48">
        <v>0</v>
      </c>
      <c r="U127" s="48">
        <v>1</v>
      </c>
      <c r="V127" s="49">
        <v>148</v>
      </c>
      <c r="W127" s="49">
        <v>30.590110000000003</v>
      </c>
      <c r="X127" s="49">
        <v>0</v>
      </c>
      <c r="Y127" s="49">
        <v>2</v>
      </c>
      <c r="Z127" s="49">
        <v>22</v>
      </c>
      <c r="AA127" s="49">
        <v>27.8</v>
      </c>
      <c r="AB127" s="49">
        <v>29.930219999999998</v>
      </c>
      <c r="AC127" s="49">
        <v>5</v>
      </c>
      <c r="AD127" s="49">
        <v>31.25</v>
      </c>
      <c r="AE127" s="49">
        <v>2</v>
      </c>
      <c r="AF127" s="49">
        <v>2</v>
      </c>
      <c r="AG127" s="49">
        <v>0</v>
      </c>
      <c r="AH127" s="49">
        <v>1</v>
      </c>
    </row>
    <row r="128" spans="7:34" x14ac:dyDescent="0.2">
      <c r="G128" s="48" t="s">
        <v>558</v>
      </c>
      <c r="H128" s="48" t="s">
        <v>559</v>
      </c>
      <c r="I128" s="48"/>
      <c r="J128" s="48">
        <v>72.691320000000005</v>
      </c>
      <c r="K128" s="48">
        <v>0</v>
      </c>
      <c r="L128" s="48">
        <v>1.5</v>
      </c>
      <c r="M128" s="48">
        <v>10</v>
      </c>
      <c r="N128" s="48">
        <v>48</v>
      </c>
      <c r="O128" s="48">
        <v>51.632640000000002</v>
      </c>
      <c r="P128" s="48">
        <v>15</v>
      </c>
      <c r="Q128" s="48" t="s">
        <v>2414</v>
      </c>
      <c r="R128" s="48">
        <v>3</v>
      </c>
      <c r="S128" s="48">
        <v>6</v>
      </c>
      <c r="T128" s="48">
        <v>3</v>
      </c>
      <c r="U128" s="48">
        <v>3</v>
      </c>
      <c r="V128" s="49">
        <v>30</v>
      </c>
      <c r="W128" s="49">
        <v>72.727230000000006</v>
      </c>
      <c r="X128" s="49">
        <v>0</v>
      </c>
      <c r="Y128" s="49">
        <v>1.5</v>
      </c>
      <c r="Z128" s="49">
        <v>10</v>
      </c>
      <c r="AA128" s="49">
        <v>48</v>
      </c>
      <c r="AB128" s="49">
        <v>51.704459999999997</v>
      </c>
      <c r="AC128" s="49">
        <v>15</v>
      </c>
      <c r="AD128" s="49">
        <v>93.75</v>
      </c>
      <c r="AE128" s="49">
        <v>3</v>
      </c>
      <c r="AF128" s="49">
        <v>6</v>
      </c>
      <c r="AG128" s="49">
        <v>3</v>
      </c>
      <c r="AH128" s="49">
        <v>3</v>
      </c>
    </row>
    <row r="129" spans="7:34" x14ac:dyDescent="0.2">
      <c r="G129" s="48" t="s">
        <v>560</v>
      </c>
      <c r="H129" s="48" t="s">
        <v>561</v>
      </c>
      <c r="I129" s="48"/>
      <c r="J129" s="48">
        <v>85.444730000000007</v>
      </c>
      <c r="K129" s="48">
        <v>1</v>
      </c>
      <c r="L129" s="48">
        <v>0.9</v>
      </c>
      <c r="M129" s="48">
        <v>1</v>
      </c>
      <c r="N129" s="48">
        <v>92</v>
      </c>
      <c r="O129" s="48">
        <v>99.01446</v>
      </c>
      <c r="P129" s="48">
        <v>11.5</v>
      </c>
      <c r="Q129" s="48" t="s">
        <v>4552</v>
      </c>
      <c r="R129" s="48">
        <v>2.5</v>
      </c>
      <c r="S129" s="48">
        <v>5</v>
      </c>
      <c r="T129" s="48">
        <v>1</v>
      </c>
      <c r="U129" s="48">
        <v>3</v>
      </c>
      <c r="V129" s="49">
        <v>5</v>
      </c>
      <c r="W129" s="49">
        <v>85.393180000000001</v>
      </c>
      <c r="X129" s="49">
        <v>1</v>
      </c>
      <c r="Y129" s="49">
        <v>0.9</v>
      </c>
      <c r="Z129" s="49">
        <v>1</v>
      </c>
      <c r="AA129" s="49">
        <v>91.9</v>
      </c>
      <c r="AB129" s="49">
        <v>98.911360000000002</v>
      </c>
      <c r="AC129" s="49">
        <v>11.5</v>
      </c>
      <c r="AD129" s="49">
        <v>71.875</v>
      </c>
      <c r="AE129" s="49">
        <v>2.5</v>
      </c>
      <c r="AF129" s="49">
        <v>5</v>
      </c>
      <c r="AG129" s="49">
        <v>1</v>
      </c>
      <c r="AH129" s="49">
        <v>3</v>
      </c>
    </row>
    <row r="130" spans="7:34" x14ac:dyDescent="0.2">
      <c r="G130" s="48" t="s">
        <v>151</v>
      </c>
      <c r="H130" s="48" t="s">
        <v>16</v>
      </c>
      <c r="I130" s="48"/>
      <c r="J130" s="48">
        <v>44.092410000000001</v>
      </c>
      <c r="K130" s="48">
        <v>0</v>
      </c>
      <c r="L130" s="48">
        <v>3</v>
      </c>
      <c r="M130" s="48">
        <v>7</v>
      </c>
      <c r="N130" s="48">
        <v>41.3</v>
      </c>
      <c r="O130" s="48">
        <v>44.434809999999999</v>
      </c>
      <c r="P130" s="48">
        <v>7</v>
      </c>
      <c r="Q130" s="48" t="s">
        <v>3425</v>
      </c>
      <c r="R130" s="48">
        <v>2</v>
      </c>
      <c r="S130" s="48">
        <v>4</v>
      </c>
      <c r="T130" s="48">
        <v>0</v>
      </c>
      <c r="U130" s="48">
        <v>1</v>
      </c>
      <c r="V130" s="49">
        <v>97</v>
      </c>
      <c r="W130" s="49">
        <v>43.983110000000003</v>
      </c>
      <c r="X130" s="49">
        <v>0</v>
      </c>
      <c r="Y130" s="49">
        <v>3</v>
      </c>
      <c r="Z130" s="49">
        <v>7</v>
      </c>
      <c r="AA130" s="49">
        <v>41.1</v>
      </c>
      <c r="AB130" s="49">
        <v>44.21622</v>
      </c>
      <c r="AC130" s="49">
        <v>7</v>
      </c>
      <c r="AD130" s="49">
        <v>43.75</v>
      </c>
      <c r="AE130" s="49">
        <v>2</v>
      </c>
      <c r="AF130" s="49">
        <v>4</v>
      </c>
      <c r="AG130" s="49">
        <v>0</v>
      </c>
      <c r="AH130" s="49">
        <v>1</v>
      </c>
    </row>
    <row r="131" spans="7:34" x14ac:dyDescent="0.2">
      <c r="G131" s="48" t="s">
        <v>562</v>
      </c>
      <c r="H131" s="48" t="s">
        <v>563</v>
      </c>
      <c r="I131" s="48"/>
      <c r="J131" s="48">
        <v>59.863370000000003</v>
      </c>
      <c r="K131" s="48">
        <v>0</v>
      </c>
      <c r="L131" s="48">
        <v>2.6</v>
      </c>
      <c r="M131" s="48">
        <v>4</v>
      </c>
      <c r="N131" s="48">
        <v>44.5</v>
      </c>
      <c r="O131" s="48">
        <v>47.851739999999999</v>
      </c>
      <c r="P131" s="48">
        <v>11.5</v>
      </c>
      <c r="Q131" s="48" t="s">
        <v>4552</v>
      </c>
      <c r="R131" s="48">
        <v>2.5</v>
      </c>
      <c r="S131" s="48">
        <v>5.5</v>
      </c>
      <c r="T131" s="48">
        <v>1.5</v>
      </c>
      <c r="U131" s="48">
        <v>2</v>
      </c>
      <c r="V131" s="49">
        <v>58</v>
      </c>
      <c r="W131" s="49">
        <v>58.987130000000008</v>
      </c>
      <c r="X131" s="49">
        <v>0</v>
      </c>
      <c r="Y131" s="49">
        <v>2.6</v>
      </c>
      <c r="Z131" s="49">
        <v>4</v>
      </c>
      <c r="AA131" s="49">
        <v>42.8</v>
      </c>
      <c r="AB131" s="49">
        <v>46.099260000000001</v>
      </c>
      <c r="AC131" s="49">
        <v>11.5</v>
      </c>
      <c r="AD131" s="49">
        <v>71.875</v>
      </c>
      <c r="AE131" s="49">
        <v>2.5</v>
      </c>
      <c r="AF131" s="49">
        <v>5.5</v>
      </c>
      <c r="AG131" s="49">
        <v>1.5</v>
      </c>
      <c r="AH131" s="49">
        <v>2</v>
      </c>
    </row>
    <row r="132" spans="7:34" x14ac:dyDescent="0.2">
      <c r="G132" s="48" t="s">
        <v>564</v>
      </c>
      <c r="H132" s="48" t="s">
        <v>565</v>
      </c>
      <c r="I132" s="48"/>
      <c r="J132" s="48">
        <v>16.680160000000001</v>
      </c>
      <c r="K132" s="48">
        <v>0</v>
      </c>
      <c r="L132" s="48">
        <v>2</v>
      </c>
      <c r="M132" s="48">
        <v>22.5</v>
      </c>
      <c r="N132" s="48">
        <v>31</v>
      </c>
      <c r="O132" s="48">
        <v>33.360320000000002</v>
      </c>
      <c r="P132" s="48">
        <v>0</v>
      </c>
      <c r="Q132" s="48" t="s">
        <v>88</v>
      </c>
      <c r="R132" s="48">
        <v>0</v>
      </c>
      <c r="S132" s="48">
        <v>0</v>
      </c>
      <c r="T132" s="48">
        <v>0</v>
      </c>
      <c r="U132" s="48">
        <v>0</v>
      </c>
      <c r="V132" s="49">
        <v>166</v>
      </c>
      <c r="W132" s="49">
        <v>16.380970000000001</v>
      </c>
      <c r="X132" s="49">
        <v>0</v>
      </c>
      <c r="Y132" s="49">
        <v>2</v>
      </c>
      <c r="Z132" s="49">
        <v>22.5</v>
      </c>
      <c r="AA132" s="49">
        <v>30.4</v>
      </c>
      <c r="AB132" s="49">
        <v>32.761940000000003</v>
      </c>
      <c r="AC132" s="49">
        <v>0</v>
      </c>
      <c r="AD132" s="49">
        <v>0</v>
      </c>
      <c r="AE132" s="49">
        <v>0</v>
      </c>
      <c r="AF132" s="49">
        <v>0</v>
      </c>
      <c r="AG132" s="49">
        <v>0</v>
      </c>
      <c r="AH132" s="49">
        <v>0</v>
      </c>
    </row>
    <row r="133" spans="7:34" x14ac:dyDescent="0.2">
      <c r="G133" s="48" t="s">
        <v>566</v>
      </c>
      <c r="H133" s="48" t="s">
        <v>567</v>
      </c>
      <c r="I133" s="48"/>
      <c r="J133" s="48">
        <v>39.593290000000003</v>
      </c>
      <c r="K133" s="48">
        <v>0</v>
      </c>
      <c r="L133" s="48">
        <v>2.5</v>
      </c>
      <c r="M133" s="48">
        <v>25</v>
      </c>
      <c r="N133" s="48">
        <v>27.1</v>
      </c>
      <c r="O133" s="48">
        <v>29.186589999999999</v>
      </c>
      <c r="P133" s="48">
        <v>8</v>
      </c>
      <c r="Q133" s="48" t="s">
        <v>286</v>
      </c>
      <c r="R133" s="48">
        <v>2.5</v>
      </c>
      <c r="S133" s="48">
        <v>3</v>
      </c>
      <c r="T133" s="48">
        <v>0.5</v>
      </c>
      <c r="U133" s="48">
        <v>2</v>
      </c>
      <c r="V133" s="49">
        <v>113</v>
      </c>
      <c r="W133" s="49">
        <v>39.531100000000002</v>
      </c>
      <c r="X133" s="49">
        <v>0</v>
      </c>
      <c r="Y133" s="49">
        <v>2.5</v>
      </c>
      <c r="Z133" s="49">
        <v>25</v>
      </c>
      <c r="AA133" s="49">
        <v>27</v>
      </c>
      <c r="AB133" s="49">
        <v>29.062190000000001</v>
      </c>
      <c r="AC133" s="49">
        <v>8</v>
      </c>
      <c r="AD133" s="49">
        <v>50</v>
      </c>
      <c r="AE133" s="49">
        <v>2.5</v>
      </c>
      <c r="AF133" s="49">
        <v>3</v>
      </c>
      <c r="AG133" s="49">
        <v>0.5</v>
      </c>
      <c r="AH133" s="49">
        <v>2</v>
      </c>
    </row>
    <row r="134" spans="7:34" x14ac:dyDescent="0.2">
      <c r="G134" s="48" t="s">
        <v>568</v>
      </c>
      <c r="H134" s="48" t="s">
        <v>569</v>
      </c>
      <c r="I134" s="48"/>
      <c r="J134" s="48">
        <v>32.275600000000004</v>
      </c>
      <c r="K134" s="48">
        <v>0</v>
      </c>
      <c r="L134" s="48">
        <v>3</v>
      </c>
      <c r="M134" s="48">
        <v>23</v>
      </c>
      <c r="N134" s="48">
        <v>25.1</v>
      </c>
      <c r="O134" s="48">
        <v>27.051210000000001</v>
      </c>
      <c r="P134" s="48">
        <v>6</v>
      </c>
      <c r="Q134" s="48" t="s">
        <v>813</v>
      </c>
      <c r="R134" s="48">
        <v>2</v>
      </c>
      <c r="S134" s="48">
        <v>3</v>
      </c>
      <c r="T134" s="48">
        <v>0</v>
      </c>
      <c r="U134" s="48">
        <v>1</v>
      </c>
      <c r="V134" s="49">
        <v>144</v>
      </c>
      <c r="W134" s="49">
        <v>32.159590000000001</v>
      </c>
      <c r="X134" s="49">
        <v>0</v>
      </c>
      <c r="Y134" s="49">
        <v>3</v>
      </c>
      <c r="Z134" s="49">
        <v>23</v>
      </c>
      <c r="AA134" s="49">
        <v>24.9</v>
      </c>
      <c r="AB134" s="49">
        <v>26.819189999999999</v>
      </c>
      <c r="AC134" s="49">
        <v>6</v>
      </c>
      <c r="AD134" s="49">
        <v>37.5</v>
      </c>
      <c r="AE134" s="49">
        <v>2</v>
      </c>
      <c r="AF134" s="49">
        <v>3</v>
      </c>
      <c r="AG134" s="49">
        <v>0</v>
      </c>
      <c r="AH134" s="49">
        <v>1</v>
      </c>
    </row>
    <row r="135" spans="7:34" x14ac:dyDescent="0.2">
      <c r="G135" s="48" t="s">
        <v>570</v>
      </c>
      <c r="H135" s="48" t="s">
        <v>571</v>
      </c>
      <c r="I135" s="48"/>
      <c r="J135" s="48">
        <v>41.314790000000002</v>
      </c>
      <c r="K135" s="48">
        <v>0</v>
      </c>
      <c r="L135" s="48">
        <v>3.9</v>
      </c>
      <c r="M135" s="48">
        <v>9</v>
      </c>
      <c r="N135" s="48">
        <v>21.6</v>
      </c>
      <c r="O135" s="48">
        <v>23.254580000000001</v>
      </c>
      <c r="P135" s="48">
        <v>9.5</v>
      </c>
      <c r="Q135" s="48" t="s">
        <v>4551</v>
      </c>
      <c r="R135" s="48">
        <v>2.5</v>
      </c>
      <c r="S135" s="48">
        <v>4</v>
      </c>
      <c r="T135" s="48">
        <v>1</v>
      </c>
      <c r="U135" s="48">
        <v>2</v>
      </c>
      <c r="V135" s="49">
        <v>105</v>
      </c>
      <c r="W135" s="49">
        <v>42.068020000000004</v>
      </c>
      <c r="X135" s="49">
        <v>0</v>
      </c>
      <c r="Y135" s="49">
        <v>3.9</v>
      </c>
      <c r="Z135" s="49">
        <v>9</v>
      </c>
      <c r="AA135" s="49">
        <v>23</v>
      </c>
      <c r="AB135" s="49">
        <v>24.761030000000002</v>
      </c>
      <c r="AC135" s="49">
        <v>9.5</v>
      </c>
      <c r="AD135" s="49">
        <v>59.375</v>
      </c>
      <c r="AE135" s="49">
        <v>2.5</v>
      </c>
      <c r="AF135" s="49">
        <v>4</v>
      </c>
      <c r="AG135" s="49">
        <v>1</v>
      </c>
      <c r="AH135" s="49">
        <v>2</v>
      </c>
    </row>
    <row r="136" spans="7:34" x14ac:dyDescent="0.2">
      <c r="G136" s="48" t="s">
        <v>572</v>
      </c>
      <c r="H136" s="48" t="s">
        <v>573</v>
      </c>
      <c r="I136" s="48"/>
      <c r="J136" s="48">
        <v>45.721950000000007</v>
      </c>
      <c r="K136" s="48">
        <v>0</v>
      </c>
      <c r="L136" s="48">
        <v>3.1</v>
      </c>
      <c r="M136" s="48">
        <v>7</v>
      </c>
      <c r="N136" s="48">
        <v>29.8</v>
      </c>
      <c r="O136" s="48">
        <v>32.068899999999999</v>
      </c>
      <c r="P136" s="48">
        <v>9.5</v>
      </c>
      <c r="Q136" s="48" t="s">
        <v>4551</v>
      </c>
      <c r="R136" s="48">
        <v>2.5</v>
      </c>
      <c r="S136" s="48">
        <v>3.5</v>
      </c>
      <c r="T136" s="48">
        <v>0.5</v>
      </c>
      <c r="U136" s="48">
        <v>3</v>
      </c>
      <c r="V136" s="49">
        <v>90</v>
      </c>
      <c r="W136" s="49">
        <v>46.556610000000006</v>
      </c>
      <c r="X136" s="49">
        <v>0</v>
      </c>
      <c r="Y136" s="49">
        <v>3.1</v>
      </c>
      <c r="Z136" s="49">
        <v>7</v>
      </c>
      <c r="AA136" s="49">
        <v>31.3</v>
      </c>
      <c r="AB136" s="49">
        <v>33.738230000000001</v>
      </c>
      <c r="AC136" s="49">
        <v>9.5</v>
      </c>
      <c r="AD136" s="49">
        <v>59.375</v>
      </c>
      <c r="AE136" s="49">
        <v>2.5</v>
      </c>
      <c r="AF136" s="49">
        <v>3.5</v>
      </c>
      <c r="AG136" s="49">
        <v>0.5</v>
      </c>
      <c r="AH136" s="49">
        <v>3</v>
      </c>
    </row>
    <row r="137" spans="7:34" x14ac:dyDescent="0.2">
      <c r="G137" s="48" t="s">
        <v>574</v>
      </c>
      <c r="H137" s="48" t="s">
        <v>575</v>
      </c>
      <c r="I137" s="48"/>
      <c r="J137" s="48">
        <v>55.222610000000003</v>
      </c>
      <c r="K137" s="48">
        <v>0</v>
      </c>
      <c r="L137" s="48">
        <v>2.7</v>
      </c>
      <c r="M137" s="48">
        <v>32</v>
      </c>
      <c r="N137" s="48">
        <v>21.3</v>
      </c>
      <c r="O137" s="48">
        <v>22.945219999999999</v>
      </c>
      <c r="P137" s="48">
        <v>14</v>
      </c>
      <c r="Q137" s="48" t="s">
        <v>318</v>
      </c>
      <c r="R137" s="48">
        <v>2.5</v>
      </c>
      <c r="S137" s="48">
        <v>5.5</v>
      </c>
      <c r="T137" s="48">
        <v>3</v>
      </c>
      <c r="U137" s="48">
        <v>3</v>
      </c>
      <c r="V137" s="49">
        <v>65</v>
      </c>
      <c r="W137" s="49">
        <v>55.081530000000008</v>
      </c>
      <c r="X137" s="49">
        <v>0</v>
      </c>
      <c r="Y137" s="49">
        <v>2.7</v>
      </c>
      <c r="Z137" s="49">
        <v>32</v>
      </c>
      <c r="AA137" s="49">
        <v>21.1</v>
      </c>
      <c r="AB137" s="49">
        <v>22.663060000000002</v>
      </c>
      <c r="AC137" s="49">
        <v>14</v>
      </c>
      <c r="AD137" s="49">
        <v>87.5</v>
      </c>
      <c r="AE137" s="49">
        <v>2.5</v>
      </c>
      <c r="AF137" s="49">
        <v>5.5</v>
      </c>
      <c r="AG137" s="49">
        <v>3</v>
      </c>
      <c r="AH137" s="49">
        <v>3</v>
      </c>
    </row>
    <row r="138" spans="7:34" x14ac:dyDescent="0.2">
      <c r="G138" s="48" t="s">
        <v>576</v>
      </c>
      <c r="H138" s="48" t="s">
        <v>577</v>
      </c>
      <c r="I138" s="48"/>
      <c r="J138" s="48">
        <v>76.48169</v>
      </c>
      <c r="K138" s="48">
        <v>1</v>
      </c>
      <c r="L138" s="48">
        <v>3</v>
      </c>
      <c r="M138" s="48">
        <v>15</v>
      </c>
      <c r="N138" s="48">
        <v>60.8</v>
      </c>
      <c r="O138" s="48">
        <v>65.463390000000004</v>
      </c>
      <c r="P138" s="48">
        <v>14</v>
      </c>
      <c r="Q138" s="48" t="s">
        <v>318</v>
      </c>
      <c r="R138" s="48">
        <v>3</v>
      </c>
      <c r="S138" s="48">
        <v>6</v>
      </c>
      <c r="T138" s="48">
        <v>3</v>
      </c>
      <c r="U138" s="48">
        <v>2</v>
      </c>
      <c r="V138" s="49">
        <v>25</v>
      </c>
      <c r="W138" s="49">
        <v>76.528590000000008</v>
      </c>
      <c r="X138" s="49">
        <v>1</v>
      </c>
      <c r="Y138" s="49">
        <v>3</v>
      </c>
      <c r="Z138" s="49">
        <v>15</v>
      </c>
      <c r="AA138" s="49">
        <v>60.9</v>
      </c>
      <c r="AB138" s="49">
        <v>65.557180000000002</v>
      </c>
      <c r="AC138" s="49">
        <v>14</v>
      </c>
      <c r="AD138" s="49">
        <v>87.5</v>
      </c>
      <c r="AE138" s="49">
        <v>3</v>
      </c>
      <c r="AF138" s="49">
        <v>6</v>
      </c>
      <c r="AG138" s="49">
        <v>3</v>
      </c>
      <c r="AH138" s="49">
        <v>2</v>
      </c>
    </row>
    <row r="139" spans="7:34" x14ac:dyDescent="0.2">
      <c r="G139" s="48" t="s">
        <v>578</v>
      </c>
      <c r="H139" s="48" t="s">
        <v>579</v>
      </c>
      <c r="I139" s="48"/>
      <c r="J139" s="48">
        <v>80.012050000000002</v>
      </c>
      <c r="K139" s="48">
        <v>1</v>
      </c>
      <c r="L139" s="48">
        <v>3</v>
      </c>
      <c r="M139" s="48">
        <v>9</v>
      </c>
      <c r="N139" s="48">
        <v>64.5</v>
      </c>
      <c r="O139" s="48">
        <v>69.399100000000004</v>
      </c>
      <c r="P139" s="48">
        <v>14.5</v>
      </c>
      <c r="Q139" s="48" t="s">
        <v>4554</v>
      </c>
      <c r="R139" s="48">
        <v>3</v>
      </c>
      <c r="S139" s="48">
        <v>5.5</v>
      </c>
      <c r="T139" s="48">
        <v>3</v>
      </c>
      <c r="U139" s="48">
        <v>3</v>
      </c>
      <c r="V139" s="49">
        <v>15</v>
      </c>
      <c r="W139" s="49">
        <v>80.165240000000011</v>
      </c>
      <c r="X139" s="49">
        <v>1</v>
      </c>
      <c r="Y139" s="49">
        <v>3</v>
      </c>
      <c r="Z139" s="49">
        <v>9</v>
      </c>
      <c r="AA139" s="49">
        <v>64.8</v>
      </c>
      <c r="AB139" s="49">
        <v>69.705479999999994</v>
      </c>
      <c r="AC139" s="49">
        <v>14.5</v>
      </c>
      <c r="AD139" s="49">
        <v>90.625</v>
      </c>
      <c r="AE139" s="49">
        <v>3</v>
      </c>
      <c r="AF139" s="49">
        <v>5.5</v>
      </c>
      <c r="AG139" s="49">
        <v>3</v>
      </c>
      <c r="AH139" s="49">
        <v>3</v>
      </c>
    </row>
    <row r="140" spans="7:34" x14ac:dyDescent="0.2">
      <c r="G140" s="48" t="s">
        <v>580</v>
      </c>
      <c r="H140" s="48" t="s">
        <v>581</v>
      </c>
      <c r="I140" s="48"/>
      <c r="J140" s="48">
        <v>83.32038</v>
      </c>
      <c r="K140" s="48">
        <v>1</v>
      </c>
      <c r="L140" s="48">
        <v>2.5</v>
      </c>
      <c r="M140" s="48">
        <v>11</v>
      </c>
      <c r="N140" s="48">
        <v>67.7</v>
      </c>
      <c r="O140" s="48">
        <v>72.89076</v>
      </c>
      <c r="P140" s="48">
        <v>15</v>
      </c>
      <c r="Q140" s="48" t="s">
        <v>2414</v>
      </c>
      <c r="R140" s="48">
        <v>3</v>
      </c>
      <c r="S140" s="48">
        <v>6</v>
      </c>
      <c r="T140" s="48">
        <v>3</v>
      </c>
      <c r="U140" s="48">
        <v>3</v>
      </c>
      <c r="V140" s="49">
        <v>10</v>
      </c>
      <c r="W140" s="49">
        <v>83.32038</v>
      </c>
      <c r="X140" s="49">
        <v>1</v>
      </c>
      <c r="Y140" s="49">
        <v>2.5</v>
      </c>
      <c r="Z140" s="49">
        <v>11</v>
      </c>
      <c r="AA140" s="49">
        <v>67.7</v>
      </c>
      <c r="AB140" s="49">
        <v>72.89076</v>
      </c>
      <c r="AC140" s="49">
        <v>15</v>
      </c>
      <c r="AD140" s="49">
        <v>93.75</v>
      </c>
      <c r="AE140" s="49">
        <v>3</v>
      </c>
      <c r="AF140" s="49">
        <v>6</v>
      </c>
      <c r="AG140" s="49">
        <v>3</v>
      </c>
      <c r="AH140" s="49">
        <v>3</v>
      </c>
    </row>
    <row r="141" spans="7:34" x14ac:dyDescent="0.2">
      <c r="G141" s="48" t="s">
        <v>153</v>
      </c>
      <c r="H141" s="48" t="s">
        <v>20</v>
      </c>
      <c r="I141" s="48"/>
      <c r="J141" s="48">
        <v>38.123040000000003</v>
      </c>
      <c r="K141" s="48">
        <v>0</v>
      </c>
      <c r="L141" s="48">
        <v>2.8</v>
      </c>
      <c r="M141" s="48">
        <v>22</v>
      </c>
      <c r="N141" s="48">
        <v>30.2</v>
      </c>
      <c r="O141" s="48">
        <v>32.496079999999999</v>
      </c>
      <c r="P141" s="48">
        <v>7</v>
      </c>
      <c r="Q141" s="48" t="s">
        <v>3425</v>
      </c>
      <c r="R141" s="48">
        <v>2</v>
      </c>
      <c r="S141" s="48">
        <v>4</v>
      </c>
      <c r="T141" s="48">
        <v>0</v>
      </c>
      <c r="U141" s="48">
        <v>1</v>
      </c>
      <c r="V141" s="49">
        <v>123</v>
      </c>
      <c r="W141" s="49">
        <v>38.002400000000002</v>
      </c>
      <c r="X141" s="49">
        <v>0</v>
      </c>
      <c r="Y141" s="49">
        <v>2.8</v>
      </c>
      <c r="Z141" s="49">
        <v>22</v>
      </c>
      <c r="AA141" s="49">
        <v>30</v>
      </c>
      <c r="AB141" s="49">
        <v>32.254809999999999</v>
      </c>
      <c r="AC141" s="49">
        <v>7</v>
      </c>
      <c r="AD141" s="49">
        <v>43.75</v>
      </c>
      <c r="AE141" s="49">
        <v>2</v>
      </c>
      <c r="AF141" s="49">
        <v>4</v>
      </c>
      <c r="AG141" s="49">
        <v>0</v>
      </c>
      <c r="AH141" s="49">
        <v>1</v>
      </c>
    </row>
    <row r="142" spans="7:34" x14ac:dyDescent="0.2">
      <c r="G142" s="48" t="s">
        <v>582</v>
      </c>
      <c r="H142" s="48" t="s">
        <v>583</v>
      </c>
      <c r="I142" s="48"/>
      <c r="J142" s="48">
        <v>59.870310000000003</v>
      </c>
      <c r="K142" s="48">
        <v>0</v>
      </c>
      <c r="L142" s="48">
        <v>3.3</v>
      </c>
      <c r="M142" s="48">
        <v>10.5</v>
      </c>
      <c r="N142" s="48">
        <v>35.799999999999997</v>
      </c>
      <c r="O142" s="48">
        <v>38.49062</v>
      </c>
      <c r="P142" s="48">
        <v>13</v>
      </c>
      <c r="Q142" s="48" t="s">
        <v>3710</v>
      </c>
      <c r="R142" s="48">
        <v>2.5</v>
      </c>
      <c r="S142" s="48">
        <v>6</v>
      </c>
      <c r="T142" s="48">
        <v>2.5</v>
      </c>
      <c r="U142" s="48">
        <v>2</v>
      </c>
      <c r="V142" s="49">
        <v>56</v>
      </c>
      <c r="W142" s="49">
        <v>59.134190000000004</v>
      </c>
      <c r="X142" s="49">
        <v>0</v>
      </c>
      <c r="Y142" s="49">
        <v>3.3</v>
      </c>
      <c r="Z142" s="49">
        <v>10.5</v>
      </c>
      <c r="AA142" s="49">
        <v>34.4</v>
      </c>
      <c r="AB142" s="49">
        <v>37.018389999999997</v>
      </c>
      <c r="AC142" s="49">
        <v>13</v>
      </c>
      <c r="AD142" s="49">
        <v>81.25</v>
      </c>
      <c r="AE142" s="49">
        <v>2.5</v>
      </c>
      <c r="AF142" s="49">
        <v>6</v>
      </c>
      <c r="AG142" s="49">
        <v>2.5</v>
      </c>
      <c r="AH142" s="49">
        <v>2</v>
      </c>
    </row>
    <row r="143" spans="7:34" x14ac:dyDescent="0.2">
      <c r="G143" s="48" t="s">
        <v>584</v>
      </c>
      <c r="H143" s="48" t="s">
        <v>585</v>
      </c>
      <c r="I143" s="48"/>
      <c r="J143" s="48">
        <v>58.388890000000004</v>
      </c>
      <c r="K143" s="48">
        <v>0</v>
      </c>
      <c r="L143" s="48">
        <v>2</v>
      </c>
      <c r="M143" s="48">
        <v>9</v>
      </c>
      <c r="N143" s="48">
        <v>41.7</v>
      </c>
      <c r="O143" s="48">
        <v>44.902790000000003</v>
      </c>
      <c r="P143" s="48">
        <v>11.5</v>
      </c>
      <c r="Q143" s="48" t="s">
        <v>4552</v>
      </c>
      <c r="R143" s="48">
        <v>2.5</v>
      </c>
      <c r="S143" s="48">
        <v>5</v>
      </c>
      <c r="T143" s="48">
        <v>1</v>
      </c>
      <c r="U143" s="48">
        <v>3</v>
      </c>
      <c r="V143" s="49">
        <v>57</v>
      </c>
      <c r="W143" s="49">
        <v>59.097290000000008</v>
      </c>
      <c r="X143" s="49">
        <v>0</v>
      </c>
      <c r="Y143" s="49">
        <v>2</v>
      </c>
      <c r="Z143" s="49">
        <v>9</v>
      </c>
      <c r="AA143" s="49">
        <v>43</v>
      </c>
      <c r="AB143" s="49">
        <v>46.319580000000002</v>
      </c>
      <c r="AC143" s="49">
        <v>11.5</v>
      </c>
      <c r="AD143" s="49">
        <v>71.875</v>
      </c>
      <c r="AE143" s="49">
        <v>2.5</v>
      </c>
      <c r="AF143" s="49">
        <v>5</v>
      </c>
      <c r="AG143" s="49">
        <v>1</v>
      </c>
      <c r="AH143" s="49">
        <v>3</v>
      </c>
    </row>
    <row r="144" spans="7:34" x14ac:dyDescent="0.2">
      <c r="G144" s="48" t="s">
        <v>586</v>
      </c>
      <c r="H144" s="48" t="s">
        <v>587</v>
      </c>
      <c r="I144" s="48"/>
      <c r="J144" s="48">
        <v>57.197460000000007</v>
      </c>
      <c r="K144" s="48">
        <v>0</v>
      </c>
      <c r="L144" s="48">
        <v>2.5</v>
      </c>
      <c r="M144" s="48">
        <v>29</v>
      </c>
      <c r="N144" s="48">
        <v>19.2</v>
      </c>
      <c r="O144" s="48">
        <v>20.644909999999999</v>
      </c>
      <c r="P144" s="48">
        <v>15</v>
      </c>
      <c r="Q144" s="48" t="s">
        <v>2414</v>
      </c>
      <c r="R144" s="48">
        <v>3</v>
      </c>
      <c r="S144" s="48">
        <v>5</v>
      </c>
      <c r="T144" s="48">
        <v>3</v>
      </c>
      <c r="U144" s="48">
        <v>4</v>
      </c>
      <c r="V144" s="49">
        <v>62</v>
      </c>
      <c r="W144" s="49">
        <v>57.246210000000005</v>
      </c>
      <c r="X144" s="49">
        <v>0</v>
      </c>
      <c r="Y144" s="49">
        <v>2.5</v>
      </c>
      <c r="Z144" s="49">
        <v>29</v>
      </c>
      <c r="AA144" s="49">
        <v>19.3</v>
      </c>
      <c r="AB144" s="49">
        <v>20.742419999999999</v>
      </c>
      <c r="AC144" s="49">
        <v>15</v>
      </c>
      <c r="AD144" s="49">
        <v>93.75</v>
      </c>
      <c r="AE144" s="49">
        <v>3</v>
      </c>
      <c r="AF144" s="49">
        <v>5</v>
      </c>
      <c r="AG144" s="49">
        <v>3</v>
      </c>
      <c r="AH144" s="49">
        <v>4</v>
      </c>
    </row>
    <row r="145" spans="7:34" x14ac:dyDescent="0.2">
      <c r="G145" s="48" t="s">
        <v>588</v>
      </c>
      <c r="H145" s="48" t="s">
        <v>589</v>
      </c>
      <c r="I145" s="48"/>
      <c r="J145" s="48">
        <v>33.447300000000006</v>
      </c>
      <c r="K145" s="48">
        <v>0</v>
      </c>
      <c r="L145" s="48">
        <v>2</v>
      </c>
      <c r="M145" s="48">
        <v>38</v>
      </c>
      <c r="N145" s="48">
        <v>18.600000000000001</v>
      </c>
      <c r="O145" s="48">
        <v>20.019590000000001</v>
      </c>
      <c r="P145" s="48">
        <v>7.5</v>
      </c>
      <c r="Q145" s="48" t="s">
        <v>2915</v>
      </c>
      <c r="R145" s="48">
        <v>2.5</v>
      </c>
      <c r="S145" s="48">
        <v>3</v>
      </c>
      <c r="T145" s="48">
        <v>1</v>
      </c>
      <c r="U145" s="48">
        <v>1</v>
      </c>
      <c r="V145" s="49">
        <v>140</v>
      </c>
      <c r="W145" s="49">
        <v>33.412700000000001</v>
      </c>
      <c r="X145" s="49">
        <v>0</v>
      </c>
      <c r="Y145" s="49">
        <v>2</v>
      </c>
      <c r="Z145" s="49">
        <v>38</v>
      </c>
      <c r="AA145" s="49">
        <v>18.5</v>
      </c>
      <c r="AB145" s="49">
        <v>19.950399999999998</v>
      </c>
      <c r="AC145" s="49">
        <v>7.5</v>
      </c>
      <c r="AD145" s="49">
        <v>46.875</v>
      </c>
      <c r="AE145" s="49">
        <v>2.5</v>
      </c>
      <c r="AF145" s="49">
        <v>3</v>
      </c>
      <c r="AG145" s="49">
        <v>1</v>
      </c>
      <c r="AH145" s="49">
        <v>1</v>
      </c>
    </row>
    <row r="146" spans="7:34" x14ac:dyDescent="0.2">
      <c r="G146" s="48" t="s">
        <v>590</v>
      </c>
      <c r="H146" s="48" t="s">
        <v>591</v>
      </c>
      <c r="I146" s="48"/>
      <c r="J146" s="48">
        <v>41.190940000000005</v>
      </c>
      <c r="K146" s="48">
        <v>0</v>
      </c>
      <c r="L146" s="48">
        <v>2.2999999999999998</v>
      </c>
      <c r="M146" s="48">
        <v>5</v>
      </c>
      <c r="N146" s="48">
        <v>50.4</v>
      </c>
      <c r="O146" s="48">
        <v>54.256889999999999</v>
      </c>
      <c r="P146" s="48">
        <v>4.5</v>
      </c>
      <c r="Q146" s="48" t="s">
        <v>4556</v>
      </c>
      <c r="R146" s="48">
        <v>1.5</v>
      </c>
      <c r="S146" s="48">
        <v>2</v>
      </c>
      <c r="T146" s="48">
        <v>1</v>
      </c>
      <c r="U146" s="48">
        <v>0</v>
      </c>
      <c r="V146" s="49">
        <v>106</v>
      </c>
      <c r="W146" s="49">
        <v>41.094290000000001</v>
      </c>
      <c r="X146" s="49">
        <v>0</v>
      </c>
      <c r="Y146" s="49">
        <v>2.2999999999999998</v>
      </c>
      <c r="Z146" s="49">
        <v>5</v>
      </c>
      <c r="AA146" s="49">
        <v>50.2</v>
      </c>
      <c r="AB146" s="49">
        <v>54.063589999999998</v>
      </c>
      <c r="AC146" s="49">
        <v>4.5</v>
      </c>
      <c r="AD146" s="49">
        <v>28.125</v>
      </c>
      <c r="AE146" s="49">
        <v>1.5</v>
      </c>
      <c r="AF146" s="49">
        <v>2</v>
      </c>
      <c r="AG146" s="49">
        <v>1</v>
      </c>
      <c r="AH146" s="49">
        <v>0</v>
      </c>
    </row>
    <row r="147" spans="7:34" x14ac:dyDescent="0.2">
      <c r="G147" s="48" t="s">
        <v>592</v>
      </c>
      <c r="H147" s="48" t="s">
        <v>593</v>
      </c>
      <c r="I147" s="48"/>
      <c r="J147" s="48">
        <v>0</v>
      </c>
      <c r="K147" s="48">
        <v>0</v>
      </c>
      <c r="L147" s="48" t="s">
        <v>283</v>
      </c>
      <c r="M147" s="48" t="s">
        <v>283</v>
      </c>
      <c r="N147" s="48">
        <v>0</v>
      </c>
      <c r="O147" s="48">
        <v>0</v>
      </c>
      <c r="P147" s="48">
        <v>0</v>
      </c>
      <c r="Q147" s="48" t="s">
        <v>88</v>
      </c>
      <c r="R147" s="48">
        <v>2</v>
      </c>
      <c r="S147" s="48">
        <v>4</v>
      </c>
      <c r="T147" s="48">
        <v>0</v>
      </c>
      <c r="U147" s="48">
        <v>0</v>
      </c>
      <c r="V147" s="49">
        <v>168</v>
      </c>
      <c r="W147" s="49">
        <v>0</v>
      </c>
      <c r="X147" s="49">
        <v>0</v>
      </c>
      <c r="Y147" s="49" t="s">
        <v>283</v>
      </c>
      <c r="Z147" s="49" t="s">
        <v>283</v>
      </c>
      <c r="AA147" s="49">
        <v>0</v>
      </c>
      <c r="AB147" s="49">
        <v>0</v>
      </c>
      <c r="AC147" s="49">
        <v>0</v>
      </c>
      <c r="AD147" s="49">
        <v>0</v>
      </c>
      <c r="AE147" s="49">
        <v>2</v>
      </c>
      <c r="AF147" s="49">
        <v>4</v>
      </c>
      <c r="AG147" s="49">
        <v>0</v>
      </c>
      <c r="AH147" s="49">
        <v>0</v>
      </c>
    </row>
    <row r="148" spans="7:34" x14ac:dyDescent="0.2">
      <c r="G148" s="48" t="s">
        <v>158</v>
      </c>
      <c r="H148" s="48" t="s">
        <v>14</v>
      </c>
      <c r="I148" s="48"/>
      <c r="J148" s="48">
        <v>0</v>
      </c>
      <c r="K148" s="48">
        <v>0</v>
      </c>
      <c r="L148" s="48" t="s">
        <v>283</v>
      </c>
      <c r="M148" s="48" t="s">
        <v>283</v>
      </c>
      <c r="N148" s="48">
        <v>0</v>
      </c>
      <c r="O148" s="48">
        <v>0</v>
      </c>
      <c r="P148" s="48">
        <v>0</v>
      </c>
      <c r="Q148" s="48" t="s">
        <v>88</v>
      </c>
      <c r="R148" s="48">
        <v>2</v>
      </c>
      <c r="S148" s="48">
        <v>0</v>
      </c>
      <c r="T148" s="48">
        <v>0</v>
      </c>
      <c r="U148" s="48">
        <v>0</v>
      </c>
      <c r="V148" s="49">
        <v>168</v>
      </c>
      <c r="W148" s="49">
        <v>0</v>
      </c>
      <c r="X148" s="49">
        <v>0</v>
      </c>
      <c r="Y148" s="49" t="s">
        <v>283</v>
      </c>
      <c r="Z148" s="49" t="s">
        <v>283</v>
      </c>
      <c r="AA148" s="49">
        <v>0</v>
      </c>
      <c r="AB148" s="49">
        <v>0</v>
      </c>
      <c r="AC148" s="49">
        <v>0</v>
      </c>
      <c r="AD148" s="49">
        <v>0</v>
      </c>
      <c r="AE148" s="49">
        <v>3</v>
      </c>
      <c r="AF148" s="49">
        <v>3.5</v>
      </c>
      <c r="AG148" s="49">
        <v>2</v>
      </c>
      <c r="AH148" s="49">
        <v>2</v>
      </c>
    </row>
    <row r="149" spans="7:34" x14ac:dyDescent="0.2">
      <c r="G149" s="48" t="s">
        <v>594</v>
      </c>
      <c r="H149" s="48" t="s">
        <v>595</v>
      </c>
      <c r="I149" s="48"/>
      <c r="J149" s="48">
        <v>44.332590000000003</v>
      </c>
      <c r="K149" s="48">
        <v>0</v>
      </c>
      <c r="L149" s="48">
        <v>3</v>
      </c>
      <c r="M149" s="48">
        <v>20</v>
      </c>
      <c r="N149" s="48">
        <v>30.1</v>
      </c>
      <c r="O149" s="48">
        <v>32.415179999999999</v>
      </c>
      <c r="P149" s="48">
        <v>9</v>
      </c>
      <c r="Q149" s="48" t="s">
        <v>3621</v>
      </c>
      <c r="R149" s="48">
        <v>2</v>
      </c>
      <c r="S149" s="48">
        <v>5.5</v>
      </c>
      <c r="T149" s="48">
        <v>0.5</v>
      </c>
      <c r="U149" s="48">
        <v>1</v>
      </c>
      <c r="V149" s="49">
        <v>96</v>
      </c>
      <c r="W149" s="49">
        <v>44.258820000000007</v>
      </c>
      <c r="X149" s="49">
        <v>0</v>
      </c>
      <c r="Y149" s="49">
        <v>3</v>
      </c>
      <c r="Z149" s="49">
        <v>20</v>
      </c>
      <c r="AA149" s="49">
        <v>30</v>
      </c>
      <c r="AB149" s="49">
        <v>32.26764</v>
      </c>
      <c r="AC149" s="49">
        <v>9</v>
      </c>
      <c r="AD149" s="49">
        <v>56.25</v>
      </c>
      <c r="AE149" s="49">
        <v>2</v>
      </c>
      <c r="AF149" s="49">
        <v>5.5</v>
      </c>
      <c r="AG149" s="49">
        <v>0.5</v>
      </c>
      <c r="AH149" s="49">
        <v>1</v>
      </c>
    </row>
    <row r="150" spans="7:34" x14ac:dyDescent="0.2">
      <c r="G150" s="48" t="s">
        <v>596</v>
      </c>
      <c r="H150" s="48" t="s">
        <v>597</v>
      </c>
      <c r="I150" s="48"/>
      <c r="J150" s="48">
        <v>60.782220000000002</v>
      </c>
      <c r="K150" s="48">
        <v>0</v>
      </c>
      <c r="L150" s="48">
        <v>2</v>
      </c>
      <c r="M150" s="48">
        <v>20</v>
      </c>
      <c r="N150" s="48">
        <v>34.5</v>
      </c>
      <c r="O150" s="48">
        <v>37.189450000000001</v>
      </c>
      <c r="P150" s="48">
        <v>13.5</v>
      </c>
      <c r="Q150" s="48" t="s">
        <v>2407</v>
      </c>
      <c r="R150" s="48">
        <v>2.5</v>
      </c>
      <c r="S150" s="48">
        <v>6</v>
      </c>
      <c r="T150" s="48">
        <v>3</v>
      </c>
      <c r="U150" s="48">
        <v>2</v>
      </c>
      <c r="V150" s="49">
        <v>41</v>
      </c>
      <c r="W150" s="49">
        <v>66.997710000000012</v>
      </c>
      <c r="X150" s="49">
        <v>0</v>
      </c>
      <c r="Y150" s="49">
        <v>2</v>
      </c>
      <c r="Z150" s="49">
        <v>20</v>
      </c>
      <c r="AA150" s="49">
        <v>34.5</v>
      </c>
      <c r="AB150" s="49">
        <v>37.120420000000003</v>
      </c>
      <c r="AC150" s="49">
        <v>15.5</v>
      </c>
      <c r="AD150" s="49">
        <v>96.875</v>
      </c>
      <c r="AE150" s="49">
        <v>2.5</v>
      </c>
      <c r="AF150" s="49">
        <v>6</v>
      </c>
      <c r="AG150" s="49">
        <v>3</v>
      </c>
      <c r="AH150" s="49">
        <v>4</v>
      </c>
    </row>
    <row r="151" spans="7:34" x14ac:dyDescent="0.2">
      <c r="G151" s="48" t="s">
        <v>598</v>
      </c>
      <c r="H151" s="48" t="s">
        <v>599</v>
      </c>
      <c r="I151" s="48"/>
      <c r="J151" s="48">
        <v>52.183670000000006</v>
      </c>
      <c r="K151" s="48">
        <v>0</v>
      </c>
      <c r="L151" s="48">
        <v>2</v>
      </c>
      <c r="M151" s="48">
        <v>11</v>
      </c>
      <c r="N151" s="48">
        <v>38.9</v>
      </c>
      <c r="O151" s="48">
        <v>41.867339999999999</v>
      </c>
      <c r="P151" s="48">
        <v>10</v>
      </c>
      <c r="Q151" s="48" t="s">
        <v>712</v>
      </c>
      <c r="R151" s="48">
        <v>2.5</v>
      </c>
      <c r="S151" s="48">
        <v>5</v>
      </c>
      <c r="T151" s="48">
        <v>0.5</v>
      </c>
      <c r="U151" s="48">
        <v>2</v>
      </c>
      <c r="V151" s="49">
        <v>75</v>
      </c>
      <c r="W151" s="49">
        <v>52.158490000000008</v>
      </c>
      <c r="X151" s="49">
        <v>0</v>
      </c>
      <c r="Y151" s="49">
        <v>2</v>
      </c>
      <c r="Z151" s="49">
        <v>11</v>
      </c>
      <c r="AA151" s="49">
        <v>38.799999999999997</v>
      </c>
      <c r="AB151" s="49">
        <v>41.816980000000001</v>
      </c>
      <c r="AC151" s="49">
        <v>10</v>
      </c>
      <c r="AD151" s="49">
        <v>62.5</v>
      </c>
      <c r="AE151" s="49">
        <v>2.5</v>
      </c>
      <c r="AF151" s="49">
        <v>5</v>
      </c>
      <c r="AG151" s="49">
        <v>0.5</v>
      </c>
      <c r="AH151" s="49">
        <v>2</v>
      </c>
    </row>
    <row r="152" spans="7:34" x14ac:dyDescent="0.2">
      <c r="G152" s="48" t="s">
        <v>600</v>
      </c>
      <c r="H152" s="48" t="s">
        <v>601</v>
      </c>
      <c r="I152" s="48"/>
      <c r="J152" s="48">
        <v>24.734000000000002</v>
      </c>
      <c r="K152" s="48">
        <v>0</v>
      </c>
      <c r="L152" s="48">
        <v>2.2999999999999998</v>
      </c>
      <c r="M152" s="48">
        <v>42</v>
      </c>
      <c r="N152" s="48">
        <v>11.1</v>
      </c>
      <c r="O152" s="48">
        <v>11.968</v>
      </c>
      <c r="P152" s="48">
        <v>6</v>
      </c>
      <c r="Q152" s="48" t="s">
        <v>813</v>
      </c>
      <c r="R152" s="48">
        <v>2</v>
      </c>
      <c r="S152" s="48">
        <v>3</v>
      </c>
      <c r="T152" s="48">
        <v>0</v>
      </c>
      <c r="U152" s="48">
        <v>1</v>
      </c>
      <c r="V152" s="49">
        <v>162</v>
      </c>
      <c r="W152" s="49">
        <v>24.734000000000002</v>
      </c>
      <c r="X152" s="49">
        <v>0</v>
      </c>
      <c r="Y152" s="49">
        <v>2.2999999999999998</v>
      </c>
      <c r="Z152" s="49">
        <v>42</v>
      </c>
      <c r="AA152" s="49">
        <v>11.1</v>
      </c>
      <c r="AB152" s="49">
        <v>11.968</v>
      </c>
      <c r="AC152" s="49">
        <v>6</v>
      </c>
      <c r="AD152" s="49">
        <v>37.5</v>
      </c>
      <c r="AE152" s="49">
        <v>2</v>
      </c>
      <c r="AF152" s="49">
        <v>3</v>
      </c>
      <c r="AG152" s="49">
        <v>0</v>
      </c>
      <c r="AH152" s="49">
        <v>1</v>
      </c>
    </row>
    <row r="153" spans="7:34" x14ac:dyDescent="0.2">
      <c r="G153" s="48" t="s">
        <v>602</v>
      </c>
      <c r="H153" s="48" t="s">
        <v>603</v>
      </c>
      <c r="I153" s="48"/>
      <c r="J153" s="48">
        <v>74.333160000000007</v>
      </c>
      <c r="K153" s="48">
        <v>1</v>
      </c>
      <c r="L153" s="48">
        <v>0.8</v>
      </c>
      <c r="M153" s="48">
        <v>4</v>
      </c>
      <c r="N153" s="48">
        <v>88.8</v>
      </c>
      <c r="O153" s="48">
        <v>95.541319999999999</v>
      </c>
      <c r="P153" s="48">
        <v>8.5</v>
      </c>
      <c r="Q153" s="48" t="s">
        <v>3536</v>
      </c>
      <c r="R153" s="48">
        <v>3</v>
      </c>
      <c r="S153" s="48">
        <v>4</v>
      </c>
      <c r="T153" s="48">
        <v>0.5</v>
      </c>
      <c r="U153" s="48">
        <v>1</v>
      </c>
      <c r="V153" s="49">
        <v>27</v>
      </c>
      <c r="W153" s="49">
        <v>74.316150000000007</v>
      </c>
      <c r="X153" s="49">
        <v>1</v>
      </c>
      <c r="Y153" s="49">
        <v>0.8</v>
      </c>
      <c r="Z153" s="49">
        <v>4</v>
      </c>
      <c r="AA153" s="49">
        <v>88.7</v>
      </c>
      <c r="AB153" s="49">
        <v>95.507310000000004</v>
      </c>
      <c r="AC153" s="49">
        <v>8.5</v>
      </c>
      <c r="AD153" s="49">
        <v>53.125</v>
      </c>
      <c r="AE153" s="49">
        <v>3</v>
      </c>
      <c r="AF153" s="49">
        <v>4</v>
      </c>
      <c r="AG153" s="49">
        <v>0.5</v>
      </c>
      <c r="AH153" s="49">
        <v>1</v>
      </c>
    </row>
    <row r="154" spans="7:34" x14ac:dyDescent="0.2">
      <c r="G154" s="48" t="s">
        <v>604</v>
      </c>
      <c r="H154" s="48" t="s">
        <v>605</v>
      </c>
      <c r="I154" s="48"/>
      <c r="J154" s="48">
        <v>66.900030000000001</v>
      </c>
      <c r="K154" s="48">
        <v>1</v>
      </c>
      <c r="L154" s="48">
        <v>4</v>
      </c>
      <c r="M154" s="48">
        <v>18</v>
      </c>
      <c r="N154" s="48">
        <v>48.8</v>
      </c>
      <c r="O154" s="48">
        <v>52.550060000000002</v>
      </c>
      <c r="P154" s="48">
        <v>13</v>
      </c>
      <c r="Q154" s="48" t="s">
        <v>3710</v>
      </c>
      <c r="R154" s="48">
        <v>3</v>
      </c>
      <c r="S154" s="48">
        <v>4</v>
      </c>
      <c r="T154" s="48">
        <v>3</v>
      </c>
      <c r="U154" s="48">
        <v>3</v>
      </c>
      <c r="V154" s="49">
        <v>46</v>
      </c>
      <c r="W154" s="49">
        <v>65.452150000000003</v>
      </c>
      <c r="X154" s="49">
        <v>1</v>
      </c>
      <c r="Y154" s="49">
        <v>4</v>
      </c>
      <c r="Z154" s="49">
        <v>18</v>
      </c>
      <c r="AA154" s="49">
        <v>46.1</v>
      </c>
      <c r="AB154" s="49">
        <v>49.654290000000003</v>
      </c>
      <c r="AC154" s="49">
        <v>13</v>
      </c>
      <c r="AD154" s="49">
        <v>81.25</v>
      </c>
      <c r="AE154" s="49">
        <v>3</v>
      </c>
      <c r="AF154" s="49">
        <v>4</v>
      </c>
      <c r="AG154" s="49">
        <v>3</v>
      </c>
      <c r="AH154" s="49">
        <v>3</v>
      </c>
    </row>
    <row r="155" spans="7:34" x14ac:dyDescent="0.2">
      <c r="G155" s="48" t="s">
        <v>606</v>
      </c>
      <c r="H155" s="48" t="s">
        <v>607</v>
      </c>
      <c r="I155" s="48"/>
      <c r="J155" s="48">
        <v>83.664800000000014</v>
      </c>
      <c r="K155" s="48">
        <v>1</v>
      </c>
      <c r="L155" s="48">
        <v>0.8</v>
      </c>
      <c r="M155" s="48">
        <v>4</v>
      </c>
      <c r="N155" s="48">
        <v>88.7</v>
      </c>
      <c r="O155" s="48">
        <v>95.454599999999999</v>
      </c>
      <c r="P155" s="48">
        <v>11.5</v>
      </c>
      <c r="Q155" s="48" t="s">
        <v>4552</v>
      </c>
      <c r="R155" s="48">
        <v>2.5</v>
      </c>
      <c r="S155" s="48">
        <v>6</v>
      </c>
      <c r="T155" s="48">
        <v>2</v>
      </c>
      <c r="U155" s="48">
        <v>1</v>
      </c>
      <c r="V155" s="49">
        <v>8</v>
      </c>
      <c r="W155" s="49">
        <v>84.40325</v>
      </c>
      <c r="X155" s="49">
        <v>1</v>
      </c>
      <c r="Y155" s="49">
        <v>0.8</v>
      </c>
      <c r="Z155" s="49">
        <v>4</v>
      </c>
      <c r="AA155" s="49">
        <v>90</v>
      </c>
      <c r="AB155" s="49">
        <v>96.931510000000003</v>
      </c>
      <c r="AC155" s="49">
        <v>11.5</v>
      </c>
      <c r="AD155" s="49">
        <v>71.875</v>
      </c>
      <c r="AE155" s="49">
        <v>2.5</v>
      </c>
      <c r="AF155" s="49">
        <v>6</v>
      </c>
      <c r="AG155" s="49">
        <v>2</v>
      </c>
      <c r="AH155" s="49">
        <v>1</v>
      </c>
    </row>
    <row r="156" spans="7:34" x14ac:dyDescent="0.2">
      <c r="G156" s="48" t="s">
        <v>608</v>
      </c>
      <c r="H156" s="48" t="s">
        <v>609</v>
      </c>
      <c r="I156" s="48"/>
      <c r="J156" s="48">
        <v>31.877770000000002</v>
      </c>
      <c r="K156" s="48">
        <v>0</v>
      </c>
      <c r="L156" s="48">
        <v>1</v>
      </c>
      <c r="M156" s="48">
        <v>38</v>
      </c>
      <c r="N156" s="48">
        <v>24.4</v>
      </c>
      <c r="O156" s="48">
        <v>26.255549999999999</v>
      </c>
      <c r="P156" s="48">
        <v>6</v>
      </c>
      <c r="Q156" s="48" t="s">
        <v>813</v>
      </c>
      <c r="R156" s="48">
        <v>2</v>
      </c>
      <c r="S156" s="48">
        <v>3</v>
      </c>
      <c r="T156" s="48">
        <v>0</v>
      </c>
      <c r="U156" s="48">
        <v>1</v>
      </c>
      <c r="V156" s="49">
        <v>145</v>
      </c>
      <c r="W156" s="49">
        <v>31.871380000000002</v>
      </c>
      <c r="X156" s="49">
        <v>0</v>
      </c>
      <c r="Y156" s="49">
        <v>1</v>
      </c>
      <c r="Z156" s="49">
        <v>38</v>
      </c>
      <c r="AA156" s="49">
        <v>24.4</v>
      </c>
      <c r="AB156" s="49">
        <v>26.24277</v>
      </c>
      <c r="AC156" s="49">
        <v>6</v>
      </c>
      <c r="AD156" s="49">
        <v>37.5</v>
      </c>
      <c r="AE156" s="49">
        <v>2</v>
      </c>
      <c r="AF156" s="49">
        <v>3</v>
      </c>
      <c r="AG156" s="49">
        <v>0</v>
      </c>
      <c r="AH156" s="49">
        <v>1</v>
      </c>
    </row>
    <row r="157" spans="7:34" x14ac:dyDescent="0.2">
      <c r="G157" s="48" t="s">
        <v>163</v>
      </c>
      <c r="H157" s="48" t="s">
        <v>49</v>
      </c>
      <c r="I157" s="48"/>
      <c r="J157" s="48">
        <v>0</v>
      </c>
      <c r="K157" s="48">
        <v>0</v>
      </c>
      <c r="L157" s="48" t="s">
        <v>283</v>
      </c>
      <c r="M157" s="48" t="s">
        <v>283</v>
      </c>
      <c r="N157" s="48">
        <v>0</v>
      </c>
      <c r="O157" s="48">
        <v>0</v>
      </c>
      <c r="P157" s="48">
        <v>0</v>
      </c>
      <c r="Q157" s="48" t="s">
        <v>88</v>
      </c>
      <c r="R157" s="48">
        <v>0</v>
      </c>
      <c r="S157" s="48">
        <v>0</v>
      </c>
      <c r="T157" s="48">
        <v>0</v>
      </c>
      <c r="U157" s="48">
        <v>0</v>
      </c>
      <c r="V157" s="49">
        <v>168</v>
      </c>
      <c r="W157" s="49">
        <v>0</v>
      </c>
      <c r="X157" s="49">
        <v>0</v>
      </c>
      <c r="Y157" s="49" t="s">
        <v>283</v>
      </c>
      <c r="Z157" s="49" t="s">
        <v>283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0</v>
      </c>
    </row>
    <row r="158" spans="7:34" x14ac:dyDescent="0.2">
      <c r="G158" s="48" t="s">
        <v>610</v>
      </c>
      <c r="H158" s="48" t="s">
        <v>611</v>
      </c>
      <c r="I158" s="48"/>
      <c r="J158" s="48">
        <v>54.492550000000001</v>
      </c>
      <c r="K158" s="48">
        <v>0</v>
      </c>
      <c r="L158" s="48">
        <v>2</v>
      </c>
      <c r="M158" s="48">
        <v>18</v>
      </c>
      <c r="N158" s="48">
        <v>34.5</v>
      </c>
      <c r="O158" s="48">
        <v>37.110100000000003</v>
      </c>
      <c r="P158" s="48">
        <v>11.5</v>
      </c>
      <c r="Q158" s="48" t="s">
        <v>4552</v>
      </c>
      <c r="R158" s="48">
        <v>3</v>
      </c>
      <c r="S158" s="48">
        <v>6</v>
      </c>
      <c r="T158" s="48">
        <v>0.5</v>
      </c>
      <c r="U158" s="48">
        <v>2</v>
      </c>
      <c r="V158" s="49">
        <v>68</v>
      </c>
      <c r="W158" s="49">
        <v>54.591000000000001</v>
      </c>
      <c r="X158" s="49">
        <v>0</v>
      </c>
      <c r="Y158" s="49">
        <v>2</v>
      </c>
      <c r="Z158" s="49">
        <v>18</v>
      </c>
      <c r="AA158" s="49">
        <v>34.700000000000003</v>
      </c>
      <c r="AB158" s="49">
        <v>37.307009999999998</v>
      </c>
      <c r="AC158" s="49">
        <v>11.5</v>
      </c>
      <c r="AD158" s="49">
        <v>71.875</v>
      </c>
      <c r="AE158" s="49">
        <v>3</v>
      </c>
      <c r="AF158" s="49">
        <v>6</v>
      </c>
      <c r="AG158" s="49">
        <v>0.5</v>
      </c>
      <c r="AH158" s="49">
        <v>2</v>
      </c>
    </row>
    <row r="159" spans="7:34" x14ac:dyDescent="0.2">
      <c r="G159" s="48" t="s">
        <v>612</v>
      </c>
      <c r="H159" s="48" t="s">
        <v>613</v>
      </c>
      <c r="I159" s="48"/>
      <c r="J159" s="48">
        <v>0</v>
      </c>
      <c r="K159" s="48">
        <v>0</v>
      </c>
      <c r="L159" s="48" t="s">
        <v>283</v>
      </c>
      <c r="M159" s="48" t="s">
        <v>283</v>
      </c>
      <c r="N159" s="48">
        <v>0</v>
      </c>
      <c r="O159" s="48">
        <v>0</v>
      </c>
      <c r="P159" s="48">
        <v>0</v>
      </c>
      <c r="Q159" s="48" t="s">
        <v>88</v>
      </c>
      <c r="R159" s="48">
        <v>2.5</v>
      </c>
      <c r="S159" s="48">
        <v>2</v>
      </c>
      <c r="T159" s="48">
        <v>0.5</v>
      </c>
      <c r="U159" s="48">
        <v>1</v>
      </c>
      <c r="V159" s="49">
        <v>168</v>
      </c>
      <c r="W159" s="49">
        <v>0</v>
      </c>
      <c r="X159" s="49">
        <v>0</v>
      </c>
      <c r="Y159" s="49" t="s">
        <v>283</v>
      </c>
      <c r="Z159" s="49" t="s">
        <v>283</v>
      </c>
      <c r="AA159" s="49">
        <v>0</v>
      </c>
      <c r="AB159" s="49">
        <v>0</v>
      </c>
      <c r="AC159" s="49">
        <v>0</v>
      </c>
      <c r="AD159" s="49">
        <v>0</v>
      </c>
      <c r="AE159" s="49">
        <v>2.5</v>
      </c>
      <c r="AF159" s="49">
        <v>2</v>
      </c>
      <c r="AG159" s="49">
        <v>0.5</v>
      </c>
      <c r="AH159" s="49">
        <v>1</v>
      </c>
    </row>
    <row r="160" spans="7:34" x14ac:dyDescent="0.2">
      <c r="G160" s="48" t="s">
        <v>614</v>
      </c>
      <c r="H160" s="48" t="s">
        <v>615</v>
      </c>
      <c r="I160" s="48"/>
      <c r="J160" s="48">
        <v>79.104510000000005</v>
      </c>
      <c r="K160" s="48">
        <v>1</v>
      </c>
      <c r="L160" s="48">
        <v>1.5</v>
      </c>
      <c r="M160" s="48">
        <v>11</v>
      </c>
      <c r="N160" s="48">
        <v>77.3</v>
      </c>
      <c r="O160" s="48">
        <v>83.209019999999995</v>
      </c>
      <c r="P160" s="48">
        <v>12</v>
      </c>
      <c r="Q160" s="48" t="s">
        <v>734</v>
      </c>
      <c r="R160" s="48">
        <v>3</v>
      </c>
      <c r="S160" s="48">
        <v>6</v>
      </c>
      <c r="T160" s="48">
        <v>2</v>
      </c>
      <c r="U160" s="48">
        <v>1</v>
      </c>
      <c r="V160" s="49">
        <v>18</v>
      </c>
      <c r="W160" s="49">
        <v>79.21772</v>
      </c>
      <c r="X160" s="49">
        <v>1</v>
      </c>
      <c r="Y160" s="49">
        <v>1.5</v>
      </c>
      <c r="Z160" s="49">
        <v>11</v>
      </c>
      <c r="AA160" s="49">
        <v>77.5</v>
      </c>
      <c r="AB160" s="49">
        <v>83.43544</v>
      </c>
      <c r="AC160" s="49">
        <v>12</v>
      </c>
      <c r="AD160" s="49">
        <v>75</v>
      </c>
      <c r="AE160" s="49">
        <v>3</v>
      </c>
      <c r="AF160" s="49">
        <v>6</v>
      </c>
      <c r="AG160" s="49">
        <v>2</v>
      </c>
      <c r="AH160" s="49">
        <v>1</v>
      </c>
    </row>
    <row r="161" spans="7:34" x14ac:dyDescent="0.2">
      <c r="G161" s="48" t="s">
        <v>616</v>
      </c>
      <c r="H161" s="48" t="s">
        <v>617</v>
      </c>
      <c r="I161" s="48"/>
      <c r="J161" s="48">
        <v>45.048380000000002</v>
      </c>
      <c r="K161" s="48">
        <v>0</v>
      </c>
      <c r="L161" s="48">
        <v>1.7</v>
      </c>
      <c r="M161" s="48">
        <v>10</v>
      </c>
      <c r="N161" s="48">
        <v>43.1</v>
      </c>
      <c r="O161" s="48">
        <v>46.34675</v>
      </c>
      <c r="P161" s="48">
        <v>7</v>
      </c>
      <c r="Q161" s="48" t="s">
        <v>3425</v>
      </c>
      <c r="R161" s="48">
        <v>2.5</v>
      </c>
      <c r="S161" s="48">
        <v>3</v>
      </c>
      <c r="T161" s="48">
        <v>0.5</v>
      </c>
      <c r="U161" s="48">
        <v>1</v>
      </c>
      <c r="V161" s="49">
        <v>94</v>
      </c>
      <c r="W161" s="49">
        <v>45.034250000000007</v>
      </c>
      <c r="X161" s="49">
        <v>0</v>
      </c>
      <c r="Y161" s="49">
        <v>1.7</v>
      </c>
      <c r="Z161" s="49">
        <v>10</v>
      </c>
      <c r="AA161" s="49">
        <v>43</v>
      </c>
      <c r="AB161" s="49">
        <v>46.318489999999997</v>
      </c>
      <c r="AC161" s="49">
        <v>7</v>
      </c>
      <c r="AD161" s="49">
        <v>43.75</v>
      </c>
      <c r="AE161" s="49">
        <v>2.5</v>
      </c>
      <c r="AF161" s="49">
        <v>3</v>
      </c>
      <c r="AG161" s="49">
        <v>0.5</v>
      </c>
      <c r="AH161" s="49">
        <v>1</v>
      </c>
    </row>
    <row r="162" spans="7:34" x14ac:dyDescent="0.2">
      <c r="G162" s="48" t="s">
        <v>618</v>
      </c>
      <c r="H162" s="48" t="s">
        <v>619</v>
      </c>
      <c r="I162" s="48"/>
      <c r="J162" s="48">
        <v>0</v>
      </c>
      <c r="K162" s="48">
        <v>0</v>
      </c>
      <c r="L162" s="48" t="s">
        <v>283</v>
      </c>
      <c r="M162" s="48" t="s">
        <v>283</v>
      </c>
      <c r="N162" s="48">
        <v>0</v>
      </c>
      <c r="O162" s="48">
        <v>0</v>
      </c>
      <c r="P162" s="48">
        <v>0</v>
      </c>
      <c r="Q162" s="48" t="s">
        <v>88</v>
      </c>
      <c r="R162" s="48">
        <v>2.5</v>
      </c>
      <c r="S162" s="48">
        <v>4.5</v>
      </c>
      <c r="T162" s="48">
        <v>1</v>
      </c>
      <c r="U162" s="48">
        <v>3</v>
      </c>
      <c r="V162" s="49">
        <v>168</v>
      </c>
      <c r="W162" s="49">
        <v>0</v>
      </c>
      <c r="X162" s="49">
        <v>0</v>
      </c>
      <c r="Y162" s="49" t="s">
        <v>283</v>
      </c>
      <c r="Z162" s="49" t="s">
        <v>283</v>
      </c>
      <c r="AA162" s="49">
        <v>0</v>
      </c>
      <c r="AB162" s="49">
        <v>0</v>
      </c>
      <c r="AC162" s="49">
        <v>0</v>
      </c>
      <c r="AD162" s="49">
        <v>0</v>
      </c>
      <c r="AE162" s="49">
        <v>2.5</v>
      </c>
      <c r="AF162" s="49">
        <v>4.5</v>
      </c>
      <c r="AG162" s="49">
        <v>1</v>
      </c>
      <c r="AH162" s="49">
        <v>3</v>
      </c>
    </row>
    <row r="163" spans="7:34" x14ac:dyDescent="0.2">
      <c r="G163" s="48" t="s">
        <v>620</v>
      </c>
      <c r="H163" s="48" t="s">
        <v>621</v>
      </c>
      <c r="I163" s="48"/>
      <c r="J163" s="48">
        <v>35.885510000000004</v>
      </c>
      <c r="K163" s="48">
        <v>0</v>
      </c>
      <c r="L163" s="48">
        <v>2</v>
      </c>
      <c r="M163" s="48">
        <v>9</v>
      </c>
      <c r="N163" s="48">
        <v>43.5</v>
      </c>
      <c r="O163" s="48">
        <v>46.77102</v>
      </c>
      <c r="P163" s="48">
        <v>4</v>
      </c>
      <c r="Q163" s="48" t="s">
        <v>307</v>
      </c>
      <c r="R163" s="48">
        <v>2</v>
      </c>
      <c r="S163" s="48">
        <v>2</v>
      </c>
      <c r="T163" s="48">
        <v>0</v>
      </c>
      <c r="U163" s="48">
        <v>0</v>
      </c>
      <c r="V163" s="49">
        <v>131</v>
      </c>
      <c r="W163" s="49">
        <v>35.916120000000006</v>
      </c>
      <c r="X163" s="49">
        <v>0</v>
      </c>
      <c r="Y163" s="49">
        <v>2</v>
      </c>
      <c r="Z163" s="49">
        <v>9</v>
      </c>
      <c r="AA163" s="49">
        <v>43.5</v>
      </c>
      <c r="AB163" s="49">
        <v>46.832230000000003</v>
      </c>
      <c r="AC163" s="49">
        <v>4</v>
      </c>
      <c r="AD163" s="49">
        <v>25</v>
      </c>
      <c r="AE163" s="49">
        <v>2</v>
      </c>
      <c r="AF163" s="49">
        <v>2</v>
      </c>
      <c r="AG163" s="49">
        <v>0</v>
      </c>
      <c r="AH163" s="49">
        <v>0</v>
      </c>
    </row>
    <row r="164" spans="7:34" x14ac:dyDescent="0.2">
      <c r="G164" s="48" t="s">
        <v>622</v>
      </c>
      <c r="H164" s="48" t="s">
        <v>623</v>
      </c>
      <c r="I164" s="48"/>
      <c r="J164" s="48">
        <v>0</v>
      </c>
      <c r="K164" s="48">
        <v>0</v>
      </c>
      <c r="L164" s="48" t="s">
        <v>283</v>
      </c>
      <c r="M164" s="48" t="s">
        <v>283</v>
      </c>
      <c r="N164" s="48">
        <v>0</v>
      </c>
      <c r="O164" s="48">
        <v>0</v>
      </c>
      <c r="P164" s="48">
        <v>0</v>
      </c>
      <c r="Q164" s="48" t="s">
        <v>88</v>
      </c>
      <c r="R164" s="48">
        <v>2.5</v>
      </c>
      <c r="S164" s="48">
        <v>4.5</v>
      </c>
      <c r="T164" s="48">
        <v>1</v>
      </c>
      <c r="U164" s="48">
        <v>3</v>
      </c>
      <c r="V164" s="49">
        <v>168</v>
      </c>
      <c r="W164" s="49">
        <v>0</v>
      </c>
      <c r="X164" s="49">
        <v>0</v>
      </c>
      <c r="Y164" s="49" t="s">
        <v>283</v>
      </c>
      <c r="Z164" s="49" t="s">
        <v>283</v>
      </c>
      <c r="AA164" s="49">
        <v>0</v>
      </c>
      <c r="AB164" s="49">
        <v>0</v>
      </c>
      <c r="AC164" s="49">
        <v>0</v>
      </c>
      <c r="AD164" s="49">
        <v>0</v>
      </c>
      <c r="AE164" s="49">
        <v>2.5</v>
      </c>
      <c r="AF164" s="49">
        <v>4.5</v>
      </c>
      <c r="AG164" s="49">
        <v>1</v>
      </c>
      <c r="AH164" s="49">
        <v>3</v>
      </c>
    </row>
    <row r="165" spans="7:34" x14ac:dyDescent="0.2">
      <c r="G165" s="48" t="s">
        <v>167</v>
      </c>
      <c r="H165" s="48" t="s">
        <v>40</v>
      </c>
      <c r="I165" s="48"/>
      <c r="J165" s="48">
        <v>38.734990000000003</v>
      </c>
      <c r="K165" s="48">
        <v>0</v>
      </c>
      <c r="L165" s="48">
        <v>2</v>
      </c>
      <c r="M165" s="48">
        <v>20</v>
      </c>
      <c r="N165" s="48">
        <v>31.3</v>
      </c>
      <c r="O165" s="48">
        <v>33.719990000000003</v>
      </c>
      <c r="P165" s="48">
        <v>7</v>
      </c>
      <c r="Q165" s="48" t="s">
        <v>3425</v>
      </c>
      <c r="R165" s="48">
        <v>2</v>
      </c>
      <c r="S165" s="48">
        <v>4</v>
      </c>
      <c r="T165" s="48">
        <v>0</v>
      </c>
      <c r="U165" s="48">
        <v>1</v>
      </c>
      <c r="V165" s="49">
        <v>152</v>
      </c>
      <c r="W165" s="49">
        <v>28.778660000000002</v>
      </c>
      <c r="X165" s="49">
        <v>0</v>
      </c>
      <c r="Y165" s="49">
        <v>2</v>
      </c>
      <c r="Z165" s="49">
        <v>20</v>
      </c>
      <c r="AA165" s="49">
        <v>30.2</v>
      </c>
      <c r="AB165" s="49">
        <v>32.557319999999997</v>
      </c>
      <c r="AC165" s="49">
        <v>4</v>
      </c>
      <c r="AD165" s="49">
        <v>25</v>
      </c>
      <c r="AE165" s="49">
        <v>2</v>
      </c>
      <c r="AF165" s="49">
        <v>2</v>
      </c>
      <c r="AG165" s="49">
        <v>0</v>
      </c>
      <c r="AH165" s="49">
        <v>0</v>
      </c>
    </row>
    <row r="166" spans="7:34" x14ac:dyDescent="0.2">
      <c r="G166" s="48" t="s">
        <v>624</v>
      </c>
      <c r="H166" s="48" t="s">
        <v>625</v>
      </c>
      <c r="I166" s="48"/>
      <c r="J166" s="48">
        <v>33.803170000000001</v>
      </c>
      <c r="K166" s="48">
        <v>0</v>
      </c>
      <c r="L166" s="48">
        <v>5</v>
      </c>
      <c r="M166" s="48">
        <v>30</v>
      </c>
      <c r="N166" s="48">
        <v>7.6</v>
      </c>
      <c r="O166" s="48">
        <v>8.2313500000000008</v>
      </c>
      <c r="P166" s="48">
        <v>9.5</v>
      </c>
      <c r="Q166" s="48" t="s">
        <v>4551</v>
      </c>
      <c r="R166" s="48">
        <v>2.5</v>
      </c>
      <c r="S166" s="48">
        <v>4</v>
      </c>
      <c r="T166" s="48">
        <v>1</v>
      </c>
      <c r="U166" s="48">
        <v>2</v>
      </c>
      <c r="V166" s="49">
        <v>139</v>
      </c>
      <c r="W166" s="49">
        <v>33.825890000000001</v>
      </c>
      <c r="X166" s="49">
        <v>0</v>
      </c>
      <c r="Y166" s="49">
        <v>5</v>
      </c>
      <c r="Z166" s="49">
        <v>30</v>
      </c>
      <c r="AA166" s="49">
        <v>7.7</v>
      </c>
      <c r="AB166" s="49">
        <v>8.2767800000000005</v>
      </c>
      <c r="AC166" s="49">
        <v>9.5</v>
      </c>
      <c r="AD166" s="49">
        <v>59.375</v>
      </c>
      <c r="AE166" s="49">
        <v>2.5</v>
      </c>
      <c r="AF166" s="49">
        <v>4</v>
      </c>
      <c r="AG166" s="49">
        <v>1</v>
      </c>
      <c r="AH166" s="49">
        <v>2</v>
      </c>
    </row>
    <row r="167" spans="7:34" x14ac:dyDescent="0.2">
      <c r="G167" s="48" t="s">
        <v>626</v>
      </c>
      <c r="H167" s="48" t="s">
        <v>627</v>
      </c>
      <c r="I167" s="48"/>
      <c r="J167" s="48">
        <v>79.459980000000002</v>
      </c>
      <c r="K167" s="48">
        <v>1</v>
      </c>
      <c r="L167" s="48">
        <v>2</v>
      </c>
      <c r="M167" s="48">
        <v>9</v>
      </c>
      <c r="N167" s="48">
        <v>78</v>
      </c>
      <c r="O167" s="48">
        <v>83.919960000000003</v>
      </c>
      <c r="P167" s="48">
        <v>12</v>
      </c>
      <c r="Q167" s="48" t="s">
        <v>734</v>
      </c>
      <c r="R167" s="48">
        <v>3</v>
      </c>
      <c r="S167" s="48">
        <v>6</v>
      </c>
      <c r="T167" s="48">
        <v>1</v>
      </c>
      <c r="U167" s="48">
        <v>2</v>
      </c>
      <c r="V167" s="49">
        <v>17</v>
      </c>
      <c r="W167" s="49">
        <v>79.509420000000006</v>
      </c>
      <c r="X167" s="49">
        <v>1</v>
      </c>
      <c r="Y167" s="49">
        <v>2</v>
      </c>
      <c r="Z167" s="49">
        <v>9</v>
      </c>
      <c r="AA167" s="49">
        <v>78.099999999999994</v>
      </c>
      <c r="AB167" s="49">
        <v>84.018839999999997</v>
      </c>
      <c r="AC167" s="49">
        <v>12</v>
      </c>
      <c r="AD167" s="49">
        <v>75</v>
      </c>
      <c r="AE167" s="49">
        <v>3</v>
      </c>
      <c r="AF167" s="49">
        <v>6</v>
      </c>
      <c r="AG167" s="49">
        <v>1</v>
      </c>
      <c r="AH167" s="49">
        <v>2</v>
      </c>
    </row>
    <row r="168" spans="7:34" x14ac:dyDescent="0.2">
      <c r="G168" s="48" t="s">
        <v>628</v>
      </c>
      <c r="H168" s="48" t="s">
        <v>629</v>
      </c>
      <c r="I168" s="48"/>
      <c r="J168" s="48">
        <v>62.665390000000002</v>
      </c>
      <c r="K168" s="48">
        <v>0</v>
      </c>
      <c r="L168" s="48">
        <v>3</v>
      </c>
      <c r="M168" s="48">
        <v>4.5</v>
      </c>
      <c r="N168" s="48">
        <v>46.8</v>
      </c>
      <c r="O168" s="48">
        <v>50.330770000000001</v>
      </c>
      <c r="P168" s="48">
        <v>12</v>
      </c>
      <c r="Q168" s="48" t="s">
        <v>734</v>
      </c>
      <c r="R168" s="48">
        <v>3</v>
      </c>
      <c r="S168" s="48">
        <v>4</v>
      </c>
      <c r="T168" s="48">
        <v>1</v>
      </c>
      <c r="U168" s="48">
        <v>4</v>
      </c>
      <c r="V168" s="49">
        <v>49</v>
      </c>
      <c r="W168" s="49">
        <v>62.645220000000002</v>
      </c>
      <c r="X168" s="49">
        <v>0</v>
      </c>
      <c r="Y168" s="49">
        <v>3</v>
      </c>
      <c r="Z168" s="49">
        <v>4.5</v>
      </c>
      <c r="AA168" s="49">
        <v>46.7</v>
      </c>
      <c r="AB168" s="49">
        <v>50.290430000000001</v>
      </c>
      <c r="AC168" s="49">
        <v>12</v>
      </c>
      <c r="AD168" s="49">
        <v>75</v>
      </c>
      <c r="AE168" s="49">
        <v>3</v>
      </c>
      <c r="AF168" s="49">
        <v>4</v>
      </c>
      <c r="AG168" s="49">
        <v>1</v>
      </c>
      <c r="AH168" s="49">
        <v>4</v>
      </c>
    </row>
    <row r="169" spans="7:34" x14ac:dyDescent="0.2">
      <c r="G169" s="48" t="s">
        <v>171</v>
      </c>
      <c r="H169" s="48" t="s">
        <v>199</v>
      </c>
      <c r="I169" s="48"/>
      <c r="J169" s="48">
        <v>21.096</v>
      </c>
      <c r="K169" s="48">
        <v>0</v>
      </c>
      <c r="L169" s="48">
        <v>4.0999999999999996</v>
      </c>
      <c r="M169" s="48">
        <v>16</v>
      </c>
      <c r="N169" s="48">
        <v>10.199999999999999</v>
      </c>
      <c r="O169" s="48">
        <v>10.942</v>
      </c>
      <c r="P169" s="48">
        <v>5</v>
      </c>
      <c r="Q169" s="48" t="s">
        <v>4059</v>
      </c>
      <c r="R169" s="48">
        <v>2</v>
      </c>
      <c r="S169" s="48">
        <v>2</v>
      </c>
      <c r="T169" s="48">
        <v>0</v>
      </c>
      <c r="U169" s="48">
        <v>1</v>
      </c>
      <c r="V169" s="49">
        <v>158</v>
      </c>
      <c r="W169" s="49">
        <v>27.004010000000001</v>
      </c>
      <c r="X169" s="49">
        <v>0</v>
      </c>
      <c r="Y169" s="49">
        <v>4.0999999999999996</v>
      </c>
      <c r="Z169" s="49">
        <v>16</v>
      </c>
      <c r="AA169" s="49">
        <v>21.1</v>
      </c>
      <c r="AB169" s="49">
        <v>22.758019999999998</v>
      </c>
      <c r="AC169" s="49">
        <v>5</v>
      </c>
      <c r="AD169" s="49">
        <v>31.25</v>
      </c>
      <c r="AE169" s="49">
        <v>2</v>
      </c>
      <c r="AF169" s="49">
        <v>2</v>
      </c>
      <c r="AG169" s="49">
        <v>0</v>
      </c>
      <c r="AH169" s="49">
        <v>1</v>
      </c>
    </row>
    <row r="170" spans="7:34" x14ac:dyDescent="0.2">
      <c r="G170" s="48" t="s">
        <v>630</v>
      </c>
      <c r="H170" s="48" t="s">
        <v>631</v>
      </c>
      <c r="I170" s="48"/>
      <c r="J170" s="48">
        <v>77.063840000000013</v>
      </c>
      <c r="K170" s="48">
        <v>1</v>
      </c>
      <c r="L170" s="48">
        <v>1.9</v>
      </c>
      <c r="M170" s="48">
        <v>4</v>
      </c>
      <c r="N170" s="48">
        <v>82.2</v>
      </c>
      <c r="O170" s="48">
        <v>88.502679999999998</v>
      </c>
      <c r="P170" s="48">
        <v>10.5</v>
      </c>
      <c r="Q170" s="48" t="s">
        <v>4553</v>
      </c>
      <c r="R170" s="48">
        <v>2.5</v>
      </c>
      <c r="S170" s="48">
        <v>5.5</v>
      </c>
      <c r="T170" s="48">
        <v>0.5</v>
      </c>
      <c r="U170" s="48">
        <v>2</v>
      </c>
      <c r="V170" s="49">
        <v>23</v>
      </c>
      <c r="W170" s="49">
        <v>77.064670000000007</v>
      </c>
      <c r="X170" s="49">
        <v>1</v>
      </c>
      <c r="Y170" s="49">
        <v>1.9</v>
      </c>
      <c r="Z170" s="49">
        <v>4</v>
      </c>
      <c r="AA170" s="49">
        <v>82.2</v>
      </c>
      <c r="AB170" s="49">
        <v>88.504339999999999</v>
      </c>
      <c r="AC170" s="49">
        <v>10.5</v>
      </c>
      <c r="AD170" s="49">
        <v>65.625</v>
      </c>
      <c r="AE170" s="49">
        <v>2.5</v>
      </c>
      <c r="AF170" s="49">
        <v>5.5</v>
      </c>
      <c r="AG170" s="49">
        <v>0.5</v>
      </c>
      <c r="AH170" s="49">
        <v>2</v>
      </c>
    </row>
    <row r="171" spans="7:34" x14ac:dyDescent="0.2">
      <c r="G171" s="48" t="s">
        <v>632</v>
      </c>
      <c r="H171" s="48" t="s">
        <v>633</v>
      </c>
      <c r="I171" s="48"/>
      <c r="J171" s="48">
        <v>28.101710000000001</v>
      </c>
      <c r="K171" s="48">
        <v>0</v>
      </c>
      <c r="L171" s="48">
        <v>1.7</v>
      </c>
      <c r="M171" s="48">
        <v>17</v>
      </c>
      <c r="N171" s="48">
        <v>29</v>
      </c>
      <c r="O171" s="48">
        <v>31.203410000000002</v>
      </c>
      <c r="P171" s="48">
        <v>4</v>
      </c>
      <c r="Q171" s="48" t="s">
        <v>307</v>
      </c>
      <c r="R171" s="48">
        <v>1.5</v>
      </c>
      <c r="S171" s="48">
        <v>1</v>
      </c>
      <c r="T171" s="48">
        <v>0.5</v>
      </c>
      <c r="U171" s="48">
        <v>1</v>
      </c>
      <c r="V171" s="49">
        <v>153</v>
      </c>
      <c r="W171" s="49">
        <v>28.431420000000003</v>
      </c>
      <c r="X171" s="49">
        <v>0</v>
      </c>
      <c r="Y171" s="49">
        <v>1.7</v>
      </c>
      <c r="Z171" s="49">
        <v>17</v>
      </c>
      <c r="AA171" s="49">
        <v>29.6</v>
      </c>
      <c r="AB171" s="49">
        <v>31.862839999999998</v>
      </c>
      <c r="AC171" s="49">
        <v>4</v>
      </c>
      <c r="AD171" s="49">
        <v>25</v>
      </c>
      <c r="AE171" s="49">
        <v>1.5</v>
      </c>
      <c r="AF171" s="49">
        <v>1</v>
      </c>
      <c r="AG171" s="49">
        <v>0.5</v>
      </c>
      <c r="AH171" s="49">
        <v>1</v>
      </c>
    </row>
    <row r="172" spans="7:34" x14ac:dyDescent="0.2">
      <c r="G172" s="48" t="s">
        <v>634</v>
      </c>
      <c r="H172" s="48" t="s">
        <v>635</v>
      </c>
      <c r="I172" s="48"/>
      <c r="J172" s="48">
        <v>39.040120000000002</v>
      </c>
      <c r="K172" s="48">
        <v>0</v>
      </c>
      <c r="L172" s="48">
        <v>3</v>
      </c>
      <c r="M172" s="48">
        <v>22</v>
      </c>
      <c r="N172" s="48">
        <v>20.3</v>
      </c>
      <c r="O172" s="48">
        <v>21.83024</v>
      </c>
      <c r="P172" s="48">
        <v>9</v>
      </c>
      <c r="Q172" s="48" t="s">
        <v>3621</v>
      </c>
      <c r="R172" s="48">
        <v>3</v>
      </c>
      <c r="S172" s="48">
        <v>4</v>
      </c>
      <c r="T172" s="48">
        <v>1</v>
      </c>
      <c r="U172" s="48">
        <v>1</v>
      </c>
      <c r="V172" s="49">
        <v>116</v>
      </c>
      <c r="W172" s="49">
        <v>39.097250000000003</v>
      </c>
      <c r="X172" s="49">
        <v>0</v>
      </c>
      <c r="Y172" s="49">
        <v>3</v>
      </c>
      <c r="Z172" s="49">
        <v>22</v>
      </c>
      <c r="AA172" s="49">
        <v>20.399999999999999</v>
      </c>
      <c r="AB172" s="49">
        <v>21.944500000000001</v>
      </c>
      <c r="AC172" s="49">
        <v>9</v>
      </c>
      <c r="AD172" s="49">
        <v>56.25</v>
      </c>
      <c r="AE172" s="49">
        <v>3</v>
      </c>
      <c r="AF172" s="49">
        <v>4</v>
      </c>
      <c r="AG172" s="49">
        <v>1</v>
      </c>
      <c r="AH172" s="49">
        <v>1</v>
      </c>
    </row>
    <row r="173" spans="7:34" x14ac:dyDescent="0.2">
      <c r="G173" s="48" t="s">
        <v>636</v>
      </c>
      <c r="H173" s="48" t="s">
        <v>637</v>
      </c>
      <c r="I173" s="48"/>
      <c r="J173" s="48">
        <v>76.64246</v>
      </c>
      <c r="K173" s="48">
        <v>1</v>
      </c>
      <c r="L173" s="48">
        <v>1.5</v>
      </c>
      <c r="M173" s="48">
        <v>18</v>
      </c>
      <c r="N173" s="48">
        <v>69.8</v>
      </c>
      <c r="O173" s="48">
        <v>75.159930000000003</v>
      </c>
      <c r="P173" s="48">
        <v>12.5</v>
      </c>
      <c r="Q173" s="48" t="s">
        <v>2980</v>
      </c>
      <c r="R173" s="48">
        <v>2.5</v>
      </c>
      <c r="S173" s="48">
        <v>5</v>
      </c>
      <c r="T173" s="48">
        <v>3</v>
      </c>
      <c r="U173" s="48">
        <v>2</v>
      </c>
      <c r="V173" s="49">
        <v>24</v>
      </c>
      <c r="W173" s="49">
        <v>76.788650000000004</v>
      </c>
      <c r="X173" s="49">
        <v>1</v>
      </c>
      <c r="Y173" s="49">
        <v>1.5</v>
      </c>
      <c r="Z173" s="49">
        <v>18</v>
      </c>
      <c r="AA173" s="49">
        <v>70.099999999999994</v>
      </c>
      <c r="AB173" s="49">
        <v>75.452299999999994</v>
      </c>
      <c r="AC173" s="49">
        <v>12.5</v>
      </c>
      <c r="AD173" s="49">
        <v>78.125</v>
      </c>
      <c r="AE173" s="49">
        <v>2.5</v>
      </c>
      <c r="AF173" s="49">
        <v>5</v>
      </c>
      <c r="AG173" s="49">
        <v>3</v>
      </c>
      <c r="AH173" s="49">
        <v>2</v>
      </c>
    </row>
    <row r="174" spans="7:34" x14ac:dyDescent="0.2">
      <c r="G174" s="48" t="s">
        <v>638</v>
      </c>
      <c r="H174" s="48" t="s">
        <v>639</v>
      </c>
      <c r="I174" s="48"/>
      <c r="J174" s="48">
        <v>0</v>
      </c>
      <c r="K174" s="48">
        <v>0</v>
      </c>
      <c r="L174" s="48" t="s">
        <v>283</v>
      </c>
      <c r="M174" s="48" t="s">
        <v>283</v>
      </c>
      <c r="N174" s="48">
        <v>0</v>
      </c>
      <c r="O174" s="48">
        <v>0</v>
      </c>
      <c r="P174" s="48">
        <v>0</v>
      </c>
      <c r="Q174" s="48" t="s">
        <v>88</v>
      </c>
      <c r="R174" s="48">
        <v>2.5</v>
      </c>
      <c r="S174" s="48">
        <v>6</v>
      </c>
      <c r="T174" s="48">
        <v>1</v>
      </c>
      <c r="U174" s="48">
        <v>2</v>
      </c>
      <c r="V174" s="49">
        <v>168</v>
      </c>
      <c r="W174" s="49">
        <v>0</v>
      </c>
      <c r="X174" s="49">
        <v>0</v>
      </c>
      <c r="Y174" s="49" t="s">
        <v>283</v>
      </c>
      <c r="Z174" s="49" t="s">
        <v>283</v>
      </c>
      <c r="AA174" s="49">
        <v>0</v>
      </c>
      <c r="AB174" s="49">
        <v>0</v>
      </c>
      <c r="AC174" s="49">
        <v>0</v>
      </c>
      <c r="AD174" s="49">
        <v>0</v>
      </c>
      <c r="AE174" s="49">
        <v>2.5</v>
      </c>
      <c r="AF174" s="49">
        <v>6</v>
      </c>
      <c r="AG174" s="49">
        <v>1</v>
      </c>
      <c r="AH174" s="49">
        <v>2</v>
      </c>
    </row>
    <row r="175" spans="7:34" x14ac:dyDescent="0.2">
      <c r="G175" s="48" t="s">
        <v>640</v>
      </c>
      <c r="H175" s="48" t="s">
        <v>641</v>
      </c>
      <c r="I175" s="48"/>
      <c r="J175" s="48">
        <v>46.647960000000005</v>
      </c>
      <c r="K175" s="48">
        <v>0</v>
      </c>
      <c r="L175" s="48">
        <v>3</v>
      </c>
      <c r="M175" s="48">
        <v>15</v>
      </c>
      <c r="N175" s="48">
        <v>34.4</v>
      </c>
      <c r="O175" s="48">
        <v>37.045920000000002</v>
      </c>
      <c r="P175" s="48">
        <v>9</v>
      </c>
      <c r="Q175" s="48" t="s">
        <v>3621</v>
      </c>
      <c r="R175" s="48">
        <v>2</v>
      </c>
      <c r="S175" s="48">
        <v>5.5</v>
      </c>
      <c r="T175" s="48">
        <v>0.5</v>
      </c>
      <c r="U175" s="48">
        <v>1</v>
      </c>
      <c r="V175" s="49">
        <v>88</v>
      </c>
      <c r="W175" s="49">
        <v>46.990370000000006</v>
      </c>
      <c r="X175" s="49">
        <v>0</v>
      </c>
      <c r="Y175" s="49">
        <v>3</v>
      </c>
      <c r="Z175" s="49">
        <v>15</v>
      </c>
      <c r="AA175" s="49">
        <v>35.1</v>
      </c>
      <c r="AB175" s="49">
        <v>37.73075</v>
      </c>
      <c r="AC175" s="49">
        <v>9</v>
      </c>
      <c r="AD175" s="49">
        <v>56.25</v>
      </c>
      <c r="AE175" s="49">
        <v>2</v>
      </c>
      <c r="AF175" s="49">
        <v>5.5</v>
      </c>
      <c r="AG175" s="49">
        <v>0.5</v>
      </c>
      <c r="AH175" s="49">
        <v>1</v>
      </c>
    </row>
    <row r="176" spans="7:34" x14ac:dyDescent="0.2">
      <c r="G176" s="48" t="s">
        <v>642</v>
      </c>
      <c r="H176" s="48" t="s">
        <v>643</v>
      </c>
      <c r="I176" s="48"/>
      <c r="J176" s="48">
        <v>33.99438</v>
      </c>
      <c r="K176" s="48">
        <v>0</v>
      </c>
      <c r="L176" s="48">
        <v>2.7</v>
      </c>
      <c r="M176" s="48">
        <v>22</v>
      </c>
      <c r="N176" s="48">
        <v>28.3</v>
      </c>
      <c r="O176" s="48">
        <v>30.488769999999999</v>
      </c>
      <c r="P176" s="48">
        <v>6</v>
      </c>
      <c r="Q176" s="48" t="s">
        <v>813</v>
      </c>
      <c r="R176" s="48">
        <v>2</v>
      </c>
      <c r="S176" s="48">
        <v>3</v>
      </c>
      <c r="T176" s="48">
        <v>0</v>
      </c>
      <c r="U176" s="48">
        <v>1</v>
      </c>
      <c r="V176" s="49">
        <v>138</v>
      </c>
      <c r="W176" s="49">
        <v>33.931950000000001</v>
      </c>
      <c r="X176" s="49">
        <v>0</v>
      </c>
      <c r="Y176" s="49">
        <v>2.7</v>
      </c>
      <c r="Z176" s="49">
        <v>22</v>
      </c>
      <c r="AA176" s="49">
        <v>28.2</v>
      </c>
      <c r="AB176" s="49">
        <v>30.363910000000001</v>
      </c>
      <c r="AC176" s="49">
        <v>6</v>
      </c>
      <c r="AD176" s="49">
        <v>37.5</v>
      </c>
      <c r="AE176" s="49">
        <v>2</v>
      </c>
      <c r="AF176" s="49">
        <v>3</v>
      </c>
      <c r="AG176" s="49">
        <v>0</v>
      </c>
      <c r="AH176" s="49">
        <v>1</v>
      </c>
    </row>
    <row r="177" spans="7:34" x14ac:dyDescent="0.2">
      <c r="G177" s="48" t="s">
        <v>644</v>
      </c>
      <c r="H177" s="48" t="s">
        <v>645</v>
      </c>
      <c r="I177" s="48"/>
      <c r="J177" s="48">
        <v>48.476700000000001</v>
      </c>
      <c r="K177" s="48">
        <v>0</v>
      </c>
      <c r="L177" s="48">
        <v>2.5</v>
      </c>
      <c r="M177" s="48">
        <v>25</v>
      </c>
      <c r="N177" s="48">
        <v>26.2</v>
      </c>
      <c r="O177" s="48">
        <v>28.203399999999998</v>
      </c>
      <c r="P177" s="48">
        <v>11</v>
      </c>
      <c r="Q177" s="48" t="s">
        <v>3485</v>
      </c>
      <c r="R177" s="48">
        <v>2.5</v>
      </c>
      <c r="S177" s="48">
        <v>4.5</v>
      </c>
      <c r="T177" s="48">
        <v>1</v>
      </c>
      <c r="U177" s="48">
        <v>3</v>
      </c>
      <c r="V177" s="49">
        <v>83</v>
      </c>
      <c r="W177" s="49">
        <v>48.446420000000003</v>
      </c>
      <c r="X177" s="49">
        <v>0</v>
      </c>
      <c r="Y177" s="49">
        <v>2.5</v>
      </c>
      <c r="Z177" s="49">
        <v>25</v>
      </c>
      <c r="AA177" s="49">
        <v>26.1</v>
      </c>
      <c r="AB177" s="49">
        <v>28.14284</v>
      </c>
      <c r="AC177" s="49">
        <v>11</v>
      </c>
      <c r="AD177" s="49">
        <v>68.75</v>
      </c>
      <c r="AE177" s="49">
        <v>2.5</v>
      </c>
      <c r="AF177" s="49">
        <v>4.5</v>
      </c>
      <c r="AG177" s="49">
        <v>1</v>
      </c>
      <c r="AH177" s="49">
        <v>3</v>
      </c>
    </row>
    <row r="178" spans="7:34" x14ac:dyDescent="0.2">
      <c r="G178" s="48" t="s">
        <v>176</v>
      </c>
      <c r="H178" s="48" t="s">
        <v>22</v>
      </c>
      <c r="I178" s="48"/>
      <c r="J178" s="48">
        <v>54.186330000000005</v>
      </c>
      <c r="K178" s="48">
        <v>0</v>
      </c>
      <c r="L178" s="48">
        <v>1.3</v>
      </c>
      <c r="M178" s="48">
        <v>7</v>
      </c>
      <c r="N178" s="48">
        <v>51.3</v>
      </c>
      <c r="O178" s="48">
        <v>55.24765</v>
      </c>
      <c r="P178" s="48">
        <v>8.5</v>
      </c>
      <c r="Q178" s="48" t="s">
        <v>3536</v>
      </c>
      <c r="R178" s="48">
        <v>2</v>
      </c>
      <c r="S178" s="48">
        <v>5.5</v>
      </c>
      <c r="T178" s="48">
        <v>0</v>
      </c>
      <c r="U178" s="48">
        <v>1</v>
      </c>
      <c r="V178" s="49">
        <v>69</v>
      </c>
      <c r="W178" s="49">
        <v>54.193500000000007</v>
      </c>
      <c r="X178" s="49">
        <v>0</v>
      </c>
      <c r="Y178" s="49">
        <v>1.3</v>
      </c>
      <c r="Z178" s="49">
        <v>7</v>
      </c>
      <c r="AA178" s="49">
        <v>51.3</v>
      </c>
      <c r="AB178" s="49">
        <v>55.261989999999997</v>
      </c>
      <c r="AC178" s="49">
        <v>8.5</v>
      </c>
      <c r="AD178" s="49">
        <v>53.125</v>
      </c>
      <c r="AE178" s="49">
        <v>2</v>
      </c>
      <c r="AF178" s="49">
        <v>5.5</v>
      </c>
      <c r="AG178" s="49">
        <v>0</v>
      </c>
      <c r="AH178" s="49">
        <v>1</v>
      </c>
    </row>
    <row r="179" spans="7:34" x14ac:dyDescent="0.2">
      <c r="G179" s="48" t="s">
        <v>646</v>
      </c>
      <c r="H179" s="48" t="s">
        <v>647</v>
      </c>
      <c r="I179" s="48"/>
      <c r="J179" s="48">
        <v>40.707440000000005</v>
      </c>
      <c r="K179" s="48">
        <v>0</v>
      </c>
      <c r="L179" s="48">
        <v>5</v>
      </c>
      <c r="M179" s="48">
        <v>14.5</v>
      </c>
      <c r="N179" s="48">
        <v>14.7</v>
      </c>
      <c r="O179" s="48">
        <v>15.78989</v>
      </c>
      <c r="P179" s="48">
        <v>10.5</v>
      </c>
      <c r="Q179" s="48" t="s">
        <v>4553</v>
      </c>
      <c r="R179" s="48">
        <v>3</v>
      </c>
      <c r="S179" s="48">
        <v>3</v>
      </c>
      <c r="T179" s="48">
        <v>1.5</v>
      </c>
      <c r="U179" s="48">
        <v>3</v>
      </c>
      <c r="V179" s="49">
        <v>120</v>
      </c>
      <c r="W179" s="49">
        <v>38.462810000000005</v>
      </c>
      <c r="X179" s="49">
        <v>0</v>
      </c>
      <c r="Y179" s="49">
        <v>5</v>
      </c>
      <c r="Z179" s="49">
        <v>14.5</v>
      </c>
      <c r="AA179" s="49">
        <v>10.5</v>
      </c>
      <c r="AB179" s="49">
        <v>11.300610000000001</v>
      </c>
      <c r="AC179" s="49">
        <v>10.5</v>
      </c>
      <c r="AD179" s="49">
        <v>65.625</v>
      </c>
      <c r="AE179" s="49">
        <v>3</v>
      </c>
      <c r="AF179" s="49">
        <v>3</v>
      </c>
      <c r="AG179" s="49">
        <v>1.5</v>
      </c>
      <c r="AH179" s="49">
        <v>3</v>
      </c>
    </row>
    <row r="180" spans="7:34" x14ac:dyDescent="0.2">
      <c r="G180" s="48" t="s">
        <v>648</v>
      </c>
      <c r="H180" s="48" t="s">
        <v>649</v>
      </c>
      <c r="I180" s="48"/>
      <c r="J180" s="48">
        <v>43.017340000000004</v>
      </c>
      <c r="K180" s="48">
        <v>1</v>
      </c>
      <c r="L180" s="48">
        <v>2.2000000000000002</v>
      </c>
      <c r="M180" s="48">
        <v>29.5</v>
      </c>
      <c r="N180" s="48">
        <v>39.299999999999997</v>
      </c>
      <c r="O180" s="48">
        <v>42.284689999999998</v>
      </c>
      <c r="P180" s="48">
        <v>7</v>
      </c>
      <c r="Q180" s="48" t="s">
        <v>3425</v>
      </c>
      <c r="R180" s="48">
        <v>2.5</v>
      </c>
      <c r="S180" s="48">
        <v>3</v>
      </c>
      <c r="T180" s="48">
        <v>0.5</v>
      </c>
      <c r="U180" s="48">
        <v>1</v>
      </c>
      <c r="V180" s="49">
        <v>99</v>
      </c>
      <c r="W180" s="49">
        <v>43.568550000000002</v>
      </c>
      <c r="X180" s="49">
        <v>1</v>
      </c>
      <c r="Y180" s="49">
        <v>2.2000000000000002</v>
      </c>
      <c r="Z180" s="49">
        <v>29.5</v>
      </c>
      <c r="AA180" s="49">
        <v>40.299999999999997</v>
      </c>
      <c r="AB180" s="49">
        <v>43.387099999999997</v>
      </c>
      <c r="AC180" s="49">
        <v>7</v>
      </c>
      <c r="AD180" s="49">
        <v>43.75</v>
      </c>
      <c r="AE180" s="49">
        <v>2.5</v>
      </c>
      <c r="AF180" s="49">
        <v>3</v>
      </c>
      <c r="AG180" s="49">
        <v>0.5</v>
      </c>
      <c r="AH180" s="49">
        <v>1</v>
      </c>
    </row>
    <row r="181" spans="7:34" x14ac:dyDescent="0.2">
      <c r="G181" s="48" t="s">
        <v>650</v>
      </c>
      <c r="H181" s="48" t="s">
        <v>651</v>
      </c>
      <c r="I181" s="48"/>
      <c r="J181" s="48">
        <v>31.720040000000001</v>
      </c>
      <c r="K181" s="48">
        <v>0</v>
      </c>
      <c r="L181" s="48">
        <v>2.9</v>
      </c>
      <c r="M181" s="48">
        <v>40.5</v>
      </c>
      <c r="N181" s="48">
        <v>9.6</v>
      </c>
      <c r="O181" s="48">
        <v>10.31508</v>
      </c>
      <c r="P181" s="48">
        <v>8.5</v>
      </c>
      <c r="Q181" s="48" t="s">
        <v>3536</v>
      </c>
      <c r="R181" s="48">
        <v>2</v>
      </c>
      <c r="S181" s="48">
        <v>4</v>
      </c>
      <c r="T181" s="48">
        <v>0.5</v>
      </c>
      <c r="U181" s="48">
        <v>2</v>
      </c>
      <c r="V181" s="49">
        <v>146</v>
      </c>
      <c r="W181" s="49">
        <v>31.395630000000004</v>
      </c>
      <c r="X181" s="49">
        <v>0</v>
      </c>
      <c r="Y181" s="49">
        <v>2.9</v>
      </c>
      <c r="Z181" s="49">
        <v>40.5</v>
      </c>
      <c r="AA181" s="49">
        <v>9</v>
      </c>
      <c r="AB181" s="49">
        <v>9.6662700000000008</v>
      </c>
      <c r="AC181" s="49">
        <v>8.5</v>
      </c>
      <c r="AD181" s="49">
        <v>53.125</v>
      </c>
      <c r="AE181" s="49">
        <v>2</v>
      </c>
      <c r="AF181" s="49">
        <v>4</v>
      </c>
      <c r="AG181" s="49">
        <v>0.5</v>
      </c>
      <c r="AH181" s="49">
        <v>2</v>
      </c>
    </row>
    <row r="182" spans="7:34" x14ac:dyDescent="0.2">
      <c r="G182" s="48" t="s">
        <v>178</v>
      </c>
      <c r="H182" s="48" t="s">
        <v>8</v>
      </c>
      <c r="I182" s="48"/>
      <c r="J182" s="48">
        <v>49.665500000000002</v>
      </c>
      <c r="K182" s="48">
        <v>0</v>
      </c>
      <c r="L182" s="48">
        <v>3.2</v>
      </c>
      <c r="M182" s="48">
        <v>20</v>
      </c>
      <c r="N182" s="48">
        <v>28.4</v>
      </c>
      <c r="O182" s="48">
        <v>30.581</v>
      </c>
      <c r="P182" s="48">
        <v>11</v>
      </c>
      <c r="Q182" s="48" t="s">
        <v>3485</v>
      </c>
      <c r="R182" s="48">
        <v>2</v>
      </c>
      <c r="S182" s="48">
        <v>6</v>
      </c>
      <c r="T182" s="48">
        <v>2</v>
      </c>
      <c r="U182" s="48">
        <v>1</v>
      </c>
      <c r="V182" s="49">
        <v>80</v>
      </c>
      <c r="W182" s="49">
        <v>49.261550000000007</v>
      </c>
      <c r="X182" s="49">
        <v>0</v>
      </c>
      <c r="Y182" s="49">
        <v>3.2</v>
      </c>
      <c r="Z182" s="49">
        <v>20</v>
      </c>
      <c r="AA182" s="49">
        <v>27.7</v>
      </c>
      <c r="AB182" s="49">
        <v>29.773109999999999</v>
      </c>
      <c r="AC182" s="49">
        <v>11</v>
      </c>
      <c r="AD182" s="49">
        <v>68.75</v>
      </c>
      <c r="AE182" s="49">
        <v>2</v>
      </c>
      <c r="AF182" s="49">
        <v>6</v>
      </c>
      <c r="AG182" s="49">
        <v>2</v>
      </c>
      <c r="AH182" s="49">
        <v>1</v>
      </c>
    </row>
    <row r="183" spans="7:34" x14ac:dyDescent="0.2">
      <c r="G183" s="48" t="s">
        <v>652</v>
      </c>
      <c r="H183" s="48" t="s">
        <v>653</v>
      </c>
      <c r="I183" s="48"/>
      <c r="J183" s="48">
        <v>80.267260000000007</v>
      </c>
      <c r="K183" s="48">
        <v>1</v>
      </c>
      <c r="L183" s="48">
        <v>1</v>
      </c>
      <c r="M183" s="48">
        <v>6</v>
      </c>
      <c r="N183" s="48">
        <v>85.3</v>
      </c>
      <c r="O183" s="48">
        <v>91.784530000000004</v>
      </c>
      <c r="P183" s="48">
        <v>11</v>
      </c>
      <c r="Q183" s="48" t="s">
        <v>3485</v>
      </c>
      <c r="R183" s="48">
        <v>3</v>
      </c>
      <c r="S183" s="48">
        <v>5</v>
      </c>
      <c r="T183" s="48">
        <v>1</v>
      </c>
      <c r="U183" s="48">
        <v>2</v>
      </c>
      <c r="V183" s="49">
        <v>14</v>
      </c>
      <c r="W183" s="49">
        <v>80.320530000000005</v>
      </c>
      <c r="X183" s="49">
        <v>1</v>
      </c>
      <c r="Y183" s="49">
        <v>1</v>
      </c>
      <c r="Z183" s="49">
        <v>6</v>
      </c>
      <c r="AA183" s="49">
        <v>85.4</v>
      </c>
      <c r="AB183" s="49">
        <v>91.891050000000007</v>
      </c>
      <c r="AC183" s="49">
        <v>11</v>
      </c>
      <c r="AD183" s="49">
        <v>68.75</v>
      </c>
      <c r="AE183" s="49">
        <v>3</v>
      </c>
      <c r="AF183" s="49">
        <v>5</v>
      </c>
      <c r="AG183" s="49">
        <v>1</v>
      </c>
      <c r="AH183" s="49">
        <v>2</v>
      </c>
    </row>
    <row r="184" spans="7:34" x14ac:dyDescent="0.2">
      <c r="G184" s="48" t="s">
        <v>654</v>
      </c>
      <c r="H184" s="48" t="s">
        <v>655</v>
      </c>
      <c r="I184" s="48"/>
      <c r="J184" s="48">
        <v>90.907320000000013</v>
      </c>
      <c r="K184" s="48">
        <v>1</v>
      </c>
      <c r="L184" s="48">
        <v>1</v>
      </c>
      <c r="M184" s="48">
        <v>10</v>
      </c>
      <c r="N184" s="48">
        <v>81.8</v>
      </c>
      <c r="O184" s="48">
        <v>88.06465</v>
      </c>
      <c r="P184" s="48">
        <v>15</v>
      </c>
      <c r="Q184" s="48" t="s">
        <v>2414</v>
      </c>
      <c r="R184" s="48">
        <v>3</v>
      </c>
      <c r="S184" s="48">
        <v>6</v>
      </c>
      <c r="T184" s="48">
        <v>3</v>
      </c>
      <c r="U184" s="48">
        <v>3</v>
      </c>
      <c r="V184" s="49">
        <v>2</v>
      </c>
      <c r="W184" s="49">
        <v>90.484510000000014</v>
      </c>
      <c r="X184" s="49">
        <v>1</v>
      </c>
      <c r="Y184" s="49">
        <v>1</v>
      </c>
      <c r="Z184" s="49">
        <v>10</v>
      </c>
      <c r="AA184" s="49">
        <v>81</v>
      </c>
      <c r="AB184" s="49">
        <v>87.219009999999997</v>
      </c>
      <c r="AC184" s="49">
        <v>15</v>
      </c>
      <c r="AD184" s="49">
        <v>93.75</v>
      </c>
      <c r="AE184" s="49">
        <v>3</v>
      </c>
      <c r="AF184" s="49">
        <v>6</v>
      </c>
      <c r="AG184" s="49">
        <v>3</v>
      </c>
      <c r="AH184" s="49">
        <v>3</v>
      </c>
    </row>
    <row r="185" spans="7:34" x14ac:dyDescent="0.2">
      <c r="G185" s="48" t="s">
        <v>656</v>
      </c>
      <c r="H185" s="48" t="s">
        <v>657</v>
      </c>
      <c r="I185" s="48"/>
      <c r="J185" s="48">
        <v>52.962070000000004</v>
      </c>
      <c r="K185" s="48">
        <v>0</v>
      </c>
      <c r="L185" s="48">
        <v>1.8</v>
      </c>
      <c r="M185" s="48">
        <v>7</v>
      </c>
      <c r="N185" s="48">
        <v>43.2</v>
      </c>
      <c r="O185" s="48">
        <v>46.549140000000001</v>
      </c>
      <c r="P185" s="48">
        <v>9.5</v>
      </c>
      <c r="Q185" s="48" t="s">
        <v>4551</v>
      </c>
      <c r="R185" s="48">
        <v>2.5</v>
      </c>
      <c r="S185" s="48">
        <v>6</v>
      </c>
      <c r="T185" s="48">
        <v>1</v>
      </c>
      <c r="U185" s="48">
        <v>0</v>
      </c>
      <c r="V185" s="49">
        <v>70</v>
      </c>
      <c r="W185" s="49">
        <v>53.557830000000003</v>
      </c>
      <c r="X185" s="49">
        <v>0</v>
      </c>
      <c r="Y185" s="49">
        <v>1.8</v>
      </c>
      <c r="Z185" s="49">
        <v>7</v>
      </c>
      <c r="AA185" s="49">
        <v>44.4</v>
      </c>
      <c r="AB185" s="49">
        <v>47.740670000000001</v>
      </c>
      <c r="AC185" s="49">
        <v>9.5</v>
      </c>
      <c r="AD185" s="49">
        <v>59.375</v>
      </c>
      <c r="AE185" s="49">
        <v>2.5</v>
      </c>
      <c r="AF185" s="49">
        <v>6</v>
      </c>
      <c r="AG185" s="49">
        <v>1</v>
      </c>
      <c r="AH185" s="49">
        <v>0</v>
      </c>
    </row>
    <row r="186" spans="7:34" x14ac:dyDescent="0.2">
      <c r="G186" s="48" t="s">
        <v>658</v>
      </c>
      <c r="H186" s="48" t="s">
        <v>659</v>
      </c>
      <c r="I186" s="48"/>
      <c r="J186" s="48">
        <v>45.211010000000002</v>
      </c>
      <c r="K186" s="48">
        <v>0</v>
      </c>
      <c r="L186" s="48">
        <v>2</v>
      </c>
      <c r="M186" s="48">
        <v>10</v>
      </c>
      <c r="N186" s="48">
        <v>37.6</v>
      </c>
      <c r="O186" s="48">
        <v>40.42201</v>
      </c>
      <c r="P186" s="48">
        <v>8</v>
      </c>
      <c r="Q186" s="48" t="s">
        <v>286</v>
      </c>
      <c r="R186" s="48">
        <v>2.5</v>
      </c>
      <c r="S186" s="48">
        <v>3</v>
      </c>
      <c r="T186" s="48">
        <v>0.5</v>
      </c>
      <c r="U186" s="48">
        <v>2</v>
      </c>
      <c r="V186" s="49">
        <v>100</v>
      </c>
      <c r="W186" s="49">
        <v>43.533190000000005</v>
      </c>
      <c r="X186" s="49">
        <v>0</v>
      </c>
      <c r="Y186" s="49">
        <v>2</v>
      </c>
      <c r="Z186" s="49">
        <v>10</v>
      </c>
      <c r="AA186" s="49">
        <v>34.4</v>
      </c>
      <c r="AB186" s="49">
        <v>37.066380000000002</v>
      </c>
      <c r="AC186" s="49">
        <v>8</v>
      </c>
      <c r="AD186" s="49">
        <v>50</v>
      </c>
      <c r="AE186" s="49">
        <v>2.5</v>
      </c>
      <c r="AF186" s="49">
        <v>3</v>
      </c>
      <c r="AG186" s="49">
        <v>0.5</v>
      </c>
      <c r="AH186" s="49">
        <v>2</v>
      </c>
    </row>
    <row r="187" spans="7:34" x14ac:dyDescent="0.2">
      <c r="G187" s="48" t="s">
        <v>660</v>
      </c>
      <c r="H187" s="48" t="s">
        <v>661</v>
      </c>
      <c r="I187" s="48"/>
      <c r="J187" s="48">
        <v>43.097730000000006</v>
      </c>
      <c r="K187" s="48">
        <v>1</v>
      </c>
      <c r="L187" s="48">
        <v>2.6</v>
      </c>
      <c r="M187" s="48">
        <v>38</v>
      </c>
      <c r="N187" s="48">
        <v>45.2</v>
      </c>
      <c r="O187" s="48">
        <v>48.69547</v>
      </c>
      <c r="P187" s="48">
        <v>6</v>
      </c>
      <c r="Q187" s="48" t="s">
        <v>813</v>
      </c>
      <c r="R187" s="48">
        <v>2</v>
      </c>
      <c r="S187" s="48">
        <v>3</v>
      </c>
      <c r="T187" s="48">
        <v>0</v>
      </c>
      <c r="U187" s="48">
        <v>1</v>
      </c>
      <c r="V187" s="49">
        <v>101</v>
      </c>
      <c r="W187" s="49">
        <v>43.412870000000005</v>
      </c>
      <c r="X187" s="49">
        <v>1</v>
      </c>
      <c r="Y187" s="49">
        <v>2.6</v>
      </c>
      <c r="Z187" s="49">
        <v>38</v>
      </c>
      <c r="AA187" s="49">
        <v>45.8</v>
      </c>
      <c r="AB187" s="49">
        <v>49.32573</v>
      </c>
      <c r="AC187" s="49">
        <v>6</v>
      </c>
      <c r="AD187" s="49">
        <v>37.5</v>
      </c>
      <c r="AE187" s="49">
        <v>2</v>
      </c>
      <c r="AF187" s="49">
        <v>3</v>
      </c>
      <c r="AG187" s="49">
        <v>0</v>
      </c>
      <c r="AH187" s="49">
        <v>1</v>
      </c>
    </row>
    <row r="188" spans="7:34" x14ac:dyDescent="0.2">
      <c r="G188" s="48" t="s">
        <v>662</v>
      </c>
      <c r="H188" s="48" t="s">
        <v>663</v>
      </c>
      <c r="I188" s="48"/>
      <c r="J188" s="48">
        <v>18.632080000000002</v>
      </c>
      <c r="K188" s="48">
        <v>0</v>
      </c>
      <c r="L188" s="48">
        <v>4</v>
      </c>
      <c r="M188" s="48">
        <v>38</v>
      </c>
      <c r="N188" s="48">
        <v>5.6</v>
      </c>
      <c r="O188" s="48">
        <v>6.0141600000000004</v>
      </c>
      <c r="P188" s="48">
        <v>5</v>
      </c>
      <c r="Q188" s="48" t="s">
        <v>4059</v>
      </c>
      <c r="R188" s="48">
        <v>2</v>
      </c>
      <c r="S188" s="48">
        <v>2</v>
      </c>
      <c r="T188" s="48">
        <v>0</v>
      </c>
      <c r="U188" s="48">
        <v>1</v>
      </c>
      <c r="V188" s="49">
        <v>165</v>
      </c>
      <c r="W188" s="49">
        <v>18.502460000000003</v>
      </c>
      <c r="X188" s="49">
        <v>0</v>
      </c>
      <c r="Y188" s="49">
        <v>4</v>
      </c>
      <c r="Z188" s="49">
        <v>38</v>
      </c>
      <c r="AA188" s="49">
        <v>5.3</v>
      </c>
      <c r="AB188" s="49">
        <v>5.7549299999999999</v>
      </c>
      <c r="AC188" s="49">
        <v>5</v>
      </c>
      <c r="AD188" s="49">
        <v>31.25</v>
      </c>
      <c r="AE188" s="49">
        <v>2</v>
      </c>
      <c r="AF188" s="49">
        <v>2</v>
      </c>
      <c r="AG188" s="49">
        <v>0</v>
      </c>
      <c r="AH188" s="49">
        <v>1</v>
      </c>
    </row>
    <row r="189" spans="7:34" x14ac:dyDescent="0.2">
      <c r="G189" s="48" t="s">
        <v>664</v>
      </c>
      <c r="H189" s="48" t="s">
        <v>665</v>
      </c>
      <c r="I189" s="48"/>
      <c r="J189" s="48">
        <v>38.050190000000001</v>
      </c>
      <c r="K189" s="48">
        <v>0</v>
      </c>
      <c r="L189" s="48">
        <v>5</v>
      </c>
      <c r="M189" s="48">
        <v>14.5</v>
      </c>
      <c r="N189" s="48">
        <v>21.3</v>
      </c>
      <c r="O189" s="48">
        <v>22.975380000000001</v>
      </c>
      <c r="P189" s="48">
        <v>8.5</v>
      </c>
      <c r="Q189" s="48" t="s">
        <v>3536</v>
      </c>
      <c r="R189" s="48">
        <v>2.5</v>
      </c>
      <c r="S189" s="48">
        <v>3</v>
      </c>
      <c r="T189" s="48">
        <v>2</v>
      </c>
      <c r="U189" s="48">
        <v>1</v>
      </c>
      <c r="V189" s="49">
        <v>122</v>
      </c>
      <c r="W189" s="49">
        <v>38.047670000000004</v>
      </c>
      <c r="X189" s="49">
        <v>0</v>
      </c>
      <c r="Y189" s="49">
        <v>5</v>
      </c>
      <c r="Z189" s="49">
        <v>14.5</v>
      </c>
      <c r="AA189" s="49">
        <v>21.3</v>
      </c>
      <c r="AB189" s="49">
        <v>22.970330000000001</v>
      </c>
      <c r="AC189" s="49">
        <v>8.5</v>
      </c>
      <c r="AD189" s="49">
        <v>53.125</v>
      </c>
      <c r="AE189" s="49">
        <v>2.5</v>
      </c>
      <c r="AF189" s="49">
        <v>3</v>
      </c>
      <c r="AG189" s="49">
        <v>2</v>
      </c>
      <c r="AH189" s="49">
        <v>1</v>
      </c>
    </row>
    <row r="190" spans="7:34" x14ac:dyDescent="0.2">
      <c r="G190" s="48" t="s">
        <v>182</v>
      </c>
      <c r="H190" s="48" t="s">
        <v>200</v>
      </c>
      <c r="I190" s="48"/>
      <c r="J190" s="48">
        <v>0</v>
      </c>
      <c r="K190" s="48">
        <v>0</v>
      </c>
      <c r="L190" s="48" t="s">
        <v>283</v>
      </c>
      <c r="M190" s="48" t="s">
        <v>283</v>
      </c>
      <c r="N190" s="48">
        <v>0</v>
      </c>
      <c r="O190" s="48">
        <v>0</v>
      </c>
      <c r="P190" s="48">
        <v>0</v>
      </c>
      <c r="Q190" s="48" t="s">
        <v>88</v>
      </c>
      <c r="R190" s="48">
        <v>2</v>
      </c>
      <c r="S190" s="48">
        <v>2</v>
      </c>
      <c r="T190" s="48">
        <v>0</v>
      </c>
      <c r="U190" s="48">
        <v>1</v>
      </c>
      <c r="V190" s="49">
        <v>168</v>
      </c>
      <c r="W190" s="49">
        <v>0</v>
      </c>
      <c r="X190" s="49">
        <v>0</v>
      </c>
      <c r="Y190" s="49" t="s">
        <v>283</v>
      </c>
      <c r="Z190" s="49" t="s">
        <v>283</v>
      </c>
      <c r="AA190" s="49">
        <v>0</v>
      </c>
      <c r="AB190" s="49">
        <v>0</v>
      </c>
      <c r="AC190" s="49">
        <v>0</v>
      </c>
      <c r="AD190" s="49">
        <v>0</v>
      </c>
      <c r="AE190" s="49">
        <v>2</v>
      </c>
      <c r="AF190" s="49">
        <v>2</v>
      </c>
      <c r="AG190" s="49">
        <v>0</v>
      </c>
      <c r="AH190" s="49">
        <v>1</v>
      </c>
    </row>
    <row r="191" spans="7:34" x14ac:dyDescent="0.2">
      <c r="G191" s="48" t="s">
        <v>187</v>
      </c>
      <c r="H191" s="48" t="s">
        <v>201</v>
      </c>
      <c r="I191" s="48"/>
      <c r="J191" s="48">
        <v>25.890600000000003</v>
      </c>
      <c r="K191" s="48">
        <v>0</v>
      </c>
      <c r="L191" s="48">
        <v>3</v>
      </c>
      <c r="M191" s="48">
        <v>15</v>
      </c>
      <c r="N191" s="48">
        <v>19.100000000000001</v>
      </c>
      <c r="O191" s="48">
        <v>20.531199999999998</v>
      </c>
      <c r="P191" s="48">
        <v>5</v>
      </c>
      <c r="Q191" s="48" t="s">
        <v>4059</v>
      </c>
      <c r="R191" s="48">
        <v>2</v>
      </c>
      <c r="S191" s="48">
        <v>2</v>
      </c>
      <c r="T191" s="48">
        <v>0</v>
      </c>
      <c r="U191" s="48">
        <v>1</v>
      </c>
      <c r="V191" s="49">
        <v>159</v>
      </c>
      <c r="W191" s="49">
        <v>26.916440000000001</v>
      </c>
      <c r="X191" s="49">
        <v>0</v>
      </c>
      <c r="Y191" s="49">
        <v>3</v>
      </c>
      <c r="Z191" s="49">
        <v>15</v>
      </c>
      <c r="AA191" s="49">
        <v>21</v>
      </c>
      <c r="AB191" s="49">
        <v>22.58287</v>
      </c>
      <c r="AC191" s="49">
        <v>5</v>
      </c>
      <c r="AD191" s="49">
        <v>31.25</v>
      </c>
      <c r="AE191" s="49">
        <v>2</v>
      </c>
      <c r="AF191" s="49">
        <v>2</v>
      </c>
      <c r="AG191" s="49">
        <v>0</v>
      </c>
      <c r="AH191" s="49">
        <v>1</v>
      </c>
    </row>
    <row r="192" spans="7:34" x14ac:dyDescent="0.2">
      <c r="G192" s="48" t="s">
        <v>666</v>
      </c>
      <c r="H192" s="48" t="s">
        <v>667</v>
      </c>
      <c r="I192" s="48"/>
      <c r="J192" s="48">
        <v>42.416050000000006</v>
      </c>
      <c r="K192" s="48">
        <v>0</v>
      </c>
      <c r="L192" s="48">
        <v>1</v>
      </c>
      <c r="M192" s="48">
        <v>9</v>
      </c>
      <c r="N192" s="48">
        <v>49.8</v>
      </c>
      <c r="O192" s="48">
        <v>53.58211</v>
      </c>
      <c r="P192" s="48">
        <v>5</v>
      </c>
      <c r="Q192" s="48" t="s">
        <v>4059</v>
      </c>
      <c r="R192" s="48">
        <v>2</v>
      </c>
      <c r="S192" s="48">
        <v>2</v>
      </c>
      <c r="T192" s="48">
        <v>0</v>
      </c>
      <c r="U192" s="48">
        <v>1</v>
      </c>
      <c r="V192" s="49">
        <v>79</v>
      </c>
      <c r="W192" s="49">
        <v>49.326930000000004</v>
      </c>
      <c r="X192" s="49">
        <v>0</v>
      </c>
      <c r="Y192" s="49">
        <v>1</v>
      </c>
      <c r="Z192" s="49">
        <v>9</v>
      </c>
      <c r="AA192" s="49">
        <v>51</v>
      </c>
      <c r="AB192" s="49">
        <v>54.903869999999998</v>
      </c>
      <c r="AC192" s="49">
        <v>7</v>
      </c>
      <c r="AD192" s="49">
        <v>43.75</v>
      </c>
      <c r="AE192" s="49">
        <v>3</v>
      </c>
      <c r="AF192" s="49">
        <v>4</v>
      </c>
      <c r="AG192" s="49">
        <v>0</v>
      </c>
      <c r="AH192" s="49">
        <v>0</v>
      </c>
    </row>
    <row r="193" spans="7:34" x14ac:dyDescent="0.2">
      <c r="G193" s="48" t="s">
        <v>668</v>
      </c>
      <c r="H193" s="48" t="s">
        <v>669</v>
      </c>
      <c r="I193" s="48"/>
      <c r="J193" s="48">
        <v>25.338020000000004</v>
      </c>
      <c r="K193" s="48">
        <v>0</v>
      </c>
      <c r="L193" s="48">
        <v>3.3</v>
      </c>
      <c r="M193" s="48">
        <v>22</v>
      </c>
      <c r="N193" s="48">
        <v>18</v>
      </c>
      <c r="O193" s="48">
        <v>19.42604</v>
      </c>
      <c r="P193" s="48">
        <v>5</v>
      </c>
      <c r="Q193" s="48" t="s">
        <v>4059</v>
      </c>
      <c r="R193" s="48">
        <v>3</v>
      </c>
      <c r="S193" s="48">
        <v>2</v>
      </c>
      <c r="T193" s="48">
        <v>0</v>
      </c>
      <c r="U193" s="48">
        <v>0</v>
      </c>
      <c r="V193" s="49">
        <v>142</v>
      </c>
      <c r="W193" s="49">
        <v>32.881100000000004</v>
      </c>
      <c r="X193" s="49">
        <v>0</v>
      </c>
      <c r="Y193" s="49">
        <v>3.3</v>
      </c>
      <c r="Z193" s="49">
        <v>22</v>
      </c>
      <c r="AA193" s="49">
        <v>17.5</v>
      </c>
      <c r="AB193" s="49">
        <v>18.8872</v>
      </c>
      <c r="AC193" s="49">
        <v>7.5</v>
      </c>
      <c r="AD193" s="49">
        <v>46.875</v>
      </c>
      <c r="AE193" s="49">
        <v>3</v>
      </c>
      <c r="AF193" s="49">
        <v>4</v>
      </c>
      <c r="AG193" s="49">
        <v>0.5</v>
      </c>
      <c r="AH193" s="49">
        <v>0</v>
      </c>
    </row>
    <row r="194" spans="7:34" x14ac:dyDescent="0.2"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</row>
  </sheetData>
  <sortState ref="A3:D24">
    <sortCondition ref="D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D1" workbookViewId="0">
      <selection activeCell="J4" sqref="J4"/>
    </sheetView>
  </sheetViews>
  <sheetFormatPr defaultRowHeight="14.25" x14ac:dyDescent="0.2"/>
  <cols>
    <col min="2" max="2" width="26.125" bestFit="1" customWidth="1"/>
    <col min="5" max="5" width="10.875" customWidth="1"/>
    <col min="6" max="6" width="9.375" bestFit="1" customWidth="1"/>
    <col min="7" max="7" width="17.875" bestFit="1" customWidth="1"/>
    <col min="8" max="8" width="14.375" style="33" bestFit="1" customWidth="1"/>
    <col min="9" max="9" width="14.375" bestFit="1" customWidth="1"/>
    <col min="10" max="10" width="15.125" customWidth="1"/>
    <col min="11" max="11" width="14.375" style="33" bestFit="1" customWidth="1"/>
    <col min="12" max="12" width="14.375" bestFit="1" customWidth="1"/>
    <col min="14" max="14" width="14.375" style="33" bestFit="1" customWidth="1"/>
    <col min="15" max="15" width="14.375" bestFit="1" customWidth="1"/>
  </cols>
  <sheetData>
    <row r="1" spans="1:16" ht="122.25" customHeight="1" thickTop="1" thickBot="1" x14ac:dyDescent="0.25">
      <c r="B1" s="55" t="s">
        <v>205</v>
      </c>
      <c r="C1" s="55"/>
      <c r="D1" s="55"/>
      <c r="E1" s="55"/>
      <c r="F1" s="55"/>
      <c r="G1" s="55"/>
      <c r="H1" s="58" t="s">
        <v>192</v>
      </c>
      <c r="I1" s="59"/>
      <c r="J1" s="60"/>
      <c r="K1" s="58" t="s">
        <v>193</v>
      </c>
      <c r="L1" s="59"/>
      <c r="M1" s="60"/>
      <c r="N1" s="58" t="s">
        <v>194</v>
      </c>
      <c r="O1" s="59"/>
      <c r="P1" s="60"/>
    </row>
    <row r="2" spans="1:16" ht="81.75" customHeight="1" thickTop="1" thickBot="1" x14ac:dyDescent="0.25">
      <c r="B2" s="56" t="s">
        <v>1</v>
      </c>
      <c r="C2" s="56" t="s">
        <v>2</v>
      </c>
      <c r="D2" s="57"/>
      <c r="E2" s="1" t="s">
        <v>3</v>
      </c>
      <c r="F2" s="2" t="s">
        <v>4</v>
      </c>
      <c r="G2" s="57" t="s">
        <v>5</v>
      </c>
      <c r="H2" s="61"/>
      <c r="I2" s="62"/>
      <c r="J2" s="63"/>
      <c r="K2" s="61"/>
      <c r="L2" s="62"/>
      <c r="M2" s="63"/>
      <c r="N2" s="61"/>
      <c r="O2" s="62"/>
      <c r="P2" s="63"/>
    </row>
    <row r="3" spans="1:16" ht="48.75" thickTop="1" thickBot="1" x14ac:dyDescent="0.25">
      <c r="B3" s="56"/>
      <c r="C3" s="3">
        <v>2019</v>
      </c>
      <c r="D3" s="3">
        <v>2020</v>
      </c>
      <c r="E3" s="1" t="s">
        <v>6</v>
      </c>
      <c r="F3" s="2" t="s">
        <v>7</v>
      </c>
      <c r="G3" s="57"/>
      <c r="H3" s="18">
        <v>2019</v>
      </c>
      <c r="I3" s="18">
        <v>2020</v>
      </c>
      <c r="J3" s="20" t="s">
        <v>6</v>
      </c>
      <c r="K3" s="18">
        <v>2019</v>
      </c>
      <c r="L3" s="18">
        <v>2020</v>
      </c>
      <c r="M3" s="20" t="s">
        <v>6</v>
      </c>
      <c r="N3" s="18">
        <v>2019</v>
      </c>
      <c r="O3" s="18">
        <v>2020</v>
      </c>
      <c r="P3" s="20" t="s">
        <v>6</v>
      </c>
    </row>
    <row r="4" spans="1:16" ht="24.75" thickTop="1" thickBot="1" x14ac:dyDescent="0.25">
      <c r="A4" t="s">
        <v>178</v>
      </c>
      <c r="B4" s="4" t="s">
        <v>8</v>
      </c>
      <c r="C4" s="4">
        <f>VLOOKUP($A4,CP!$A:$U,3,0)</f>
        <v>5</v>
      </c>
      <c r="D4" s="4">
        <f>VLOOKUP($A4,CP!$A:$U,4,0)</f>
        <v>3</v>
      </c>
      <c r="E4" s="6">
        <f>-(D4-C4)</f>
        <v>2</v>
      </c>
      <c r="F4" s="3">
        <v>1</v>
      </c>
      <c r="G4" s="3" t="s">
        <v>9</v>
      </c>
      <c r="H4" s="41">
        <f>VLOOKUP($A4,CP!$F:$AR,6,0)</f>
        <v>14</v>
      </c>
      <c r="I4" s="41">
        <f>VLOOKUP($A4,CP!$F:$AR,23,0)</f>
        <v>10</v>
      </c>
      <c r="J4" s="6">
        <f>-(I4-H4)</f>
        <v>4</v>
      </c>
      <c r="K4" s="41">
        <f>VLOOKUP($A4,CP!$F:$AR,8,0)</f>
        <v>50.5</v>
      </c>
      <c r="L4" s="41">
        <f>VLOOKUP($A4,CP!$F:$AR,25,0)</f>
        <v>72.5</v>
      </c>
      <c r="M4" s="6">
        <f>-(L4-K4)</f>
        <v>-22</v>
      </c>
      <c r="N4" s="44">
        <f>VLOOKUP($A4,CP!$F:$AR,10,0)</f>
        <v>2.2000000000000002</v>
      </c>
      <c r="O4" s="44">
        <f>VLOOKUP($A4,CP!$F:$AR,27,0)</f>
        <v>4.4000000000000004</v>
      </c>
      <c r="P4" s="6">
        <f>-(O4-N4)</f>
        <v>-2.2000000000000002</v>
      </c>
    </row>
    <row r="5" spans="1:16" ht="24.75" thickTop="1" thickBot="1" x14ac:dyDescent="0.25">
      <c r="A5" t="s">
        <v>153</v>
      </c>
      <c r="B5" s="4" t="s">
        <v>20</v>
      </c>
      <c r="C5" s="4">
        <f>VLOOKUP($A5,CP!$A:$U,3,0)</f>
        <v>12</v>
      </c>
      <c r="D5" s="4">
        <f>VLOOKUP($A5,CP!$A:$U,4,0)</f>
        <v>13</v>
      </c>
      <c r="E5" s="6">
        <f t="shared" ref="E5:E25" si="0">-(D5-C5)</f>
        <v>-1</v>
      </c>
      <c r="F5" s="3">
        <v>2</v>
      </c>
      <c r="G5" s="3" t="s">
        <v>202</v>
      </c>
      <c r="H5" s="41">
        <f>VLOOKUP($A5,CP!$F:$AR,6,0)</f>
        <v>13</v>
      </c>
      <c r="I5" s="41">
        <f>VLOOKUP($A5,CP!$F:$AR,23,0)</f>
        <v>13</v>
      </c>
      <c r="J5" s="6">
        <f t="shared" ref="J5:J21" si="1">-(I5-H5)</f>
        <v>0</v>
      </c>
      <c r="K5" s="41">
        <f>VLOOKUP($A5,CP!$F:$AR,8,0)</f>
        <v>87.5</v>
      </c>
      <c r="L5" s="41">
        <f>VLOOKUP($A5,CP!$F:$AR,25,0)</f>
        <v>87.5</v>
      </c>
      <c r="M5" s="6">
        <f t="shared" ref="M5:M21" si="2">-(L5-K5)</f>
        <v>0</v>
      </c>
      <c r="N5" s="44">
        <f>VLOOKUP($A5,CP!$F:$AR,10,0)</f>
        <v>0.1</v>
      </c>
      <c r="O5" s="44">
        <f>VLOOKUP($A5,CP!$F:$AR,27,0)</f>
        <v>0.1</v>
      </c>
      <c r="P5" s="6">
        <f t="shared" ref="P5:P21" si="3">-(O5-N5)</f>
        <v>0</v>
      </c>
    </row>
    <row r="6" spans="1:16" ht="24.75" thickTop="1" thickBot="1" x14ac:dyDescent="0.25">
      <c r="A6" t="s">
        <v>148</v>
      </c>
      <c r="B6" s="4" t="s">
        <v>12</v>
      </c>
      <c r="C6" s="4">
        <f>VLOOKUP($A6,CP!$A:$U,3,0)</f>
        <v>19</v>
      </c>
      <c r="D6" s="4">
        <f>VLOOKUP($A6,CP!$A:$U,4,0)</f>
        <v>16</v>
      </c>
      <c r="E6" s="6">
        <f t="shared" si="0"/>
        <v>3</v>
      </c>
      <c r="F6" s="3">
        <v>3</v>
      </c>
      <c r="G6" s="3" t="s">
        <v>13</v>
      </c>
      <c r="H6" s="41">
        <f>VLOOKUP($A6,CP!$F:$AR,6,0)</f>
        <v>13</v>
      </c>
      <c r="I6" s="41">
        <f>VLOOKUP($A6,CP!$F:$AR,23,0)</f>
        <v>12</v>
      </c>
      <c r="J6" s="6">
        <f t="shared" si="1"/>
        <v>1</v>
      </c>
      <c r="K6" s="41">
        <f>VLOOKUP($A6,CP!$F:$AR,8,0)</f>
        <v>53</v>
      </c>
      <c r="L6" s="41">
        <f>VLOOKUP($A6,CP!$F:$AR,25,0)</f>
        <v>58</v>
      </c>
      <c r="M6" s="6">
        <f t="shared" si="2"/>
        <v>-5</v>
      </c>
      <c r="N6" s="44">
        <f>VLOOKUP($A6,CP!$F:$AR,10,0)</f>
        <v>3.4</v>
      </c>
      <c r="O6" s="44">
        <f>VLOOKUP($A6,CP!$F:$AR,27,0)</f>
        <v>3.3</v>
      </c>
      <c r="P6" s="6">
        <f t="shared" si="3"/>
        <v>0.10000000000000009</v>
      </c>
    </row>
    <row r="7" spans="1:16" ht="24.75" thickTop="1" thickBot="1" x14ac:dyDescent="0.25">
      <c r="A7" t="s">
        <v>89</v>
      </c>
      <c r="B7" s="4" t="s">
        <v>10</v>
      </c>
      <c r="C7" s="4">
        <f>VLOOKUP($A7,CP!$A:$U,3,0)</f>
        <v>53</v>
      </c>
      <c r="D7" s="4">
        <f>VLOOKUP($A7,CP!$A:$U,4,0)</f>
        <v>17</v>
      </c>
      <c r="E7" s="6">
        <f t="shared" si="0"/>
        <v>36</v>
      </c>
      <c r="F7" s="3">
        <v>4</v>
      </c>
      <c r="G7" s="3" t="s">
        <v>11</v>
      </c>
      <c r="H7" s="41">
        <f>VLOOKUP($A7,CP!$F:$AR,6,0)</f>
        <v>11</v>
      </c>
      <c r="I7" s="41">
        <f>VLOOKUP($A7,CP!$F:$AR,23,0)</f>
        <v>9</v>
      </c>
      <c r="J7" s="6">
        <f t="shared" si="1"/>
        <v>2</v>
      </c>
      <c r="K7" s="41">
        <f>VLOOKUP($A7,CP!$F:$AR,8,0)</f>
        <v>174</v>
      </c>
      <c r="L7" s="41">
        <f>VLOOKUP($A7,CP!$F:$AR,25,0)</f>
        <v>71</v>
      </c>
      <c r="M7" s="6">
        <f t="shared" si="2"/>
        <v>103</v>
      </c>
      <c r="N7" s="44">
        <f>VLOOKUP($A7,CP!$F:$AR,10,0)</f>
        <v>3.9</v>
      </c>
      <c r="O7" s="44">
        <f>VLOOKUP($A7,CP!$F:$AR,27,0)</f>
        <v>3.7</v>
      </c>
      <c r="P7" s="6">
        <f t="shared" si="3"/>
        <v>0.19999999999999973</v>
      </c>
    </row>
    <row r="8" spans="1:16" ht="24.75" thickTop="1" thickBot="1" x14ac:dyDescent="0.25">
      <c r="A8" t="s">
        <v>158</v>
      </c>
      <c r="B8" s="4" t="s">
        <v>14</v>
      </c>
      <c r="C8" s="4">
        <f>VLOOKUP($A8,CP!$A:$U,3,0)</f>
        <v>32</v>
      </c>
      <c r="D8" s="4">
        <f>VLOOKUP($A8,CP!$A:$U,4,0)</f>
        <v>28</v>
      </c>
      <c r="E8" s="6">
        <f t="shared" si="0"/>
        <v>4</v>
      </c>
      <c r="F8" s="3">
        <v>5</v>
      </c>
      <c r="G8" s="3" t="s">
        <v>15</v>
      </c>
      <c r="H8" s="41">
        <f>VLOOKUP($A8,CP!$F:$AR,6,0)</f>
        <v>15</v>
      </c>
      <c r="I8" s="41">
        <f>VLOOKUP($A8,CP!$F:$AR,23,0)</f>
        <v>14</v>
      </c>
      <c r="J8" s="6">
        <f t="shared" si="1"/>
        <v>1</v>
      </c>
      <c r="K8" s="41">
        <f>VLOOKUP($A8,CP!$F:$AR,8,0)</f>
        <v>105.5</v>
      </c>
      <c r="L8" s="41">
        <f>VLOOKUP($A8,CP!$F:$AR,25,0)</f>
        <v>100</v>
      </c>
      <c r="M8" s="6">
        <f t="shared" si="2"/>
        <v>5.5</v>
      </c>
      <c r="N8" s="44">
        <f>VLOOKUP($A8,CP!$F:$AR,10,0)</f>
        <v>2.1</v>
      </c>
      <c r="O8" s="44">
        <f>VLOOKUP($A8,CP!$F:$AR,27,0)</f>
        <v>1.9</v>
      </c>
      <c r="P8" s="6">
        <f t="shared" si="3"/>
        <v>0.20000000000000018</v>
      </c>
    </row>
    <row r="9" spans="1:16" ht="24.75" thickTop="1" thickBot="1" x14ac:dyDescent="0.25">
      <c r="A9" t="s">
        <v>176</v>
      </c>
      <c r="B9" s="4" t="s">
        <v>22</v>
      </c>
      <c r="C9" s="4">
        <f>VLOOKUP($A9,CP!$A:$U,3,0)</f>
        <v>30</v>
      </c>
      <c r="D9" s="4">
        <f>VLOOKUP($A9,CP!$A:$U,4,0)</f>
        <v>32</v>
      </c>
      <c r="E9" s="6">
        <f t="shared" si="0"/>
        <v>-2</v>
      </c>
      <c r="F9" s="3">
        <v>6</v>
      </c>
      <c r="G9" s="3" t="s">
        <v>23</v>
      </c>
      <c r="H9" s="41">
        <f>VLOOKUP($A9,CP!$F:$AR,6,0)</f>
        <v>14</v>
      </c>
      <c r="I9" s="41">
        <f>VLOOKUP($A9,CP!$F:$AR,23,0)</f>
        <v>16</v>
      </c>
      <c r="J9" s="6">
        <f t="shared" si="1"/>
        <v>-2</v>
      </c>
      <c r="K9" s="41">
        <f>VLOOKUP($A9,CP!$F:$AR,8,0)</f>
        <v>133</v>
      </c>
      <c r="L9" s="41">
        <f>VLOOKUP($A9,CP!$F:$AR,25,0)</f>
        <v>254</v>
      </c>
      <c r="M9" s="6">
        <f t="shared" si="2"/>
        <v>-121</v>
      </c>
      <c r="N9" s="44">
        <f>VLOOKUP($A9,CP!$F:$AR,10,0)</f>
        <v>3.6</v>
      </c>
      <c r="O9" s="44">
        <f>VLOOKUP($A9,CP!$F:$AR,27,0)</f>
        <v>0.1</v>
      </c>
      <c r="P9" s="6">
        <f t="shared" si="3"/>
        <v>3.5</v>
      </c>
    </row>
    <row r="10" spans="1:16" ht="24.75" thickTop="1" thickBot="1" x14ac:dyDescent="0.25">
      <c r="A10" t="s">
        <v>151</v>
      </c>
      <c r="B10" s="4" t="s">
        <v>16</v>
      </c>
      <c r="C10" s="4">
        <f>VLOOKUP($A10,CP!$A:$U,3,0)</f>
        <v>42</v>
      </c>
      <c r="D10" s="4">
        <f>VLOOKUP($A10,CP!$A:$U,4,0)</f>
        <v>47</v>
      </c>
      <c r="E10" s="6">
        <f t="shared" si="0"/>
        <v>-5</v>
      </c>
      <c r="F10" s="3">
        <v>7</v>
      </c>
      <c r="G10" s="3" t="s">
        <v>17</v>
      </c>
      <c r="H10" s="41">
        <f>VLOOKUP($A10,CP!$F:$AR,6,0)</f>
        <v>15</v>
      </c>
      <c r="I10" s="41">
        <f>VLOOKUP($A10,CP!$F:$AR,23,0)</f>
        <v>15</v>
      </c>
      <c r="J10" s="6">
        <f t="shared" si="1"/>
        <v>0</v>
      </c>
      <c r="K10" s="41">
        <f>VLOOKUP($A10,CP!$F:$AR,8,0)</f>
        <v>125</v>
      </c>
      <c r="L10" s="41">
        <f>VLOOKUP($A10,CP!$F:$AR,25,0)</f>
        <v>125</v>
      </c>
      <c r="M10" s="6">
        <f t="shared" si="2"/>
        <v>0</v>
      </c>
      <c r="N10" s="44">
        <f>VLOOKUP($A10,CP!$F:$AR,10,0)</f>
        <v>0.9</v>
      </c>
      <c r="O10" s="44">
        <f>VLOOKUP($A10,CP!$F:$AR,27,0)</f>
        <v>0.8</v>
      </c>
      <c r="P10" s="6">
        <f t="shared" si="3"/>
        <v>9.9999999999999978E-2</v>
      </c>
    </row>
    <row r="11" spans="1:16" ht="24.75" thickTop="1" thickBot="1" x14ac:dyDescent="0.25">
      <c r="A11" t="s">
        <v>125</v>
      </c>
      <c r="B11" s="4" t="s">
        <v>24</v>
      </c>
      <c r="C11" s="4">
        <f>VLOOKUP($A11,CP!$A:$U,3,0)</f>
        <v>127</v>
      </c>
      <c r="D11" s="4">
        <f>VLOOKUP($A11,CP!$A:$U,4,0)</f>
        <v>68</v>
      </c>
      <c r="E11" s="6">
        <f t="shared" si="0"/>
        <v>59</v>
      </c>
      <c r="F11" s="3">
        <v>8</v>
      </c>
      <c r="G11" s="3" t="s">
        <v>25</v>
      </c>
      <c r="H11" s="41">
        <f>VLOOKUP($A11,CP!$F:$AR,6,0)</f>
        <v>22</v>
      </c>
      <c r="I11" s="41">
        <f>VLOOKUP($A11,CP!$F:$AR,23,0)</f>
        <v>19</v>
      </c>
      <c r="J11" s="6">
        <f t="shared" si="1"/>
        <v>3</v>
      </c>
      <c r="K11" s="41">
        <f>VLOOKUP($A11,CP!$F:$AR,8,0)</f>
        <v>194</v>
      </c>
      <c r="L11" s="41">
        <f>VLOOKUP($A11,CP!$F:$AR,25,0)</f>
        <v>103</v>
      </c>
      <c r="M11" s="6">
        <f t="shared" si="2"/>
        <v>91</v>
      </c>
      <c r="N11" s="44">
        <f>VLOOKUP($A11,CP!$F:$AR,10,0)</f>
        <v>6.3</v>
      </c>
      <c r="O11" s="44">
        <f>VLOOKUP($A11,CP!$F:$AR,27,0)</f>
        <v>5.5</v>
      </c>
      <c r="P11" s="6">
        <f t="shared" si="3"/>
        <v>0.79999999999999982</v>
      </c>
    </row>
    <row r="12" spans="1:16" ht="24.75" thickTop="1" thickBot="1" x14ac:dyDescent="0.25">
      <c r="A12" t="s">
        <v>108</v>
      </c>
      <c r="B12" s="4" t="s">
        <v>28</v>
      </c>
      <c r="C12" s="4">
        <f>VLOOKUP($A12,CP!$A:$U,3,0)</f>
        <v>74</v>
      </c>
      <c r="D12" s="4">
        <f>VLOOKUP($A12,CP!$A:$U,4,0)</f>
        <v>74</v>
      </c>
      <c r="E12" s="6">
        <f t="shared" si="0"/>
        <v>0</v>
      </c>
      <c r="F12" s="3">
        <v>9</v>
      </c>
      <c r="G12" s="3" t="s">
        <v>29</v>
      </c>
      <c r="H12" s="41">
        <f>VLOOKUP($A12,CP!$F:$AR,6,0)</f>
        <v>20</v>
      </c>
      <c r="I12" s="41">
        <f>VLOOKUP($A12,CP!$F:$AR,23,0)</f>
        <v>20</v>
      </c>
      <c r="J12" s="6">
        <f t="shared" si="1"/>
        <v>0</v>
      </c>
      <c r="K12" s="41">
        <f>VLOOKUP($A12,CP!$F:$AR,8,0)</f>
        <v>173</v>
      </c>
      <c r="L12" s="41">
        <f>VLOOKUP($A12,CP!$F:$AR,25,0)</f>
        <v>173</v>
      </c>
      <c r="M12" s="6">
        <f t="shared" si="2"/>
        <v>0</v>
      </c>
      <c r="N12" s="44">
        <f>VLOOKUP($A12,CP!$F:$AR,10,0)</f>
        <v>1.6</v>
      </c>
      <c r="O12" s="44">
        <f>VLOOKUP($A12,CP!$F:$AR,27,0)</f>
        <v>1.3</v>
      </c>
      <c r="P12" s="6">
        <f t="shared" si="3"/>
        <v>0.30000000000000004</v>
      </c>
    </row>
    <row r="13" spans="1:16" ht="24.75" thickTop="1" thickBot="1" x14ac:dyDescent="0.25">
      <c r="A13" t="s">
        <v>104</v>
      </c>
      <c r="B13" s="4" t="s">
        <v>26</v>
      </c>
      <c r="C13" s="4">
        <f>VLOOKUP($A13,CP!$A:$U,3,0)</f>
        <v>83</v>
      </c>
      <c r="D13" s="4">
        <f>VLOOKUP($A13,CP!$A:$U,4,0)</f>
        <v>87</v>
      </c>
      <c r="E13" s="6">
        <f t="shared" si="0"/>
        <v>-4</v>
      </c>
      <c r="F13" s="3">
        <v>10</v>
      </c>
      <c r="G13" s="3" t="s">
        <v>27</v>
      </c>
      <c r="H13" s="41">
        <f>VLOOKUP($A13,CP!$F:$AR,6,0)</f>
        <v>16</v>
      </c>
      <c r="I13" s="41">
        <f>VLOOKUP($A13,CP!$F:$AR,23,0)</f>
        <v>16</v>
      </c>
      <c r="J13" s="6">
        <f t="shared" si="1"/>
        <v>0</v>
      </c>
      <c r="K13" s="41">
        <f>VLOOKUP($A13,CP!$F:$AR,8,0)</f>
        <v>146</v>
      </c>
      <c r="L13" s="41">
        <f>VLOOKUP($A13,CP!$F:$AR,25,0)</f>
        <v>146</v>
      </c>
      <c r="M13" s="6">
        <f t="shared" si="2"/>
        <v>0</v>
      </c>
      <c r="N13" s="44">
        <f>VLOOKUP($A13,CP!$F:$AR,10,0)</f>
        <v>5.0999999999999996</v>
      </c>
      <c r="O13" s="44">
        <f>VLOOKUP($A13,CP!$F:$AR,27,0)</f>
        <v>4.8</v>
      </c>
      <c r="P13" s="6">
        <f t="shared" si="3"/>
        <v>0.29999999999999982</v>
      </c>
    </row>
    <row r="14" spans="1:16" ht="24.75" thickTop="1" thickBot="1" x14ac:dyDescent="0.25">
      <c r="A14" t="s">
        <v>98</v>
      </c>
      <c r="B14" s="4" t="s">
        <v>38</v>
      </c>
      <c r="C14" s="4">
        <f>VLOOKUP($A14,CP!$A:$U,3,0)</f>
        <v>102</v>
      </c>
      <c r="D14" s="4">
        <f>VLOOKUP($A14,CP!$A:$U,4,0)</f>
        <v>101</v>
      </c>
      <c r="E14" s="6">
        <f t="shared" si="0"/>
        <v>1</v>
      </c>
      <c r="F14" s="3">
        <v>11</v>
      </c>
      <c r="G14" s="3" t="s">
        <v>39</v>
      </c>
      <c r="H14" s="41">
        <f>VLOOKUP($A14,CP!$F:$AR,6,0)</f>
        <v>11</v>
      </c>
      <c r="I14" s="41">
        <f>VLOOKUP($A14,CP!$F:$AR,23,0)</f>
        <v>11</v>
      </c>
      <c r="J14" s="6">
        <f t="shared" si="1"/>
        <v>0</v>
      </c>
      <c r="K14" s="41">
        <f>VLOOKUP($A14,CP!$F:$AR,8,0)</f>
        <v>107</v>
      </c>
      <c r="L14" s="41">
        <f>VLOOKUP($A14,CP!$F:$AR,25,0)</f>
        <v>107</v>
      </c>
      <c r="M14" s="6">
        <f t="shared" si="2"/>
        <v>0</v>
      </c>
      <c r="N14" s="44">
        <f>VLOOKUP($A14,CP!$F:$AR,10,0)</f>
        <v>2.5</v>
      </c>
      <c r="O14" s="44">
        <f>VLOOKUP($A14,CP!$F:$AR,27,0)</f>
        <v>1.5</v>
      </c>
      <c r="P14" s="6">
        <f t="shared" si="3"/>
        <v>1</v>
      </c>
    </row>
    <row r="15" spans="1:16" ht="24.75" thickTop="1" thickBot="1" x14ac:dyDescent="0.25">
      <c r="A15" t="s">
        <v>115</v>
      </c>
      <c r="B15" s="4" t="s">
        <v>42</v>
      </c>
      <c r="C15" s="4">
        <f>VLOOKUP($A15,CP!$A:$U,3,0)</f>
        <v>98</v>
      </c>
      <c r="D15" s="4">
        <f>VLOOKUP($A15,CP!$A:$U,4,0)</f>
        <v>103</v>
      </c>
      <c r="E15" s="6">
        <f t="shared" si="0"/>
        <v>-5</v>
      </c>
      <c r="F15" s="3">
        <v>12</v>
      </c>
      <c r="G15" s="3" t="s">
        <v>43</v>
      </c>
      <c r="H15" s="41">
        <f>VLOOKUP($A15,CP!$F:$AR,6,0)</f>
        <v>11</v>
      </c>
      <c r="I15" s="41">
        <f>VLOOKUP($A15,CP!$F:$AR,23,0)</f>
        <v>11</v>
      </c>
      <c r="J15" s="6">
        <f t="shared" si="1"/>
        <v>0</v>
      </c>
      <c r="K15" s="41">
        <f>VLOOKUP($A15,CP!$F:$AR,8,0)</f>
        <v>167</v>
      </c>
      <c r="L15" s="41">
        <f>VLOOKUP($A15,CP!$F:$AR,25,0)</f>
        <v>167</v>
      </c>
      <c r="M15" s="6">
        <f t="shared" si="2"/>
        <v>0</v>
      </c>
      <c r="N15" s="44">
        <f>VLOOKUP($A15,CP!$F:$AR,10,0)</f>
        <v>0.3</v>
      </c>
      <c r="O15" s="44">
        <f>VLOOKUP($A15,CP!$F:$AR,27,0)</f>
        <v>0.3</v>
      </c>
      <c r="P15" s="6">
        <f t="shared" si="3"/>
        <v>0</v>
      </c>
    </row>
    <row r="16" spans="1:16" ht="24.75" thickTop="1" thickBot="1" x14ac:dyDescent="0.25">
      <c r="A16" t="s">
        <v>144</v>
      </c>
      <c r="B16" s="4" t="s">
        <v>34</v>
      </c>
      <c r="C16" s="4">
        <f>VLOOKUP($A16,CP!$A:$U,3,0)</f>
        <v>103</v>
      </c>
      <c r="D16" s="4">
        <f>VLOOKUP($A16,CP!$A:$U,4,0)</f>
        <v>109</v>
      </c>
      <c r="E16" s="6">
        <f t="shared" si="0"/>
        <v>-6</v>
      </c>
      <c r="F16" s="3">
        <v>13</v>
      </c>
      <c r="G16" s="3" t="s">
        <v>35</v>
      </c>
      <c r="H16" s="41">
        <f>VLOOKUP($A16,CP!$F:$AR,6,0)</f>
        <v>14</v>
      </c>
      <c r="I16" s="41">
        <f>VLOOKUP($A16,CP!$F:$AR,23,0)</f>
        <v>14</v>
      </c>
      <c r="J16" s="6">
        <f t="shared" si="1"/>
        <v>0</v>
      </c>
      <c r="K16" s="41">
        <f>VLOOKUP($A16,CP!$F:$AR,8,0)</f>
        <v>104</v>
      </c>
      <c r="L16" s="41">
        <f>VLOOKUP($A16,CP!$F:$AR,25,0)</f>
        <v>104</v>
      </c>
      <c r="M16" s="6">
        <f t="shared" si="2"/>
        <v>0</v>
      </c>
      <c r="N16" s="44">
        <f>VLOOKUP($A16,CP!$F:$AR,10,0)</f>
        <v>4.9000000000000004</v>
      </c>
      <c r="O16" s="44">
        <f>VLOOKUP($A16,CP!$F:$AR,27,0)</f>
        <v>4.8</v>
      </c>
      <c r="P16" s="6">
        <f t="shared" si="3"/>
        <v>0.10000000000000053</v>
      </c>
    </row>
    <row r="17" spans="1:16" ht="24.75" thickTop="1" thickBot="1" x14ac:dyDescent="0.25">
      <c r="A17" t="s">
        <v>81</v>
      </c>
      <c r="B17" s="4" t="s">
        <v>36</v>
      </c>
      <c r="C17" s="4">
        <f>VLOOKUP($A17,CP!$A:$U,3,0)</f>
        <v>117</v>
      </c>
      <c r="D17" s="4">
        <f>VLOOKUP($A17,CP!$A:$U,4,0)</f>
        <v>121</v>
      </c>
      <c r="E17" s="6">
        <f t="shared" si="0"/>
        <v>-4</v>
      </c>
      <c r="F17" s="3">
        <v>14</v>
      </c>
      <c r="G17" s="3" t="s">
        <v>37</v>
      </c>
      <c r="H17" s="41">
        <f>VLOOKUP($A17,CP!$F:$AR,6,0)</f>
        <v>19</v>
      </c>
      <c r="I17" s="41">
        <f>VLOOKUP($A17,CP!$F:$AR,23,0)</f>
        <v>19</v>
      </c>
      <c r="J17" s="6">
        <f t="shared" si="1"/>
        <v>0</v>
      </c>
      <c r="K17" s="41">
        <f>VLOOKUP($A17,CP!$F:$AR,8,0)</f>
        <v>131</v>
      </c>
      <c r="L17" s="41">
        <f>VLOOKUP($A17,CP!$F:$AR,25,0)</f>
        <v>131</v>
      </c>
      <c r="M17" s="6">
        <f t="shared" si="2"/>
        <v>0</v>
      </c>
      <c r="N17" s="44">
        <f>VLOOKUP($A17,CP!$F:$AR,10,0)</f>
        <v>7.1</v>
      </c>
      <c r="O17" s="44">
        <f>VLOOKUP($A17,CP!$F:$AR,27,0)</f>
        <v>6.5</v>
      </c>
      <c r="P17" s="6">
        <f t="shared" si="3"/>
        <v>0.59999999999999964</v>
      </c>
    </row>
    <row r="18" spans="1:16" ht="24.75" thickTop="1" thickBot="1" x14ac:dyDescent="0.25">
      <c r="A18" t="s">
        <v>167</v>
      </c>
      <c r="B18" s="4" t="s">
        <v>40</v>
      </c>
      <c r="C18" s="4">
        <f>VLOOKUP($A18,CP!$A:$U,3,0)</f>
        <v>122</v>
      </c>
      <c r="D18" s="4">
        <f>VLOOKUP($A18,CP!$A:$U,4,0)</f>
        <v>124</v>
      </c>
      <c r="E18" s="6">
        <f t="shared" si="0"/>
        <v>-2</v>
      </c>
      <c r="F18" s="3">
        <v>15</v>
      </c>
      <c r="G18" s="3" t="s">
        <v>41</v>
      </c>
      <c r="H18" s="41">
        <f>VLOOKUP($A18,CP!$F:$AR,6,0)</f>
        <v>16</v>
      </c>
      <c r="I18" s="41">
        <f>VLOOKUP($A18,CP!$F:$AR,23,0)</f>
        <v>16</v>
      </c>
      <c r="J18" s="6">
        <f t="shared" si="1"/>
        <v>0</v>
      </c>
      <c r="K18" s="41">
        <f>VLOOKUP($A18,CP!$F:$AR,8,0)</f>
        <v>255</v>
      </c>
      <c r="L18" s="41">
        <f>VLOOKUP($A18,CP!$F:$AR,25,0)</f>
        <v>255</v>
      </c>
      <c r="M18" s="6">
        <f t="shared" si="2"/>
        <v>0</v>
      </c>
      <c r="N18" s="44">
        <f>VLOOKUP($A18,CP!$F:$AR,10,0)</f>
        <v>2.9</v>
      </c>
      <c r="O18" s="44">
        <f>VLOOKUP($A18,CP!$F:$AR,27,0)</f>
        <v>2.6</v>
      </c>
      <c r="P18" s="6">
        <f t="shared" si="3"/>
        <v>0.29999999999999982</v>
      </c>
    </row>
    <row r="19" spans="1:16" ht="24.75" thickTop="1" thickBot="1" x14ac:dyDescent="0.25">
      <c r="A19" t="s">
        <v>122</v>
      </c>
      <c r="B19" s="4" t="s">
        <v>18</v>
      </c>
      <c r="C19" s="4">
        <f>VLOOKUP($A19,CP!$A:$U,3,0)</f>
        <v>135</v>
      </c>
      <c r="D19" s="4">
        <f>VLOOKUP($A19,CP!$A:$U,4,0)</f>
        <v>138</v>
      </c>
      <c r="E19" s="6">
        <f t="shared" si="0"/>
        <v>-3</v>
      </c>
      <c r="F19" s="3">
        <v>16</v>
      </c>
      <c r="G19" s="3" t="s">
        <v>19</v>
      </c>
      <c r="H19" s="41">
        <f>VLOOKUP($A19,CP!$F:$AR,6,0)</f>
        <v>20</v>
      </c>
      <c r="I19" s="41">
        <f>VLOOKUP($A19,CP!$F:$AR,23,0)</f>
        <v>20</v>
      </c>
      <c r="J19" s="6">
        <f t="shared" si="1"/>
        <v>0</v>
      </c>
      <c r="K19" s="41">
        <f>VLOOKUP($A19,CP!$F:$AR,8,0)</f>
        <v>66</v>
      </c>
      <c r="L19" s="41">
        <f>VLOOKUP($A19,CP!$F:$AR,25,0)</f>
        <v>66</v>
      </c>
      <c r="M19" s="6">
        <f t="shared" si="2"/>
        <v>0</v>
      </c>
      <c r="N19" s="44">
        <f>VLOOKUP($A19,CP!$F:$AR,10,0)</f>
        <v>12.5</v>
      </c>
      <c r="O19" s="44">
        <f>VLOOKUP($A19,CP!$F:$AR,27,0)</f>
        <v>12.1</v>
      </c>
      <c r="P19" s="6">
        <f t="shared" si="3"/>
        <v>0.40000000000000036</v>
      </c>
    </row>
    <row r="20" spans="1:16" ht="24.75" thickTop="1" thickBot="1" x14ac:dyDescent="0.25">
      <c r="A20" t="s">
        <v>182</v>
      </c>
      <c r="B20" s="4" t="s">
        <v>30</v>
      </c>
      <c r="C20" s="4">
        <f>VLOOKUP($A20,CP!$A:$U,3,0)</f>
        <v>151</v>
      </c>
      <c r="D20" s="4">
        <f>VLOOKUP($A20,CP!$A:$U,4,0)</f>
        <v>148</v>
      </c>
      <c r="E20" s="6">
        <f t="shared" si="0"/>
        <v>3</v>
      </c>
      <c r="F20" s="3">
        <v>17</v>
      </c>
      <c r="G20" s="3" t="s">
        <v>31</v>
      </c>
      <c r="H20" s="41">
        <f>VLOOKUP($A20,CP!$F:$AR,6,0)</f>
        <v>20</v>
      </c>
      <c r="I20" s="41">
        <f>VLOOKUP($A20,CP!$F:$AR,23,0)</f>
        <v>10</v>
      </c>
      <c r="J20" s="6">
        <f t="shared" si="1"/>
        <v>10</v>
      </c>
      <c r="K20" s="41">
        <f>VLOOKUP($A20,CP!$F:$AR,8,0)</f>
        <v>108</v>
      </c>
      <c r="L20" s="41">
        <f>VLOOKUP($A20,CP!$F:$AR,25,0)</f>
        <v>166</v>
      </c>
      <c r="M20" s="6">
        <f t="shared" si="2"/>
        <v>-58</v>
      </c>
      <c r="N20" s="44">
        <f>VLOOKUP($A20,CP!$F:$AR,10,0)</f>
        <v>14.5</v>
      </c>
      <c r="O20" s="44">
        <f>VLOOKUP($A20,CP!$F:$AR,27,0)</f>
        <v>0.5</v>
      </c>
      <c r="P20" s="6">
        <f t="shared" si="3"/>
        <v>14</v>
      </c>
    </row>
    <row r="21" spans="1:16" ht="24.75" thickTop="1" thickBot="1" x14ac:dyDescent="0.25">
      <c r="A21" t="s">
        <v>132</v>
      </c>
      <c r="B21" s="4" t="s">
        <v>32</v>
      </c>
      <c r="C21" s="4">
        <f>VLOOKUP($A21,CP!$A:$U,3,0)</f>
        <v>159</v>
      </c>
      <c r="D21" s="4">
        <f>VLOOKUP($A21,CP!$A:$U,4,0)</f>
        <v>164</v>
      </c>
      <c r="E21" s="6">
        <f t="shared" si="0"/>
        <v>-5</v>
      </c>
      <c r="F21" s="3">
        <v>18</v>
      </c>
      <c r="G21" s="3" t="s">
        <v>33</v>
      </c>
      <c r="H21" s="41">
        <f>VLOOKUP($A21,CP!$F:$AR,6,0)</f>
        <v>22</v>
      </c>
      <c r="I21" s="41">
        <f>VLOOKUP($A21,CP!$F:$AR,23,0)</f>
        <v>22</v>
      </c>
      <c r="J21" s="6">
        <f t="shared" si="1"/>
        <v>0</v>
      </c>
      <c r="K21" s="41">
        <f>VLOOKUP($A21,CP!$F:$AR,8,0)</f>
        <v>276</v>
      </c>
      <c r="L21" s="41">
        <f>VLOOKUP($A21,CP!$F:$AR,25,0)</f>
        <v>276</v>
      </c>
      <c r="M21" s="6">
        <f t="shared" si="2"/>
        <v>0</v>
      </c>
      <c r="N21" s="44">
        <f>VLOOKUP($A21,CP!$F:$AR,10,0)</f>
        <v>7.3</v>
      </c>
      <c r="O21" s="44">
        <f>VLOOKUP($A21,CP!$F:$AR,27,0)</f>
        <v>7.7</v>
      </c>
      <c r="P21" s="47">
        <f t="shared" si="3"/>
        <v>-0.40000000000000036</v>
      </c>
    </row>
    <row r="22" spans="1:16" ht="24.75" thickTop="1" thickBot="1" x14ac:dyDescent="0.25">
      <c r="A22" t="s">
        <v>138</v>
      </c>
      <c r="B22" s="4" t="s">
        <v>45</v>
      </c>
      <c r="C22" s="4">
        <f>VLOOKUP($A22,CP!$A:$U,3,0)</f>
        <v>188</v>
      </c>
      <c r="D22" s="4">
        <f>VLOOKUP($A22,CP!$A:$U,4,0)</f>
        <v>186</v>
      </c>
      <c r="E22" s="6">
        <f t="shared" si="0"/>
        <v>2</v>
      </c>
      <c r="F22" s="3">
        <v>19</v>
      </c>
      <c r="G22" s="3" t="s">
        <v>46</v>
      </c>
      <c r="H22" s="41" t="str">
        <f>VLOOKUP($A22,CP!$F:$AR,6,0)</f>
        <v>No Practice</v>
      </c>
      <c r="I22" s="41" t="str">
        <f>VLOOKUP($A22,CP!$F:$AR,23,0)</f>
        <v>No Practice</v>
      </c>
      <c r="J22" s="6"/>
      <c r="K22" s="41" t="str">
        <f>VLOOKUP($A22,CP!$F:$AR,8,0)</f>
        <v>No Practice</v>
      </c>
      <c r="L22" s="41" t="str">
        <f>VLOOKUP($A22,CP!$F:$AR,25,0)</f>
        <v>No Practice</v>
      </c>
      <c r="M22" s="6"/>
      <c r="N22" s="44" t="str">
        <f>VLOOKUP($A22,CP!$F:$AR,10,0)</f>
        <v>No Practice</v>
      </c>
      <c r="O22" s="44" t="str">
        <f>VLOOKUP($A22,CP!$F:$AR,27,0)</f>
        <v>No Practice</v>
      </c>
      <c r="P22" s="6"/>
    </row>
    <row r="23" spans="1:16" ht="24.75" thickTop="1" thickBot="1" x14ac:dyDescent="0.25">
      <c r="A23" t="s">
        <v>163</v>
      </c>
      <c r="B23" s="4" t="s">
        <v>49</v>
      </c>
      <c r="C23" s="4">
        <f>VLOOKUP($A23,CP!$A:$U,3,0)</f>
        <v>189</v>
      </c>
      <c r="D23" s="4">
        <f>VLOOKUP($A23,CP!$A:$U,4,0)</f>
        <v>186</v>
      </c>
      <c r="E23" s="6">
        <f t="shared" si="0"/>
        <v>3</v>
      </c>
      <c r="F23" s="3">
        <v>20</v>
      </c>
      <c r="G23" s="3" t="s">
        <v>50</v>
      </c>
      <c r="H23" s="41" t="str">
        <f>VLOOKUP($A23,CP!$F:$AR,6,0)</f>
        <v>No Practice</v>
      </c>
      <c r="I23" s="41" t="str">
        <f>VLOOKUP($A23,CP!$F:$AR,23,0)</f>
        <v>No Practice</v>
      </c>
      <c r="J23" s="6"/>
      <c r="K23" s="41" t="str">
        <f>VLOOKUP($A23,CP!$F:$AR,8,0)</f>
        <v>No Practice</v>
      </c>
      <c r="L23" s="41" t="str">
        <f>VLOOKUP($A23,CP!$F:$AR,25,0)</f>
        <v>No Practice</v>
      </c>
      <c r="M23" s="6"/>
      <c r="N23" s="44" t="str">
        <f>VLOOKUP($A23,CP!$F:$AR,10,0)</f>
        <v>No Practice</v>
      </c>
      <c r="O23" s="44" t="str">
        <f>VLOOKUP($A23,CP!$F:$AR,27,0)</f>
        <v>No Practice</v>
      </c>
      <c r="P23" s="6"/>
    </row>
    <row r="24" spans="1:16" ht="24.75" thickTop="1" thickBot="1" x14ac:dyDescent="0.25">
      <c r="A24" t="s">
        <v>171</v>
      </c>
      <c r="B24" s="4" t="s">
        <v>191</v>
      </c>
      <c r="C24" s="4">
        <f>VLOOKUP($A24,CP!$A:$U,3,0)</f>
        <v>190</v>
      </c>
      <c r="D24" s="4">
        <f>VLOOKUP($A24,CP!$A:$U,4,0)</f>
        <v>186</v>
      </c>
      <c r="E24" s="6">
        <f t="shared" si="0"/>
        <v>4</v>
      </c>
      <c r="F24" s="3">
        <v>21</v>
      </c>
      <c r="G24" s="3" t="s">
        <v>44</v>
      </c>
      <c r="H24" s="41" t="str">
        <f>VLOOKUP($A24,CP!$F:$AR,6,0)</f>
        <v>No Practice</v>
      </c>
      <c r="I24" s="41" t="str">
        <f>VLOOKUP($A24,CP!$F:$AR,23,0)</f>
        <v>No Practice</v>
      </c>
      <c r="J24" s="6"/>
      <c r="K24" s="41" t="str">
        <f>VLOOKUP($A24,CP!$F:$AR,8,0)</f>
        <v>No Practice</v>
      </c>
      <c r="L24" s="41" t="str">
        <f>VLOOKUP($A24,CP!$F:$AR,25,0)</f>
        <v>No Practice</v>
      </c>
      <c r="M24" s="6"/>
      <c r="N24" s="44" t="str">
        <f>VLOOKUP($A24,CP!$F:$AR,10,0)</f>
        <v>No Practice</v>
      </c>
      <c r="O24" s="44" t="str">
        <f>VLOOKUP($A24,CP!$F:$AR,27,0)</f>
        <v>No Practice</v>
      </c>
      <c r="P24" s="6"/>
    </row>
    <row r="25" spans="1:16" ht="24.75" thickTop="1" thickBot="1" x14ac:dyDescent="0.25">
      <c r="A25" t="s">
        <v>187</v>
      </c>
      <c r="B25" s="4" t="s">
        <v>47</v>
      </c>
      <c r="C25" s="4">
        <f>VLOOKUP($A25,CP!$A:$U,3,0)</f>
        <v>191</v>
      </c>
      <c r="D25" s="4">
        <f>VLOOKUP($A25,CP!$A:$U,4,0)</f>
        <v>186</v>
      </c>
      <c r="E25" s="6">
        <f t="shared" si="0"/>
        <v>5</v>
      </c>
      <c r="F25" s="3">
        <v>22</v>
      </c>
      <c r="G25" s="3" t="s">
        <v>48</v>
      </c>
      <c r="H25" s="41" t="str">
        <f>VLOOKUP($A25,CP!$F:$AR,6,0)</f>
        <v>No Practice</v>
      </c>
      <c r="I25" s="41">
        <f>VLOOKUP($A25,CP!$F:$AR,23,0)</f>
        <v>20</v>
      </c>
      <c r="J25" s="6"/>
      <c r="K25" s="41" t="str">
        <f>VLOOKUP($A25,CP!$F:$AR,8,0)</f>
        <v>No Practice</v>
      </c>
      <c r="L25" s="41">
        <f>VLOOKUP($A25,CP!$F:$AR,25,0)</f>
        <v>108</v>
      </c>
      <c r="M25" s="6"/>
      <c r="N25" s="44" t="str">
        <f>VLOOKUP($A25,CP!$F:$AR,10,0)</f>
        <v>No Practice</v>
      </c>
      <c r="O25" s="44">
        <f>VLOOKUP($A25,CP!$F:$AR,27,0)</f>
        <v>12.7</v>
      </c>
      <c r="P25" s="6"/>
    </row>
    <row r="26" spans="1:16" ht="21.75" thickTop="1" thickBot="1" x14ac:dyDescent="0.25">
      <c r="B26" s="7" t="s">
        <v>51</v>
      </c>
      <c r="C26" s="8">
        <f>AVERAGE(C4:C25)</f>
        <v>101</v>
      </c>
      <c r="D26" s="8">
        <f>AVERAGE(D4:D25)</f>
        <v>97.13636363636364</v>
      </c>
      <c r="E26" s="8">
        <f>AVERAGE(E4:E25)</f>
        <v>3.8636363636363638</v>
      </c>
      <c r="F26" s="7"/>
      <c r="G26" s="9" t="s">
        <v>52</v>
      </c>
      <c r="H26" s="42">
        <f t="shared" ref="H26:P26" si="4">AVERAGE(H4:H25)</f>
        <v>15.888888888888889</v>
      </c>
      <c r="I26" s="42">
        <f t="shared" si="4"/>
        <v>15.105263157894736</v>
      </c>
      <c r="J26" s="43">
        <f t="shared" si="4"/>
        <v>1.0555555555555556</v>
      </c>
      <c r="K26" s="42">
        <f t="shared" si="4"/>
        <v>136.41666666666666</v>
      </c>
      <c r="L26" s="42">
        <f t="shared" si="4"/>
        <v>135.26315789473685</v>
      </c>
      <c r="M26" s="43">
        <f t="shared" si="4"/>
        <v>-0.3611111111111111</v>
      </c>
      <c r="N26" s="42">
        <f t="shared" si="4"/>
        <v>4.5111111111111111</v>
      </c>
      <c r="O26" s="42">
        <f t="shared" si="4"/>
        <v>3.9263157894736849</v>
      </c>
      <c r="P26" s="43">
        <f t="shared" si="4"/>
        <v>1.072222222222222</v>
      </c>
    </row>
    <row r="27" spans="1:16" ht="15" thickTop="1" x14ac:dyDescent="0.2"/>
  </sheetData>
  <mergeCells count="7">
    <mergeCell ref="K1:M2"/>
    <mergeCell ref="N1:P2"/>
    <mergeCell ref="B1:G1"/>
    <mergeCell ref="B2:B3"/>
    <mergeCell ref="C2:D2"/>
    <mergeCell ref="G2:G3"/>
    <mergeCell ref="H1:J2"/>
  </mergeCells>
  <conditionalFormatting sqref="D4:D25">
    <cfRule type="colorScale" priority="1">
      <colorScale>
        <cfvo type="min"/>
        <cfvo type="num" val="95"/>
        <cfvo type="max"/>
        <color rgb="FF00B050"/>
        <color rgb="FFFFEB84"/>
        <color rgb="FFFF0000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D7" workbookViewId="0">
      <selection activeCell="L4" sqref="L4"/>
    </sheetView>
  </sheetViews>
  <sheetFormatPr defaultRowHeight="14.25" x14ac:dyDescent="0.2"/>
  <cols>
    <col min="2" max="2" width="26.125" bestFit="1" customWidth="1"/>
    <col min="5" max="5" width="10.875" customWidth="1"/>
    <col min="6" max="6" width="9.375" bestFit="1" customWidth="1"/>
    <col min="7" max="7" width="17.875" bestFit="1" customWidth="1"/>
    <col min="8" max="8" width="14.375" style="33" bestFit="1" customWidth="1"/>
    <col min="9" max="9" width="14.375" bestFit="1" customWidth="1"/>
    <col min="10" max="10" width="15.125" customWidth="1"/>
    <col min="11" max="11" width="14.375" style="33" bestFit="1" customWidth="1"/>
    <col min="12" max="12" width="14.375" bestFit="1" customWidth="1"/>
    <col min="14" max="14" width="14.375" style="33" bestFit="1" customWidth="1"/>
    <col min="15" max="15" width="14.375" bestFit="1" customWidth="1"/>
    <col min="16" max="16" width="13.875" bestFit="1" customWidth="1"/>
  </cols>
  <sheetData>
    <row r="1" spans="1:16" ht="122.25" customHeight="1" thickTop="1" thickBot="1" x14ac:dyDescent="0.25">
      <c r="B1" s="55" t="s">
        <v>206</v>
      </c>
      <c r="C1" s="55"/>
      <c r="D1" s="55"/>
      <c r="E1" s="55"/>
      <c r="F1" s="55"/>
      <c r="G1" s="55"/>
      <c r="H1" s="58" t="s">
        <v>192</v>
      </c>
      <c r="I1" s="59"/>
      <c r="J1" s="60"/>
      <c r="K1" s="58" t="s">
        <v>193</v>
      </c>
      <c r="L1" s="59"/>
      <c r="M1" s="60"/>
      <c r="N1" s="58" t="s">
        <v>194</v>
      </c>
      <c r="O1" s="59"/>
      <c r="P1" s="60"/>
    </row>
    <row r="2" spans="1:16" ht="81.75" customHeight="1" thickTop="1" thickBot="1" x14ac:dyDescent="0.25">
      <c r="B2" s="56" t="s">
        <v>1</v>
      </c>
      <c r="C2" s="56" t="s">
        <v>2</v>
      </c>
      <c r="D2" s="57"/>
      <c r="E2" s="1" t="s">
        <v>3</v>
      </c>
      <c r="F2" s="2" t="s">
        <v>4</v>
      </c>
      <c r="G2" s="57" t="s">
        <v>5</v>
      </c>
      <c r="H2" s="61"/>
      <c r="I2" s="62"/>
      <c r="J2" s="63"/>
      <c r="K2" s="61"/>
      <c r="L2" s="62"/>
      <c r="M2" s="63"/>
      <c r="N2" s="61"/>
      <c r="O2" s="62"/>
      <c r="P2" s="63"/>
    </row>
    <row r="3" spans="1:16" ht="48.75" thickTop="1" thickBot="1" x14ac:dyDescent="0.25">
      <c r="B3" s="56"/>
      <c r="C3" s="3">
        <v>2019</v>
      </c>
      <c r="D3" s="3">
        <v>2020</v>
      </c>
      <c r="E3" s="1" t="s">
        <v>6</v>
      </c>
      <c r="F3" s="2" t="s">
        <v>7</v>
      </c>
      <c r="G3" s="57"/>
      <c r="H3" s="18">
        <v>2019</v>
      </c>
      <c r="I3" s="18">
        <v>2020</v>
      </c>
      <c r="J3" s="20" t="s">
        <v>6</v>
      </c>
      <c r="K3" s="18">
        <v>2019</v>
      </c>
      <c r="L3" s="18">
        <v>2020</v>
      </c>
      <c r="M3" s="20" t="s">
        <v>6</v>
      </c>
      <c r="N3" s="18">
        <v>2019</v>
      </c>
      <c r="O3" s="18">
        <v>2020</v>
      </c>
      <c r="P3" s="20" t="s">
        <v>6</v>
      </c>
    </row>
    <row r="4" spans="1:16" ht="24.75" thickTop="1" thickBot="1" x14ac:dyDescent="0.25">
      <c r="A4" t="s">
        <v>178</v>
      </c>
      <c r="B4" s="4" t="s">
        <v>8</v>
      </c>
      <c r="C4" s="4">
        <f>VLOOKUP($A4,GE!$A:$BB,3,0)</f>
        <v>1</v>
      </c>
      <c r="D4" s="4">
        <f>VLOOKUP($A4,GE!$A:$BB,4,0)</f>
        <v>1</v>
      </c>
      <c r="E4" s="6">
        <f>-(D4-C4)</f>
        <v>0</v>
      </c>
      <c r="F4" s="3">
        <v>1</v>
      </c>
      <c r="G4" s="3" t="s">
        <v>9</v>
      </c>
      <c r="H4" s="41">
        <f>VLOOKUP($A4,GE!$F:$AV,5,0)</f>
        <v>2</v>
      </c>
      <c r="I4" s="41">
        <f>VLOOKUP($A4,GE!$F:$AV,26,0)</f>
        <v>2</v>
      </c>
      <c r="J4" s="6">
        <f>-(I4-H4)</f>
        <v>0</v>
      </c>
      <c r="K4" s="41">
        <f>VLOOKUP($A4,GE!$F:$AV,7,0)</f>
        <v>10</v>
      </c>
      <c r="L4" s="41">
        <f>VLOOKUP($A4,GE!$F:$AV,28,0)</f>
        <v>7</v>
      </c>
      <c r="M4" s="6">
        <f>-(L4-K4)</f>
        <v>3</v>
      </c>
      <c r="N4" s="44">
        <f>VLOOKUP($A4,GE!$F:$AV,9,0)</f>
        <v>0</v>
      </c>
      <c r="O4" s="44">
        <f>VLOOKUP($A4,GE!$F:$AV,28,0)</f>
        <v>7</v>
      </c>
      <c r="P4" s="6">
        <f>-(O4-N4)</f>
        <v>-7</v>
      </c>
    </row>
    <row r="5" spans="1:16" ht="24.75" thickTop="1" thickBot="1" x14ac:dyDescent="0.25">
      <c r="A5" t="s">
        <v>158</v>
      </c>
      <c r="B5" s="4" t="s">
        <v>14</v>
      </c>
      <c r="C5" s="4">
        <f>VLOOKUP($A5,GE!$A:$BB,3,0)</f>
        <v>68</v>
      </c>
      <c r="D5" s="4">
        <f>VLOOKUP($A5,GE!$A:$BB,4,0)</f>
        <v>18</v>
      </c>
      <c r="E5" s="6">
        <f t="shared" ref="E5:E25" si="0">-(D5-C5)</f>
        <v>50</v>
      </c>
      <c r="F5" s="3">
        <v>2</v>
      </c>
      <c r="G5" s="3" t="s">
        <v>207</v>
      </c>
      <c r="H5" s="41">
        <f>VLOOKUP($A5,GE!$F:$AV,5,0)</f>
        <v>5</v>
      </c>
      <c r="I5" s="41">
        <f>VLOOKUP($A5,GE!$F:$AV,26,0)</f>
        <v>2</v>
      </c>
      <c r="J5" s="6">
        <f t="shared" ref="J5:J23" si="1">-(I5-H5)</f>
        <v>3</v>
      </c>
      <c r="K5" s="41">
        <f>VLOOKUP($A5,GE!$F:$AV,7,0)</f>
        <v>68</v>
      </c>
      <c r="L5" s="41">
        <f>VLOOKUP($A5,GE!$F:$AV,28,0)</f>
        <v>35</v>
      </c>
      <c r="M5" s="6">
        <f t="shared" ref="M5:M21" si="2">-(L5-K5)</f>
        <v>33</v>
      </c>
      <c r="N5" s="44">
        <f>VLOOKUP($A5,GE!$F:$AV,9,0)</f>
        <v>31.2</v>
      </c>
      <c r="O5" s="44">
        <f>VLOOKUP($A5,GE!$F:$AV,28,0)</f>
        <v>35</v>
      </c>
      <c r="P5" s="6">
        <f t="shared" ref="P5:P23" si="3">-(O5-N5)</f>
        <v>-3.8000000000000007</v>
      </c>
    </row>
    <row r="6" spans="1:16" ht="24.75" thickTop="1" thickBot="1" x14ac:dyDescent="0.25">
      <c r="A6" t="s">
        <v>148</v>
      </c>
      <c r="B6" s="4" t="s">
        <v>12</v>
      </c>
      <c r="C6" s="4">
        <f>VLOOKUP($A6,GE!$A:$BB,3,0)</f>
        <v>63</v>
      </c>
      <c r="D6" s="4">
        <f>VLOOKUP($A6,GE!$A:$BB,4,0)</f>
        <v>34</v>
      </c>
      <c r="E6" s="6">
        <f t="shared" si="0"/>
        <v>29</v>
      </c>
      <c r="F6" s="3">
        <v>3</v>
      </c>
      <c r="G6" s="3" t="s">
        <v>13</v>
      </c>
      <c r="H6" s="41">
        <f>VLOOKUP($A6,GE!$F:$AV,5,0)</f>
        <v>5</v>
      </c>
      <c r="I6" s="41">
        <f>VLOOKUP($A6,GE!$F:$AV,26,0)</f>
        <v>4</v>
      </c>
      <c r="J6" s="6">
        <f t="shared" si="1"/>
        <v>1</v>
      </c>
      <c r="K6" s="41">
        <f>VLOOKUP($A6,GE!$F:$AV,7,0)</f>
        <v>44</v>
      </c>
      <c r="L6" s="41">
        <f>VLOOKUP($A6,GE!$F:$AV,28,0)</f>
        <v>31</v>
      </c>
      <c r="M6" s="6">
        <f t="shared" si="2"/>
        <v>13</v>
      </c>
      <c r="N6" s="44">
        <f>VLOOKUP($A6,GE!$F:$AV,9,0)</f>
        <v>1417.4</v>
      </c>
      <c r="O6" s="44">
        <f>VLOOKUP($A6,GE!$F:$AV,28,0)</f>
        <v>31</v>
      </c>
      <c r="P6" s="6">
        <f t="shared" si="3"/>
        <v>1386.4</v>
      </c>
    </row>
    <row r="7" spans="1:16" ht="24.75" thickTop="1" thickBot="1" x14ac:dyDescent="0.25">
      <c r="A7" t="s">
        <v>151</v>
      </c>
      <c r="B7" s="4" t="s">
        <v>16</v>
      </c>
      <c r="C7" s="4">
        <f>VLOOKUP($A7,GE!$A:$BB,3,0)</f>
        <v>34</v>
      </c>
      <c r="D7" s="4">
        <f>VLOOKUP($A7,GE!$A:$BB,4,0)</f>
        <v>35</v>
      </c>
      <c r="E7" s="6">
        <f t="shared" si="0"/>
        <v>-1</v>
      </c>
      <c r="F7" s="3">
        <v>4</v>
      </c>
      <c r="G7" s="3" t="s">
        <v>17</v>
      </c>
      <c r="H7" s="41">
        <f>VLOOKUP($A7,GE!$F:$AV,5,0)</f>
        <v>5</v>
      </c>
      <c r="I7" s="41">
        <f>VLOOKUP($A7,GE!$F:$AV,26,0)</f>
        <v>5</v>
      </c>
      <c r="J7" s="6">
        <f t="shared" si="1"/>
        <v>0</v>
      </c>
      <c r="K7" s="41">
        <f>VLOOKUP($A7,GE!$F:$AV,7,0)</f>
        <v>35</v>
      </c>
      <c r="L7" s="41">
        <f>VLOOKUP($A7,GE!$F:$AV,28,0)</f>
        <v>30</v>
      </c>
      <c r="M7" s="6">
        <f t="shared" si="2"/>
        <v>5</v>
      </c>
      <c r="N7" s="44">
        <f>VLOOKUP($A7,GE!$F:$AV,9,0)</f>
        <v>54</v>
      </c>
      <c r="O7" s="44">
        <f>VLOOKUP($A7,GE!$F:$AV,28,0)</f>
        <v>30</v>
      </c>
      <c r="P7" s="6">
        <f t="shared" si="3"/>
        <v>24</v>
      </c>
    </row>
    <row r="8" spans="1:16" ht="24.75" thickTop="1" thickBot="1" x14ac:dyDescent="0.25">
      <c r="A8" t="s">
        <v>153</v>
      </c>
      <c r="B8" s="4" t="s">
        <v>20</v>
      </c>
      <c r="C8" s="4">
        <f>VLOOKUP($A8,GE!$A:$BB,3,0)</f>
        <v>65</v>
      </c>
      <c r="D8" s="4">
        <f>VLOOKUP($A8,GE!$A:$BB,4,0)</f>
        <v>49</v>
      </c>
      <c r="E8" s="6">
        <f t="shared" si="0"/>
        <v>16</v>
      </c>
      <c r="F8" s="3">
        <v>5</v>
      </c>
      <c r="G8" s="3" t="s">
        <v>202</v>
      </c>
      <c r="H8" s="41">
        <f>VLOOKUP($A8,GE!$F:$AV,5,0)</f>
        <v>4</v>
      </c>
      <c r="I8" s="41">
        <f>VLOOKUP($A8,GE!$F:$AV,26,0)</f>
        <v>4</v>
      </c>
      <c r="J8" s="6">
        <f t="shared" si="1"/>
        <v>0</v>
      </c>
      <c r="K8" s="41">
        <f>VLOOKUP($A8,GE!$F:$AV,7,0)</f>
        <v>67</v>
      </c>
      <c r="L8" s="41">
        <f>VLOOKUP($A8,GE!$F:$AV,28,0)</f>
        <v>44</v>
      </c>
      <c r="M8" s="6">
        <f t="shared" si="2"/>
        <v>23</v>
      </c>
      <c r="N8" s="44">
        <f>VLOOKUP($A8,GE!$F:$AV,9,0)</f>
        <v>9.8000000000000007</v>
      </c>
      <c r="O8" s="44">
        <f>VLOOKUP($A8,GE!$F:$AV,28,0)</f>
        <v>44</v>
      </c>
      <c r="P8" s="6">
        <f t="shared" si="3"/>
        <v>-34.200000000000003</v>
      </c>
    </row>
    <row r="9" spans="1:16" ht="24.75" thickTop="1" thickBot="1" x14ac:dyDescent="0.25">
      <c r="A9" t="s">
        <v>176</v>
      </c>
      <c r="B9" s="4" t="s">
        <v>22</v>
      </c>
      <c r="C9" s="4">
        <f>VLOOKUP($A9,GE!$A:$BB,3,0)</f>
        <v>55</v>
      </c>
      <c r="D9" s="4">
        <f>VLOOKUP($A9,GE!$A:$BB,4,0)</f>
        <v>63</v>
      </c>
      <c r="E9" s="6">
        <f t="shared" si="0"/>
        <v>-8</v>
      </c>
      <c r="F9" s="3">
        <v>6</v>
      </c>
      <c r="G9" s="3" t="s">
        <v>23</v>
      </c>
      <c r="H9" s="41">
        <f>VLOOKUP($A9,GE!$F:$AV,5,0)</f>
        <v>4</v>
      </c>
      <c r="I9" s="41">
        <f>VLOOKUP($A9,GE!$F:$AV,26,0)</f>
        <v>4</v>
      </c>
      <c r="J9" s="6">
        <f t="shared" si="1"/>
        <v>0</v>
      </c>
      <c r="K9" s="41">
        <f>VLOOKUP($A9,GE!$F:$AV,7,0)</f>
        <v>65</v>
      </c>
      <c r="L9" s="41">
        <f>VLOOKUP($A9,GE!$F:$AV,28,0)</f>
        <v>65</v>
      </c>
      <c r="M9" s="6">
        <f t="shared" si="2"/>
        <v>0</v>
      </c>
      <c r="N9" s="44">
        <f>VLOOKUP($A9,GE!$F:$AV,9,0)</f>
        <v>664.8</v>
      </c>
      <c r="O9" s="44">
        <f>VLOOKUP($A9,GE!$F:$AV,28,0)</f>
        <v>65</v>
      </c>
      <c r="P9" s="6">
        <f t="shared" si="3"/>
        <v>599.79999999999995</v>
      </c>
    </row>
    <row r="10" spans="1:16" ht="24.75" thickTop="1" thickBot="1" x14ac:dyDescent="0.25">
      <c r="A10" t="s">
        <v>125</v>
      </c>
      <c r="B10" s="4" t="s">
        <v>24</v>
      </c>
      <c r="C10" s="4">
        <f>VLOOKUP($A10,GE!$A:$BB,3,0)</f>
        <v>97</v>
      </c>
      <c r="D10" s="4">
        <f>VLOOKUP($A10,GE!$A:$BB,4,0)</f>
        <v>66</v>
      </c>
      <c r="E10" s="6">
        <f t="shared" si="0"/>
        <v>31</v>
      </c>
      <c r="F10" s="3">
        <v>7</v>
      </c>
      <c r="G10" s="3" t="s">
        <v>25</v>
      </c>
      <c r="H10" s="41">
        <f>VLOOKUP($A10,GE!$F:$AV,5,0)</f>
        <v>7</v>
      </c>
      <c r="I10" s="41">
        <f>VLOOKUP($A10,GE!$F:$AV,26,0)</f>
        <v>5</v>
      </c>
      <c r="J10" s="6">
        <f t="shared" si="1"/>
        <v>2</v>
      </c>
      <c r="K10" s="41">
        <f>VLOOKUP($A10,GE!$F:$AV,7,0)</f>
        <v>65</v>
      </c>
      <c r="L10" s="41">
        <f>VLOOKUP($A10,GE!$F:$AV,28,0)</f>
        <v>49</v>
      </c>
      <c r="M10" s="6">
        <f t="shared" si="2"/>
        <v>16</v>
      </c>
      <c r="N10" s="44">
        <f>VLOOKUP($A10,GE!$F:$AV,9,0)</f>
        <v>63.8</v>
      </c>
      <c r="O10" s="44">
        <f>VLOOKUP($A10,GE!$F:$AV,28,0)</f>
        <v>49</v>
      </c>
      <c r="P10" s="6">
        <f t="shared" si="3"/>
        <v>14.799999999999997</v>
      </c>
    </row>
    <row r="11" spans="1:16" ht="24.75" thickTop="1" thickBot="1" x14ac:dyDescent="0.25">
      <c r="A11" t="s">
        <v>122</v>
      </c>
      <c r="B11" s="4" t="s">
        <v>18</v>
      </c>
      <c r="C11" s="4">
        <f>VLOOKUP($A11,GE!$A:$BB,3,0)</f>
        <v>66</v>
      </c>
      <c r="D11" s="4">
        <f>VLOOKUP($A11,GE!$A:$BB,4,0)</f>
        <v>69</v>
      </c>
      <c r="E11" s="6">
        <f t="shared" si="0"/>
        <v>-3</v>
      </c>
      <c r="F11" s="3">
        <v>8</v>
      </c>
      <c r="G11" s="3" t="s">
        <v>19</v>
      </c>
      <c r="H11" s="41">
        <f>VLOOKUP($A11,GE!$F:$AV,5,0)</f>
        <v>5</v>
      </c>
      <c r="I11" s="41">
        <f>VLOOKUP($A11,GE!$F:$AV,26,0)</f>
        <v>5</v>
      </c>
      <c r="J11" s="6">
        <f t="shared" si="1"/>
        <v>0</v>
      </c>
      <c r="K11" s="41">
        <f>VLOOKUP($A11,GE!$F:$AV,7,0)</f>
        <v>55</v>
      </c>
      <c r="L11" s="41">
        <f>VLOOKUP($A11,GE!$F:$AV,28,0)</f>
        <v>55</v>
      </c>
      <c r="M11" s="6">
        <f t="shared" si="2"/>
        <v>0</v>
      </c>
      <c r="N11" s="44">
        <f>VLOOKUP($A11,GE!$F:$AV,9,0)</f>
        <v>293.60000000000002</v>
      </c>
      <c r="O11" s="44">
        <f>VLOOKUP($A11,GE!$F:$AV,28,0)</f>
        <v>55</v>
      </c>
      <c r="P11" s="6">
        <f t="shared" si="3"/>
        <v>238.60000000000002</v>
      </c>
    </row>
    <row r="12" spans="1:16" ht="24.75" thickTop="1" thickBot="1" x14ac:dyDescent="0.25">
      <c r="A12" t="s">
        <v>89</v>
      </c>
      <c r="B12" s="4" t="s">
        <v>10</v>
      </c>
      <c r="C12" s="4">
        <f>VLOOKUP($A12,GE!$A:$BB,3,0)</f>
        <v>81</v>
      </c>
      <c r="D12" s="4">
        <f>VLOOKUP($A12,GE!$A:$BB,4,0)</f>
        <v>72</v>
      </c>
      <c r="E12" s="6">
        <f t="shared" si="0"/>
        <v>9</v>
      </c>
      <c r="F12" s="3">
        <v>9</v>
      </c>
      <c r="G12" s="3" t="s">
        <v>11</v>
      </c>
      <c r="H12" s="41">
        <f>VLOOKUP($A12,GE!$F:$AV,5,0)</f>
        <v>5</v>
      </c>
      <c r="I12" s="41">
        <f>VLOOKUP($A12,GE!$F:$AV,26,0)</f>
        <v>5</v>
      </c>
      <c r="J12" s="6">
        <f t="shared" si="1"/>
        <v>0</v>
      </c>
      <c r="K12" s="41">
        <f>VLOOKUP($A12,GE!$F:$AV,7,0)</f>
        <v>85</v>
      </c>
      <c r="L12" s="41">
        <f>VLOOKUP($A12,GE!$F:$AV,28,0)</f>
        <v>69</v>
      </c>
      <c r="M12" s="6">
        <f t="shared" si="2"/>
        <v>16</v>
      </c>
      <c r="N12" s="44">
        <f>VLOOKUP($A12,GE!$F:$AV,9,0)</f>
        <v>61</v>
      </c>
      <c r="O12" s="44">
        <f>VLOOKUP($A12,GE!$F:$AV,28,0)</f>
        <v>69</v>
      </c>
      <c r="P12" s="6">
        <f t="shared" si="3"/>
        <v>-8</v>
      </c>
    </row>
    <row r="13" spans="1:16" ht="24.75" thickTop="1" thickBot="1" x14ac:dyDescent="0.25">
      <c r="A13" t="s">
        <v>108</v>
      </c>
      <c r="B13" s="4" t="s">
        <v>28</v>
      </c>
      <c r="C13" s="4">
        <f>VLOOKUP($A13,GE!$A:$BB,3,0)</f>
        <v>98</v>
      </c>
      <c r="D13" s="4">
        <f>VLOOKUP($A13,GE!$A:$BB,4,0)</f>
        <v>77</v>
      </c>
      <c r="E13" s="6">
        <f t="shared" si="0"/>
        <v>21</v>
      </c>
      <c r="F13" s="3">
        <v>10</v>
      </c>
      <c r="G13" s="3" t="s">
        <v>29</v>
      </c>
      <c r="H13" s="41">
        <f>VLOOKUP($A13,GE!$F:$AV,5,0)</f>
        <v>5</v>
      </c>
      <c r="I13" s="41">
        <f>VLOOKUP($A13,GE!$F:$AV,26,0)</f>
        <v>5</v>
      </c>
      <c r="J13" s="6">
        <f t="shared" si="1"/>
        <v>0</v>
      </c>
      <c r="K13" s="41">
        <f>VLOOKUP($A13,GE!$F:$AV,7,0)</f>
        <v>53</v>
      </c>
      <c r="L13" s="41">
        <f>VLOOKUP($A13,GE!$F:$AV,28,0)</f>
        <v>53</v>
      </c>
      <c r="M13" s="6">
        <f t="shared" si="2"/>
        <v>0</v>
      </c>
      <c r="N13" s="44">
        <f>VLOOKUP($A13,GE!$F:$AV,9,0)</f>
        <v>227</v>
      </c>
      <c r="O13" s="44">
        <f>VLOOKUP($A13,GE!$F:$AV,28,0)</f>
        <v>53</v>
      </c>
      <c r="P13" s="6">
        <f t="shared" si="3"/>
        <v>174</v>
      </c>
    </row>
    <row r="14" spans="1:16" ht="24.75" thickTop="1" thickBot="1" x14ac:dyDescent="0.25">
      <c r="A14" t="s">
        <v>182</v>
      </c>
      <c r="B14" s="4" t="s">
        <v>30</v>
      </c>
      <c r="C14" s="4">
        <f>VLOOKUP($A14,GE!$A:$BB,3,0)</f>
        <v>85</v>
      </c>
      <c r="D14" s="4">
        <f>VLOOKUP($A14,GE!$A:$BB,4,0)</f>
        <v>86</v>
      </c>
      <c r="E14" s="6">
        <f t="shared" si="0"/>
        <v>-1</v>
      </c>
      <c r="F14" s="3">
        <v>11</v>
      </c>
      <c r="G14" s="3" t="s">
        <v>31</v>
      </c>
      <c r="H14" s="41">
        <f>VLOOKUP($A14,GE!$F:$AV,5,0)</f>
        <v>5</v>
      </c>
      <c r="I14" s="41">
        <f>VLOOKUP($A14,GE!$F:$AV,26,0)</f>
        <v>5</v>
      </c>
      <c r="J14" s="6">
        <f t="shared" si="1"/>
        <v>0</v>
      </c>
      <c r="K14" s="41">
        <f>VLOOKUP($A14,GE!$F:$AV,7,0)</f>
        <v>47</v>
      </c>
      <c r="L14" s="41">
        <f>VLOOKUP($A14,GE!$F:$AV,28,0)</f>
        <v>47</v>
      </c>
      <c r="M14" s="6">
        <f t="shared" si="2"/>
        <v>0</v>
      </c>
      <c r="N14" s="44">
        <f>VLOOKUP($A14,GE!$F:$AV,9,0)</f>
        <v>1614.8</v>
      </c>
      <c r="O14" s="44">
        <f>VLOOKUP($A14,GE!$F:$AV,28,0)</f>
        <v>47</v>
      </c>
      <c r="P14" s="6">
        <f t="shared" si="3"/>
        <v>1567.8</v>
      </c>
    </row>
    <row r="15" spans="1:16" ht="24.75" thickTop="1" thickBot="1" x14ac:dyDescent="0.25">
      <c r="A15" t="s">
        <v>81</v>
      </c>
      <c r="B15" s="4" t="s">
        <v>36</v>
      </c>
      <c r="C15" s="4">
        <f>VLOOKUP($A15,GE!$A:$BB,3,0)</f>
        <v>96</v>
      </c>
      <c r="D15" s="4">
        <f>VLOOKUP($A15,GE!$A:$BB,4,0)</f>
        <v>102</v>
      </c>
      <c r="E15" s="6">
        <f t="shared" si="0"/>
        <v>-6</v>
      </c>
      <c r="F15" s="3">
        <v>12</v>
      </c>
      <c r="G15" s="3" t="s">
        <v>208</v>
      </c>
      <c r="H15" s="41">
        <f>VLOOKUP($A15,GE!$F:$AV,5,0)</f>
        <v>5</v>
      </c>
      <c r="I15" s="41">
        <f>VLOOKUP($A15,GE!$F:$AV,26,0)</f>
        <v>5</v>
      </c>
      <c r="J15" s="6">
        <f t="shared" si="1"/>
        <v>0</v>
      </c>
      <c r="K15" s="41">
        <f>VLOOKUP($A15,GE!$F:$AV,7,0)</f>
        <v>84</v>
      </c>
      <c r="L15" s="41">
        <f>VLOOKUP($A15,GE!$F:$AV,28,0)</f>
        <v>84</v>
      </c>
      <c r="M15" s="6">
        <f t="shared" si="2"/>
        <v>0</v>
      </c>
      <c r="N15" s="44">
        <f>VLOOKUP($A15,GE!$F:$AV,9,0)</f>
        <v>1048.4000000000001</v>
      </c>
      <c r="O15" s="44">
        <f>VLOOKUP($A15,GE!$F:$AV,28,0)</f>
        <v>84</v>
      </c>
      <c r="P15" s="6">
        <f t="shared" si="3"/>
        <v>964.40000000000009</v>
      </c>
    </row>
    <row r="16" spans="1:16" ht="24.75" thickTop="1" thickBot="1" x14ac:dyDescent="0.25">
      <c r="A16" t="s">
        <v>104</v>
      </c>
      <c r="B16" s="4" t="s">
        <v>26</v>
      </c>
      <c r="C16" s="4">
        <f>VLOOKUP($A16,GE!$A:$BB,3,0)</f>
        <v>122</v>
      </c>
      <c r="D16" s="4">
        <f>VLOOKUP($A16,GE!$A:$BB,4,0)</f>
        <v>121</v>
      </c>
      <c r="E16" s="6">
        <f t="shared" si="0"/>
        <v>1</v>
      </c>
      <c r="F16" s="3">
        <v>13</v>
      </c>
      <c r="G16" s="3" t="s">
        <v>27</v>
      </c>
      <c r="H16" s="41">
        <f>VLOOKUP($A16,GE!$F:$AV,5,0)</f>
        <v>4</v>
      </c>
      <c r="I16" s="41">
        <f>VLOOKUP($A16,GE!$F:$AV,26,0)</f>
        <v>4</v>
      </c>
      <c r="J16" s="6">
        <f t="shared" si="1"/>
        <v>0</v>
      </c>
      <c r="K16" s="41">
        <f>VLOOKUP($A16,GE!$F:$AV,7,0)</f>
        <v>52</v>
      </c>
      <c r="L16" s="41">
        <f>VLOOKUP($A16,GE!$F:$AV,28,0)</f>
        <v>52</v>
      </c>
      <c r="M16" s="6">
        <f t="shared" si="2"/>
        <v>0</v>
      </c>
      <c r="N16" s="44">
        <f>VLOOKUP($A16,GE!$F:$AV,9,0)</f>
        <v>941.8</v>
      </c>
      <c r="O16" s="44">
        <f>VLOOKUP($A16,GE!$F:$AV,28,0)</f>
        <v>52</v>
      </c>
      <c r="P16" s="6">
        <f t="shared" si="3"/>
        <v>889.8</v>
      </c>
    </row>
    <row r="17" spans="1:16" ht="24.75" thickTop="1" thickBot="1" x14ac:dyDescent="0.25">
      <c r="A17" t="s">
        <v>132</v>
      </c>
      <c r="B17" s="4" t="s">
        <v>32</v>
      </c>
      <c r="C17" s="4">
        <f>VLOOKUP($A17,GE!$A:$BB,3,0)</f>
        <v>127</v>
      </c>
      <c r="D17" s="4">
        <f>VLOOKUP($A17,GE!$A:$BB,4,0)</f>
        <v>127</v>
      </c>
      <c r="E17" s="6">
        <f t="shared" si="0"/>
        <v>0</v>
      </c>
      <c r="F17" s="3">
        <v>14</v>
      </c>
      <c r="G17" s="3" t="s">
        <v>33</v>
      </c>
      <c r="H17" s="41">
        <f>VLOOKUP($A17,GE!$F:$AV,5,0)</f>
        <v>4</v>
      </c>
      <c r="I17" s="41">
        <f>VLOOKUP($A17,GE!$F:$AV,26,0)</f>
        <v>4</v>
      </c>
      <c r="J17" s="6">
        <f t="shared" si="1"/>
        <v>0</v>
      </c>
      <c r="K17" s="41">
        <f>VLOOKUP($A17,GE!$F:$AV,7,0)</f>
        <v>89</v>
      </c>
      <c r="L17" s="41">
        <f>VLOOKUP($A17,GE!$F:$AV,28,0)</f>
        <v>89</v>
      </c>
      <c r="M17" s="6">
        <f t="shared" si="2"/>
        <v>0</v>
      </c>
      <c r="N17" s="44">
        <f>VLOOKUP($A17,GE!$F:$AV,9,0)</f>
        <v>119.4</v>
      </c>
      <c r="O17" s="44">
        <f>VLOOKUP($A17,GE!$F:$AV,28,0)</f>
        <v>89</v>
      </c>
      <c r="P17" s="6">
        <f t="shared" si="3"/>
        <v>30.400000000000006</v>
      </c>
    </row>
    <row r="18" spans="1:16" ht="24.75" thickTop="1" thickBot="1" x14ac:dyDescent="0.25">
      <c r="A18" t="s">
        <v>115</v>
      </c>
      <c r="B18" s="4" t="s">
        <v>42</v>
      </c>
      <c r="C18" s="4">
        <f>VLOOKUP($A18,GE!$A:$BB,3,0)</f>
        <v>129</v>
      </c>
      <c r="D18" s="4">
        <f>VLOOKUP($A18,GE!$A:$BB,4,0)</f>
        <v>131</v>
      </c>
      <c r="E18" s="6">
        <f t="shared" si="0"/>
        <v>-2</v>
      </c>
      <c r="F18" s="3">
        <v>15</v>
      </c>
      <c r="G18" s="3" t="s">
        <v>209</v>
      </c>
      <c r="H18" s="41">
        <f>VLOOKUP($A18,GE!$F:$AV,5,0)</f>
        <v>5</v>
      </c>
      <c r="I18" s="41">
        <f>VLOOKUP($A18,GE!$F:$AV,26,0)</f>
        <v>5</v>
      </c>
      <c r="J18" s="6">
        <f t="shared" si="1"/>
        <v>0</v>
      </c>
      <c r="K18" s="41">
        <f>VLOOKUP($A18,GE!$F:$AV,7,0)</f>
        <v>51</v>
      </c>
      <c r="L18" s="41">
        <f>VLOOKUP($A18,GE!$F:$AV,28,0)</f>
        <v>51</v>
      </c>
      <c r="M18" s="6">
        <f t="shared" si="2"/>
        <v>0</v>
      </c>
      <c r="N18" s="44">
        <f>VLOOKUP($A18,GE!$F:$AV,9,0)</f>
        <v>436.8</v>
      </c>
      <c r="O18" s="44">
        <f>VLOOKUP($A18,GE!$F:$AV,28,0)</f>
        <v>51</v>
      </c>
      <c r="P18" s="6">
        <f t="shared" si="3"/>
        <v>385.8</v>
      </c>
    </row>
    <row r="19" spans="1:16" ht="24.75" thickTop="1" thickBot="1" x14ac:dyDescent="0.25">
      <c r="A19" t="s">
        <v>98</v>
      </c>
      <c r="B19" s="4" t="s">
        <v>38</v>
      </c>
      <c r="C19" s="4">
        <f>VLOOKUP($A19,GE!$A:$BB,3,0)</f>
        <v>144</v>
      </c>
      <c r="D19" s="4">
        <f>VLOOKUP($A19,GE!$A:$BB,4,0)</f>
        <v>136</v>
      </c>
      <c r="E19" s="6">
        <f t="shared" si="0"/>
        <v>8</v>
      </c>
      <c r="F19" s="3">
        <v>16</v>
      </c>
      <c r="G19" s="3" t="s">
        <v>39</v>
      </c>
      <c r="H19" s="41">
        <f>VLOOKUP($A19,GE!$F:$AV,5,0)</f>
        <v>3</v>
      </c>
      <c r="I19" s="41">
        <f>VLOOKUP($A19,GE!$F:$AV,26,0)</f>
        <v>3</v>
      </c>
      <c r="J19" s="6">
        <f t="shared" si="1"/>
        <v>0</v>
      </c>
      <c r="K19" s="41">
        <f>VLOOKUP($A19,GE!$F:$AV,7,0)</f>
        <v>120</v>
      </c>
      <c r="L19" s="41">
        <f>VLOOKUP($A19,GE!$F:$AV,28,0)</f>
        <v>120</v>
      </c>
      <c r="M19" s="6">
        <f t="shared" si="2"/>
        <v>0</v>
      </c>
      <c r="N19" s="44">
        <f>VLOOKUP($A19,GE!$F:$AV,9,0)</f>
        <v>2005.2</v>
      </c>
      <c r="O19" s="44">
        <f>VLOOKUP($A19,GE!$F:$AV,28,0)</f>
        <v>120</v>
      </c>
      <c r="P19" s="6">
        <f t="shared" si="3"/>
        <v>1885.2</v>
      </c>
    </row>
    <row r="20" spans="1:16" ht="24.75" thickTop="1" thickBot="1" x14ac:dyDescent="0.25">
      <c r="A20" t="s">
        <v>138</v>
      </c>
      <c r="B20" s="4" t="s">
        <v>45</v>
      </c>
      <c r="C20" s="4">
        <f>VLOOKUP($A20,GE!$A:$BB,3,0)</f>
        <v>141</v>
      </c>
      <c r="D20" s="4">
        <f>VLOOKUP($A20,GE!$A:$BB,4,0)</f>
        <v>142</v>
      </c>
      <c r="E20" s="6">
        <f t="shared" si="0"/>
        <v>-1</v>
      </c>
      <c r="F20" s="3">
        <v>17</v>
      </c>
      <c r="G20" s="3" t="s">
        <v>46</v>
      </c>
      <c r="H20" s="41">
        <f>VLOOKUP($A20,GE!$F:$AV,5,0)</f>
        <v>4</v>
      </c>
      <c r="I20" s="41">
        <f>VLOOKUP($A20,GE!$F:$AV,26,0)</f>
        <v>4</v>
      </c>
      <c r="J20" s="6">
        <f t="shared" si="1"/>
        <v>0</v>
      </c>
      <c r="K20" s="41">
        <f>VLOOKUP($A20,GE!$F:$AV,7,0)</f>
        <v>118</v>
      </c>
      <c r="L20" s="41">
        <f>VLOOKUP($A20,GE!$F:$AV,28,0)</f>
        <v>118</v>
      </c>
      <c r="M20" s="6">
        <f t="shared" si="2"/>
        <v>0</v>
      </c>
      <c r="N20" s="44">
        <f>VLOOKUP($A20,GE!$F:$AV,9,0)</f>
        <v>270.8</v>
      </c>
      <c r="O20" s="44">
        <f>VLOOKUP($A20,GE!$F:$AV,28,0)</f>
        <v>118</v>
      </c>
      <c r="P20" s="6">
        <f t="shared" si="3"/>
        <v>152.80000000000001</v>
      </c>
    </row>
    <row r="21" spans="1:16" ht="24.75" thickTop="1" thickBot="1" x14ac:dyDescent="0.25">
      <c r="A21" t="s">
        <v>171</v>
      </c>
      <c r="B21" s="4" t="s">
        <v>191</v>
      </c>
      <c r="C21" s="4">
        <f>VLOOKUP($A21,GE!$A:$BB,3,0)</f>
        <v>158</v>
      </c>
      <c r="D21" s="4">
        <f>VLOOKUP($A21,GE!$A:$BB,4,0)</f>
        <v>160</v>
      </c>
      <c r="E21" s="6">
        <f t="shared" si="0"/>
        <v>-2</v>
      </c>
      <c r="F21" s="3">
        <v>18</v>
      </c>
      <c r="G21" s="3" t="s">
        <v>44</v>
      </c>
      <c r="H21" s="41">
        <f>VLOOKUP($A21,GE!$F:$AV,5,0)</f>
        <v>5</v>
      </c>
      <c r="I21" s="41">
        <f>VLOOKUP($A21,GE!$F:$AV,26,0)</f>
        <v>5</v>
      </c>
      <c r="J21" s="6">
        <f t="shared" si="1"/>
        <v>0</v>
      </c>
      <c r="K21" s="41">
        <f>VLOOKUP($A21,GE!$F:$AV,7,0)</f>
        <v>146</v>
      </c>
      <c r="L21" s="41">
        <f>VLOOKUP($A21,GE!$F:$AV,28,0)</f>
        <v>146</v>
      </c>
      <c r="M21" s="6">
        <f t="shared" si="2"/>
        <v>0</v>
      </c>
      <c r="N21" s="44">
        <f>VLOOKUP($A21,GE!$F:$AV,9,0)</f>
        <v>223.1</v>
      </c>
      <c r="O21" s="44">
        <f>VLOOKUP($A21,GE!$F:$AV,28,0)</f>
        <v>146</v>
      </c>
      <c r="P21" s="6">
        <f t="shared" si="3"/>
        <v>77.099999999999994</v>
      </c>
    </row>
    <row r="22" spans="1:16" ht="24.75" thickTop="1" thickBot="1" x14ac:dyDescent="0.25">
      <c r="A22" t="s">
        <v>167</v>
      </c>
      <c r="B22" s="4" t="s">
        <v>40</v>
      </c>
      <c r="C22" s="4">
        <f>VLOOKUP($A22,GE!$A:$BB,3,0)</f>
        <v>123</v>
      </c>
      <c r="D22" s="4">
        <f>VLOOKUP($A22,GE!$A:$BB,4,0)</f>
        <v>162</v>
      </c>
      <c r="E22" s="6">
        <f t="shared" si="0"/>
        <v>-39</v>
      </c>
      <c r="F22" s="3">
        <v>19</v>
      </c>
      <c r="G22" s="3" t="s">
        <v>41</v>
      </c>
      <c r="H22" s="41">
        <f>VLOOKUP($A22,GE!$F:$AV,5,0)</f>
        <v>5</v>
      </c>
      <c r="I22" s="41">
        <f>VLOOKUP($A22,GE!$F:$AV,26,0)</f>
        <v>5</v>
      </c>
      <c r="J22" s="6">
        <f t="shared" si="1"/>
        <v>0</v>
      </c>
      <c r="K22" s="41">
        <f>VLOOKUP($A22,GE!$F:$AV,7,0)</f>
        <v>70</v>
      </c>
      <c r="L22" s="41">
        <f>VLOOKUP($A22,GE!$F:$AV,28,0)</f>
        <v>70</v>
      </c>
      <c r="M22" s="6"/>
      <c r="N22" s="44">
        <f>VLOOKUP($A22,GE!$F:$AV,9,0)</f>
        <v>2075.6999999999998</v>
      </c>
      <c r="O22" s="44">
        <f>VLOOKUP($A22,GE!$F:$AV,28,0)</f>
        <v>70</v>
      </c>
      <c r="P22" s="6">
        <f t="shared" si="3"/>
        <v>2005.6999999999998</v>
      </c>
    </row>
    <row r="23" spans="1:16" ht="24.75" thickTop="1" thickBot="1" x14ac:dyDescent="0.25">
      <c r="A23" t="s">
        <v>144</v>
      </c>
      <c r="B23" s="4" t="s">
        <v>34</v>
      </c>
      <c r="C23" s="4">
        <f>VLOOKUP($A23,GE!$A:$BB,3,0)</f>
        <v>164</v>
      </c>
      <c r="D23" s="4">
        <f>VLOOKUP($A23,GE!$A:$BB,4,0)</f>
        <v>166</v>
      </c>
      <c r="E23" s="6">
        <f t="shared" si="0"/>
        <v>-2</v>
      </c>
      <c r="F23" s="3">
        <v>20</v>
      </c>
      <c r="G23" s="3" t="s">
        <v>35</v>
      </c>
      <c r="H23" s="41">
        <f>VLOOKUP($A23,GE!$F:$AV,5,0)</f>
        <v>5</v>
      </c>
      <c r="I23" s="41">
        <f>VLOOKUP($A23,GE!$F:$AV,26,0)</f>
        <v>5</v>
      </c>
      <c r="J23" s="6">
        <f t="shared" si="1"/>
        <v>0</v>
      </c>
      <c r="K23" s="41">
        <f>VLOOKUP($A23,GE!$F:$AV,7,0)</f>
        <v>67</v>
      </c>
      <c r="L23" s="41">
        <f>VLOOKUP($A23,GE!$F:$AV,28,0)</f>
        <v>67</v>
      </c>
      <c r="M23" s="6"/>
      <c r="N23" s="44">
        <f>VLOOKUP($A23,GE!$F:$AV,9,0)</f>
        <v>4255.5</v>
      </c>
      <c r="O23" s="44">
        <f>VLOOKUP($A23,GE!$F:$AV,28,0)</f>
        <v>67</v>
      </c>
      <c r="P23" s="6">
        <f t="shared" si="3"/>
        <v>4188.5</v>
      </c>
    </row>
    <row r="24" spans="1:16" ht="24.75" thickTop="1" thickBot="1" x14ac:dyDescent="0.25">
      <c r="A24" t="s">
        <v>163</v>
      </c>
      <c r="B24" s="4" t="s">
        <v>49</v>
      </c>
      <c r="C24" s="4">
        <f>VLOOKUP($A24,GE!$A:$BB,3,0)</f>
        <v>189</v>
      </c>
      <c r="D24" s="4">
        <f>VLOOKUP($A24,GE!$A:$BB,4,0)</f>
        <v>187</v>
      </c>
      <c r="E24" s="6">
        <f t="shared" si="0"/>
        <v>2</v>
      </c>
      <c r="F24" s="3">
        <v>21</v>
      </c>
      <c r="G24" s="3" t="s">
        <v>50</v>
      </c>
      <c r="H24" s="41" t="str">
        <f>VLOOKUP($A24,GE!$F:$AV,5,0)</f>
        <v>No Practice</v>
      </c>
      <c r="I24" s="41" t="str">
        <f>VLOOKUP($A24,GE!$F:$AV,26,0)</f>
        <v>No Practice</v>
      </c>
      <c r="J24" s="6"/>
      <c r="K24" s="41" t="str">
        <f>VLOOKUP($A24,GE!$F:$AV,7,0)</f>
        <v>No Practice</v>
      </c>
      <c r="L24" s="41" t="str">
        <f>VLOOKUP($A24,GE!$F:$AV,28,0)</f>
        <v>No Practice</v>
      </c>
      <c r="M24" s="6"/>
      <c r="N24" s="44" t="str">
        <f>VLOOKUP($A24,GE!$F:$AV,9,0)</f>
        <v>No Practice</v>
      </c>
      <c r="O24" s="44" t="str">
        <f>VLOOKUP($A24,GE!$F:$AV,28,0)</f>
        <v>No Practice</v>
      </c>
      <c r="P24" s="6"/>
    </row>
    <row r="25" spans="1:16" ht="24.75" thickTop="1" thickBot="1" x14ac:dyDescent="0.25">
      <c r="A25" t="s">
        <v>187</v>
      </c>
      <c r="B25" s="4" t="s">
        <v>47</v>
      </c>
      <c r="C25" s="4">
        <f>VLOOKUP($A25,GE!$A:$BB,3,0)</f>
        <v>191</v>
      </c>
      <c r="D25" s="4">
        <f>VLOOKUP($A25,GE!$A:$BB,4,0)</f>
        <v>187</v>
      </c>
      <c r="E25" s="6">
        <f t="shared" si="0"/>
        <v>4</v>
      </c>
      <c r="F25" s="3">
        <v>22</v>
      </c>
      <c r="G25" s="3" t="s">
        <v>48</v>
      </c>
      <c r="H25" s="41" t="str">
        <f>VLOOKUP($A25,GE!$F:$AV,5,0)</f>
        <v>No Practice</v>
      </c>
      <c r="I25" s="41" t="str">
        <f>VLOOKUP($A25,GE!$F:$AV,26,0)</f>
        <v>No Practice</v>
      </c>
      <c r="J25" s="6"/>
      <c r="K25" s="41" t="str">
        <f>VLOOKUP($A25,GE!$F:$AV,7,0)</f>
        <v>No Practice</v>
      </c>
      <c r="L25" s="41" t="str">
        <f>VLOOKUP($A25,GE!$F:$AV,28,0)</f>
        <v>No Practice</v>
      </c>
      <c r="M25" s="6"/>
      <c r="N25" s="44" t="str">
        <f>VLOOKUP($A25,GE!$F:$AV,9,0)</f>
        <v>No Practice</v>
      </c>
      <c r="O25" s="44" t="str">
        <f>VLOOKUP($A25,GE!$F:$AV,28,0)</f>
        <v>No Practice</v>
      </c>
      <c r="P25" s="6"/>
    </row>
    <row r="26" spans="1:16" ht="21.75" thickTop="1" thickBot="1" x14ac:dyDescent="0.25">
      <c r="B26" s="7" t="s">
        <v>51</v>
      </c>
      <c r="C26" s="8">
        <f>AVERAGE(C4:C25)</f>
        <v>104.40909090909091</v>
      </c>
      <c r="D26" s="8">
        <f>AVERAGE(D4:D25)</f>
        <v>99.590909090909093</v>
      </c>
      <c r="E26" s="8">
        <f>AVERAGE(E4:E25)</f>
        <v>4.8181818181818183</v>
      </c>
      <c r="F26" s="7"/>
      <c r="G26" s="9" t="s">
        <v>52</v>
      </c>
      <c r="H26" s="43">
        <f t="shared" ref="H26:P26" si="4">AVERAGE(H4:H25)</f>
        <v>4.5999999999999996</v>
      </c>
      <c r="I26" s="43">
        <f t="shared" si="4"/>
        <v>4.3</v>
      </c>
      <c r="J26" s="43">
        <f t="shared" si="4"/>
        <v>0.3</v>
      </c>
      <c r="K26" s="43">
        <f t="shared" si="4"/>
        <v>69.55</v>
      </c>
      <c r="L26" s="43">
        <f t="shared" si="4"/>
        <v>64.099999999999994</v>
      </c>
      <c r="M26" s="43">
        <f t="shared" si="4"/>
        <v>6.0555555555555554</v>
      </c>
      <c r="N26" s="43">
        <f t="shared" si="4"/>
        <v>790.70499999999993</v>
      </c>
      <c r="O26" s="43">
        <f t="shared" si="4"/>
        <v>64.099999999999994</v>
      </c>
      <c r="P26" s="43">
        <f t="shared" si="4"/>
        <v>726.6049999999999</v>
      </c>
    </row>
    <row r="27" spans="1:16" ht="15" thickTop="1" x14ac:dyDescent="0.2"/>
  </sheetData>
  <mergeCells count="7">
    <mergeCell ref="K1:M2"/>
    <mergeCell ref="N1:P2"/>
    <mergeCell ref="B1:G1"/>
    <mergeCell ref="B2:B3"/>
    <mergeCell ref="C2:D2"/>
    <mergeCell ref="G2:G3"/>
    <mergeCell ref="H1:J2"/>
  </mergeCells>
  <conditionalFormatting sqref="D4:D25">
    <cfRule type="colorScale" priority="1">
      <colorScale>
        <cfvo type="min"/>
        <cfvo type="num" val="95"/>
        <cfvo type="max"/>
        <color rgb="FF00B050"/>
        <color rgb="FFFFEB84"/>
        <color rgb="FFFF0000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E1" workbookViewId="0">
      <selection activeCell="K3" sqref="K3"/>
    </sheetView>
  </sheetViews>
  <sheetFormatPr defaultRowHeight="14.25" x14ac:dyDescent="0.2"/>
  <cols>
    <col min="2" max="2" width="26.125" bestFit="1" customWidth="1"/>
    <col min="5" max="5" width="10.875" customWidth="1"/>
    <col min="6" max="6" width="9.375" bestFit="1" customWidth="1"/>
    <col min="7" max="7" width="17.875" bestFit="1" customWidth="1"/>
    <col min="8" max="8" width="14.375" style="33" bestFit="1" customWidth="1"/>
    <col min="9" max="9" width="14.375" bestFit="1" customWidth="1"/>
    <col min="10" max="10" width="15.125" customWidth="1"/>
    <col min="11" max="11" width="14.375" style="33" bestFit="1" customWidth="1"/>
    <col min="12" max="12" width="14.375" bestFit="1" customWidth="1"/>
    <col min="14" max="14" width="14.375" style="33" bestFit="1" customWidth="1"/>
    <col min="15" max="15" width="14.375" bestFit="1" customWidth="1"/>
    <col min="16" max="16" width="13.875" bestFit="1" customWidth="1"/>
  </cols>
  <sheetData>
    <row r="1" spans="1:16" ht="122.25" customHeight="1" thickTop="1" thickBot="1" x14ac:dyDescent="0.25">
      <c r="B1" s="55" t="s">
        <v>212</v>
      </c>
      <c r="C1" s="55"/>
      <c r="D1" s="55"/>
      <c r="E1" s="55"/>
      <c r="F1" s="55"/>
      <c r="G1" s="55"/>
      <c r="H1" s="58" t="s">
        <v>192</v>
      </c>
      <c r="I1" s="59"/>
      <c r="J1" s="60"/>
      <c r="K1" s="58" t="s">
        <v>193</v>
      </c>
      <c r="L1" s="59"/>
      <c r="M1" s="60"/>
      <c r="N1" s="58" t="s">
        <v>2204</v>
      </c>
      <c r="O1" s="59"/>
      <c r="P1" s="60"/>
    </row>
    <row r="2" spans="1:16" ht="81.75" customHeight="1" thickTop="1" thickBot="1" x14ac:dyDescent="0.25">
      <c r="B2" s="56" t="s">
        <v>1</v>
      </c>
      <c r="C2" s="56" t="s">
        <v>2</v>
      </c>
      <c r="D2" s="57"/>
      <c r="E2" s="1" t="s">
        <v>3</v>
      </c>
      <c r="F2" s="2" t="s">
        <v>4</v>
      </c>
      <c r="G2" s="57" t="s">
        <v>5</v>
      </c>
      <c r="H2" s="61"/>
      <c r="I2" s="62"/>
      <c r="J2" s="63"/>
      <c r="K2" s="61"/>
      <c r="L2" s="62"/>
      <c r="M2" s="63"/>
      <c r="N2" s="61"/>
      <c r="O2" s="62"/>
      <c r="P2" s="63"/>
    </row>
    <row r="3" spans="1:16" ht="48.75" thickTop="1" thickBot="1" x14ac:dyDescent="0.25">
      <c r="B3" s="56"/>
      <c r="C3" s="3">
        <v>2019</v>
      </c>
      <c r="D3" s="3">
        <v>2020</v>
      </c>
      <c r="E3" s="1" t="s">
        <v>6</v>
      </c>
      <c r="F3" s="2" t="s">
        <v>7</v>
      </c>
      <c r="G3" s="57"/>
      <c r="H3" s="18">
        <v>2019</v>
      </c>
      <c r="I3" s="18">
        <v>2020</v>
      </c>
      <c r="J3" s="20" t="s">
        <v>6</v>
      </c>
      <c r="K3" s="18">
        <v>2019</v>
      </c>
      <c r="L3" s="18">
        <v>2020</v>
      </c>
      <c r="M3" s="20" t="s">
        <v>6</v>
      </c>
      <c r="N3" s="18">
        <v>2019</v>
      </c>
      <c r="O3" s="18">
        <v>2020</v>
      </c>
      <c r="P3" s="20" t="s">
        <v>6</v>
      </c>
    </row>
    <row r="4" spans="1:16" ht="24.75" thickTop="1" thickBot="1" x14ac:dyDescent="0.25">
      <c r="A4" s="13" t="s">
        <v>153</v>
      </c>
      <c r="B4" s="4" t="s">
        <v>20</v>
      </c>
      <c r="C4" s="4">
        <f>VLOOKUP($A4,RP!$A:$AZ,3,0)</f>
        <v>19</v>
      </c>
      <c r="D4" s="4">
        <f>VLOOKUP($A4,RP!$A:$AZ,4,0)</f>
        <v>1</v>
      </c>
      <c r="E4" s="6">
        <f>-(D4-C4)</f>
        <v>18</v>
      </c>
      <c r="F4" s="3">
        <v>1</v>
      </c>
      <c r="G4" s="3" t="s">
        <v>21</v>
      </c>
      <c r="H4" s="41">
        <f>VLOOKUP($A4,RP!$F:$AV,6,0)</f>
        <v>6</v>
      </c>
      <c r="I4" s="41">
        <f>VLOOKUP($A4,RP!$F:$AV,22,0)</f>
        <v>1</v>
      </c>
      <c r="J4" s="6">
        <f>-(I4-H4)</f>
        <v>5</v>
      </c>
      <c r="K4" s="41">
        <f>VLOOKUP($A4,RP!$F:$AV,8,0)</f>
        <v>12</v>
      </c>
      <c r="L4" s="41">
        <f>VLOOKUP($A4,RP!$F:$AV,24,0)</f>
        <v>1</v>
      </c>
      <c r="M4" s="6">
        <f>-(L4-K4)</f>
        <v>11</v>
      </c>
      <c r="N4" s="44">
        <f>VLOOKUP($A4,RP!$F:$AV,10,0)</f>
        <v>0.3</v>
      </c>
      <c r="O4" s="44">
        <f>VLOOKUP($A4,RP!$F:$AV,26,0)</f>
        <v>0.3</v>
      </c>
      <c r="P4" s="6">
        <f>-(O4-N4)</f>
        <v>0</v>
      </c>
    </row>
    <row r="5" spans="1:16" ht="24.75" thickTop="1" thickBot="1" x14ac:dyDescent="0.25">
      <c r="A5" s="13" t="s">
        <v>178</v>
      </c>
      <c r="B5" s="4" t="s">
        <v>8</v>
      </c>
      <c r="C5" s="4">
        <f>VLOOKUP($A5,RP!$A:$AZ,3,0)</f>
        <v>10</v>
      </c>
      <c r="D5" s="4">
        <f>VLOOKUP($A5,RP!$A:$AZ,4,0)</f>
        <v>10</v>
      </c>
      <c r="E5" s="6">
        <f t="shared" ref="E5:E25" si="0">-(D5-C5)</f>
        <v>0</v>
      </c>
      <c r="F5" s="3">
        <v>2</v>
      </c>
      <c r="G5" s="3" t="s">
        <v>213</v>
      </c>
      <c r="H5" s="41">
        <f>VLOOKUP($A5,RP!$F:$AV,6,0)</f>
        <v>2</v>
      </c>
      <c r="I5" s="41">
        <f>VLOOKUP($A5,RP!$F:$AV,22,0)</f>
        <v>2</v>
      </c>
      <c r="J5" s="6">
        <f t="shared" ref="J5:J12" si="1">-(I5-H5)</f>
        <v>0</v>
      </c>
      <c r="K5" s="41">
        <f>VLOOKUP($A5,RP!$F:$AV,8,0)</f>
        <v>1.5</v>
      </c>
      <c r="L5" s="41">
        <f>VLOOKUP($A5,RP!$F:$AV,24,0)</f>
        <v>1.5</v>
      </c>
      <c r="M5" s="6">
        <f t="shared" ref="M5:M24" si="2">-(L5-K5)</f>
        <v>0</v>
      </c>
      <c r="N5" s="44">
        <f>VLOOKUP($A5,RP!$F:$AV,10,0)</f>
        <v>0.2</v>
      </c>
      <c r="O5" s="44">
        <f>VLOOKUP($A5,RP!$F:$AV,26,0)</f>
        <v>0.2</v>
      </c>
      <c r="P5" s="6">
        <f t="shared" ref="P5:P24" si="3">-(O5-N5)</f>
        <v>0</v>
      </c>
    </row>
    <row r="6" spans="1:16" ht="24.75" thickTop="1" thickBot="1" x14ac:dyDescent="0.25">
      <c r="A6" s="13" t="s">
        <v>89</v>
      </c>
      <c r="B6" s="4" t="s">
        <v>10</v>
      </c>
      <c r="C6" s="4">
        <f>VLOOKUP($A6,RP!$A:$AZ,3,0)</f>
        <v>26</v>
      </c>
      <c r="D6" s="4">
        <f>VLOOKUP($A6,RP!$A:$AZ,4,0)</f>
        <v>17</v>
      </c>
      <c r="E6" s="6">
        <f t="shared" si="0"/>
        <v>9</v>
      </c>
      <c r="F6" s="3">
        <v>3</v>
      </c>
      <c r="G6" s="3" t="s">
        <v>11</v>
      </c>
      <c r="H6" s="41">
        <f>VLOOKUP($A6,RP!$F:$AV,6,0)</f>
        <v>2</v>
      </c>
      <c r="I6" s="41">
        <f>VLOOKUP($A6,RP!$F:$AV,22,0)</f>
        <v>2</v>
      </c>
      <c r="J6" s="6">
        <f t="shared" si="1"/>
        <v>0</v>
      </c>
      <c r="K6" s="41">
        <f>VLOOKUP($A6,RP!$F:$AV,8,0)</f>
        <v>31</v>
      </c>
      <c r="L6" s="41">
        <f>VLOOKUP($A6,RP!$F:$AV,24,0)</f>
        <v>2</v>
      </c>
      <c r="M6" s="6">
        <f t="shared" si="2"/>
        <v>29</v>
      </c>
      <c r="N6" s="44">
        <f>VLOOKUP($A6,RP!$F:$AV,10,0)</f>
        <v>1.7</v>
      </c>
      <c r="O6" s="44">
        <f>VLOOKUP($A6,RP!$F:$AV,26,0)</f>
        <v>1.7</v>
      </c>
      <c r="P6" s="6">
        <f t="shared" si="3"/>
        <v>0</v>
      </c>
    </row>
    <row r="7" spans="1:16" ht="24.75" thickTop="1" thickBot="1" x14ac:dyDescent="0.25">
      <c r="A7" s="13" t="s">
        <v>158</v>
      </c>
      <c r="B7" s="4" t="s">
        <v>14</v>
      </c>
      <c r="C7" s="4">
        <f>VLOOKUP($A7,RP!$A:$AZ,3,0)</f>
        <v>18</v>
      </c>
      <c r="D7" s="4">
        <f>VLOOKUP($A7,RP!$A:$AZ,4,0)</f>
        <v>19</v>
      </c>
      <c r="E7" s="6">
        <f t="shared" si="0"/>
        <v>-1</v>
      </c>
      <c r="F7" s="3">
        <v>4</v>
      </c>
      <c r="G7" s="3" t="s">
        <v>207</v>
      </c>
      <c r="H7" s="41">
        <f>VLOOKUP($A7,RP!$F:$AV,6,0)</f>
        <v>2</v>
      </c>
      <c r="I7" s="41">
        <f>VLOOKUP($A7,RP!$F:$AV,22,0)</f>
        <v>2</v>
      </c>
      <c r="J7" s="6">
        <f t="shared" si="1"/>
        <v>0</v>
      </c>
      <c r="K7" s="41">
        <f>VLOOKUP($A7,RP!$F:$AV,8,0)</f>
        <v>1.5</v>
      </c>
      <c r="L7" s="41">
        <f>VLOOKUP($A7,RP!$F:$AV,24,0)</f>
        <v>1.5</v>
      </c>
      <c r="M7" s="6">
        <f t="shared" si="2"/>
        <v>0</v>
      </c>
      <c r="N7" s="44">
        <f>VLOOKUP($A7,RP!$F:$AV,10,0)</f>
        <v>0</v>
      </c>
      <c r="O7" s="44">
        <f>VLOOKUP($A7,RP!$F:$AV,26,0)</f>
        <v>0</v>
      </c>
      <c r="P7" s="6">
        <f t="shared" si="3"/>
        <v>0</v>
      </c>
    </row>
    <row r="8" spans="1:16" ht="24.75" thickTop="1" thickBot="1" x14ac:dyDescent="0.25">
      <c r="A8" s="13" t="s">
        <v>125</v>
      </c>
      <c r="B8" s="4" t="s">
        <v>24</v>
      </c>
      <c r="C8" s="4">
        <f>VLOOKUP($A8,RP!$A:$AZ,3,0)</f>
        <v>70</v>
      </c>
      <c r="D8" s="4">
        <f>VLOOKUP($A8,RP!$A:$AZ,4,0)</f>
        <v>45</v>
      </c>
      <c r="E8" s="6">
        <f t="shared" si="0"/>
        <v>25</v>
      </c>
      <c r="F8" s="3">
        <v>5</v>
      </c>
      <c r="G8" s="3" t="s">
        <v>25</v>
      </c>
      <c r="H8" s="41">
        <f>VLOOKUP($A8,RP!$F:$AV,6,0)</f>
        <v>9</v>
      </c>
      <c r="I8" s="41">
        <f>VLOOKUP($A8,RP!$F:$AV,22,0)</f>
        <v>7</v>
      </c>
      <c r="J8" s="6">
        <f t="shared" si="1"/>
        <v>2</v>
      </c>
      <c r="K8" s="41">
        <f>VLOOKUP($A8,RP!$F:$AV,8,0)</f>
        <v>35</v>
      </c>
      <c r="L8" s="41">
        <f>VLOOKUP($A8,RP!$F:$AV,24,0)</f>
        <v>17</v>
      </c>
      <c r="M8" s="6">
        <f t="shared" si="2"/>
        <v>18</v>
      </c>
      <c r="N8" s="44">
        <f>VLOOKUP($A8,RP!$F:$AV,10,0)</f>
        <v>0.5</v>
      </c>
      <c r="O8" s="44">
        <f>VLOOKUP($A8,RP!$F:$AV,26,0)</f>
        <v>0.5</v>
      </c>
      <c r="P8" s="6">
        <f t="shared" si="3"/>
        <v>0</v>
      </c>
    </row>
    <row r="9" spans="1:16" ht="24.75" thickTop="1" thickBot="1" x14ac:dyDescent="0.25">
      <c r="A9" s="13" t="s">
        <v>151</v>
      </c>
      <c r="B9" s="4" t="s">
        <v>16</v>
      </c>
      <c r="C9" s="4">
        <f>VLOOKUP($A9,RP!$A:$AZ,3,0)</f>
        <v>62</v>
      </c>
      <c r="D9" s="4">
        <f>VLOOKUP($A9,RP!$A:$AZ,4,0)</f>
        <v>52</v>
      </c>
      <c r="E9" s="6">
        <f t="shared" si="0"/>
        <v>10</v>
      </c>
      <c r="F9" s="3">
        <v>6</v>
      </c>
      <c r="G9" s="3" t="s">
        <v>17</v>
      </c>
      <c r="H9" s="41">
        <f>VLOOKUP($A9,RP!$F:$AV,6,0)</f>
        <v>3</v>
      </c>
      <c r="I9" s="41">
        <f>VLOOKUP($A9,RP!$F:$AV,22,0)</f>
        <v>3</v>
      </c>
      <c r="J9" s="6">
        <f t="shared" si="1"/>
        <v>0</v>
      </c>
      <c r="K9" s="41">
        <f>VLOOKUP($A9,RP!$F:$AV,8,0)</f>
        <v>30</v>
      </c>
      <c r="L9" s="41">
        <f>VLOOKUP($A9,RP!$F:$AV,24,0)</f>
        <v>18</v>
      </c>
      <c r="M9" s="6">
        <f t="shared" si="2"/>
        <v>12</v>
      </c>
      <c r="N9" s="44">
        <f>VLOOKUP($A9,RP!$F:$AV,10,0)</f>
        <v>6</v>
      </c>
      <c r="O9" s="44">
        <f>VLOOKUP($A9,RP!$F:$AV,26,0)</f>
        <v>6</v>
      </c>
      <c r="P9" s="6">
        <f t="shared" si="3"/>
        <v>0</v>
      </c>
    </row>
    <row r="10" spans="1:16" ht="24.75" thickTop="1" thickBot="1" x14ac:dyDescent="0.25">
      <c r="A10" s="13" t="s">
        <v>122</v>
      </c>
      <c r="B10" s="4" t="s">
        <v>18</v>
      </c>
      <c r="C10" s="4">
        <f>VLOOKUP($A10,RP!$A:$AZ,3,0)</f>
        <v>78</v>
      </c>
      <c r="D10" s="4">
        <f>VLOOKUP($A10,RP!$A:$AZ,4,0)</f>
        <v>78</v>
      </c>
      <c r="E10" s="6">
        <f t="shared" si="0"/>
        <v>0</v>
      </c>
      <c r="F10" s="3">
        <v>7</v>
      </c>
      <c r="G10" s="3" t="s">
        <v>19</v>
      </c>
      <c r="H10" s="41">
        <f>VLOOKUP($A10,RP!$F:$AV,6,0)</f>
        <v>6</v>
      </c>
      <c r="I10" s="41">
        <f>VLOOKUP($A10,RP!$F:$AV,22,0)</f>
        <v>6</v>
      </c>
      <c r="J10" s="6">
        <f t="shared" si="1"/>
        <v>0</v>
      </c>
      <c r="K10" s="41">
        <f>VLOOKUP($A10,RP!$F:$AV,8,0)</f>
        <v>17</v>
      </c>
      <c r="L10" s="41">
        <f>VLOOKUP($A10,RP!$F:$AV,24,0)</f>
        <v>17</v>
      </c>
      <c r="M10" s="6">
        <f t="shared" si="2"/>
        <v>0</v>
      </c>
      <c r="N10" s="44">
        <f>VLOOKUP($A10,RP!$F:$AV,10,0)</f>
        <v>9</v>
      </c>
      <c r="O10" s="44">
        <f>VLOOKUP($A10,RP!$F:$AV,26,0)</f>
        <v>9</v>
      </c>
      <c r="P10" s="6">
        <f t="shared" si="3"/>
        <v>0</v>
      </c>
    </row>
    <row r="11" spans="1:16" ht="24.75" thickTop="1" thickBot="1" x14ac:dyDescent="0.25">
      <c r="A11" s="13" t="s">
        <v>148</v>
      </c>
      <c r="B11" s="4" t="s">
        <v>12</v>
      </c>
      <c r="C11" s="4">
        <f>VLOOKUP($A11,RP!$A:$AZ,3,0)</f>
        <v>76</v>
      </c>
      <c r="D11" s="4">
        <f>VLOOKUP($A11,RP!$A:$AZ,4,0)</f>
        <v>81</v>
      </c>
      <c r="E11" s="6">
        <f t="shared" si="0"/>
        <v>-5</v>
      </c>
      <c r="F11" s="3">
        <v>8</v>
      </c>
      <c r="G11" s="3" t="s">
        <v>13</v>
      </c>
      <c r="H11" s="41">
        <f>VLOOKUP($A11,RP!$F:$AV,6,0)</f>
        <v>6</v>
      </c>
      <c r="I11" s="41">
        <f>VLOOKUP($A11,RP!$F:$AV,22,0)</f>
        <v>6</v>
      </c>
      <c r="J11" s="6">
        <f t="shared" si="1"/>
        <v>0</v>
      </c>
      <c r="K11" s="41">
        <f>VLOOKUP($A11,RP!$F:$AV,8,0)</f>
        <v>20.5</v>
      </c>
      <c r="L11" s="41">
        <f>VLOOKUP($A11,RP!$F:$AV,24,0)</f>
        <v>20</v>
      </c>
      <c r="M11" s="6">
        <f t="shared" si="2"/>
        <v>0.5</v>
      </c>
      <c r="N11" s="44">
        <f>VLOOKUP($A11,RP!$F:$AV,10,0)</f>
        <v>6.4</v>
      </c>
      <c r="O11" s="44">
        <f>VLOOKUP($A11,RP!$F:$AV,26,0)</f>
        <v>6.4</v>
      </c>
      <c r="P11" s="6">
        <f t="shared" si="3"/>
        <v>0</v>
      </c>
    </row>
    <row r="12" spans="1:16" ht="24.75" thickTop="1" thickBot="1" x14ac:dyDescent="0.25">
      <c r="A12" s="13" t="s">
        <v>187</v>
      </c>
      <c r="B12" s="4" t="s">
        <v>47</v>
      </c>
      <c r="C12" s="4">
        <f>VLOOKUP($A12,RP!$A:$AZ,3,0)</f>
        <v>86</v>
      </c>
      <c r="D12" s="4">
        <f>VLOOKUP($A12,RP!$A:$AZ,4,0)</f>
        <v>86</v>
      </c>
      <c r="E12" s="6">
        <f t="shared" si="0"/>
        <v>0</v>
      </c>
      <c r="F12" s="3">
        <v>9</v>
      </c>
      <c r="G12" s="3" t="s">
        <v>48</v>
      </c>
      <c r="H12" s="41">
        <f>VLOOKUP($A12,RP!$F:$AV,6,0)</f>
        <v>6</v>
      </c>
      <c r="I12" s="41">
        <f>VLOOKUP($A12,RP!$F:$AV,22,0)</f>
        <v>6</v>
      </c>
      <c r="J12" s="6">
        <f t="shared" si="1"/>
        <v>0</v>
      </c>
      <c r="K12" s="41">
        <f>VLOOKUP($A12,RP!$F:$AV,8,0)</f>
        <v>19</v>
      </c>
      <c r="L12" s="41">
        <f>VLOOKUP($A12,RP!$F:$AV,24,0)</f>
        <v>19</v>
      </c>
      <c r="M12" s="6">
        <f t="shared" si="2"/>
        <v>0</v>
      </c>
      <c r="N12" s="44">
        <f>VLOOKUP($A12,RP!$F:$AV,10,0)</f>
        <v>1.8</v>
      </c>
      <c r="O12" s="44">
        <f>VLOOKUP($A12,RP!$F:$AV,26,0)</f>
        <v>1.8</v>
      </c>
      <c r="P12" s="6">
        <f t="shared" si="3"/>
        <v>0</v>
      </c>
    </row>
    <row r="13" spans="1:16" ht="24.75" thickTop="1" thickBot="1" x14ac:dyDescent="0.25">
      <c r="A13" s="13" t="s">
        <v>182</v>
      </c>
      <c r="B13" s="4" t="s">
        <v>30</v>
      </c>
      <c r="C13" s="4">
        <f>VLOOKUP($A13,RP!$A:$AZ,3,0)</f>
        <v>88</v>
      </c>
      <c r="D13" s="4">
        <f>VLOOKUP($A13,RP!$A:$AZ,4,0)</f>
        <v>91</v>
      </c>
      <c r="E13" s="6">
        <f t="shared" si="0"/>
        <v>-3</v>
      </c>
      <c r="F13" s="3">
        <v>10</v>
      </c>
      <c r="G13" s="3" t="s">
        <v>31</v>
      </c>
      <c r="H13" s="41">
        <f>VLOOKUP($A13,RP!$F:$AV,6,0)</f>
        <v>7</v>
      </c>
      <c r="I13" s="41">
        <f>VLOOKUP($A13,RP!$F:$AV,22,0)</f>
        <v>7</v>
      </c>
      <c r="J13" s="6">
        <f t="shared" ref="J13:J24" si="4">-(I13-H13)</f>
        <v>0</v>
      </c>
      <c r="K13" s="41">
        <f>VLOOKUP($A13,RP!$F:$AV,8,0)</f>
        <v>35</v>
      </c>
      <c r="L13" s="41">
        <f>VLOOKUP($A13,RP!$F:$AV,24,0)</f>
        <v>35</v>
      </c>
      <c r="M13" s="6">
        <f t="shared" si="2"/>
        <v>0</v>
      </c>
      <c r="N13" s="44">
        <f>VLOOKUP($A13,RP!$F:$AV,10,0)</f>
        <v>3</v>
      </c>
      <c r="O13" s="44">
        <f>VLOOKUP($A13,RP!$F:$AV,26,0)</f>
        <v>3</v>
      </c>
      <c r="P13" s="6">
        <f t="shared" si="3"/>
        <v>0</v>
      </c>
    </row>
    <row r="14" spans="1:16" ht="24.75" thickTop="1" thickBot="1" x14ac:dyDescent="0.25">
      <c r="A14" s="13" t="s">
        <v>176</v>
      </c>
      <c r="B14" s="4" t="s">
        <v>22</v>
      </c>
      <c r="C14" s="4">
        <f>VLOOKUP($A14,RP!$A:$AZ,3,0)</f>
        <v>98</v>
      </c>
      <c r="D14" s="4">
        <f>VLOOKUP($A14,RP!$A:$AZ,4,0)</f>
        <v>94</v>
      </c>
      <c r="E14" s="6">
        <f t="shared" si="0"/>
        <v>4</v>
      </c>
      <c r="F14" s="3">
        <v>11</v>
      </c>
      <c r="G14" s="3" t="s">
        <v>23</v>
      </c>
      <c r="H14" s="41">
        <f>VLOOKUP($A14,RP!$F:$AV,6,0)</f>
        <v>5</v>
      </c>
      <c r="I14" s="41">
        <f>VLOOKUP($A14,RP!$F:$AV,22,0)</f>
        <v>5</v>
      </c>
      <c r="J14" s="6">
        <f t="shared" si="4"/>
        <v>0</v>
      </c>
      <c r="K14" s="41">
        <f>VLOOKUP($A14,RP!$F:$AV,8,0)</f>
        <v>40</v>
      </c>
      <c r="L14" s="41">
        <f>VLOOKUP($A14,RP!$F:$AV,24,0)</f>
        <v>35</v>
      </c>
      <c r="M14" s="6">
        <f t="shared" si="2"/>
        <v>5</v>
      </c>
      <c r="N14" s="44">
        <f>VLOOKUP($A14,RP!$F:$AV,10,0)</f>
        <v>6.1</v>
      </c>
      <c r="O14" s="44">
        <f>VLOOKUP($A14,RP!$F:$AV,26,0)</f>
        <v>6.1</v>
      </c>
      <c r="P14" s="6">
        <f t="shared" si="3"/>
        <v>0</v>
      </c>
    </row>
    <row r="15" spans="1:16" ht="24.75" thickTop="1" thickBot="1" x14ac:dyDescent="0.25">
      <c r="A15" s="13" t="s">
        <v>167</v>
      </c>
      <c r="B15" s="4" t="s">
        <v>40</v>
      </c>
      <c r="C15" s="4">
        <f>VLOOKUP($A15,RP!$A:$AZ,3,0)</f>
        <v>94</v>
      </c>
      <c r="D15" s="4">
        <f>VLOOKUP($A15,RP!$A:$AZ,4,0)</f>
        <v>95</v>
      </c>
      <c r="E15" s="6">
        <f t="shared" si="0"/>
        <v>-1</v>
      </c>
      <c r="F15" s="3">
        <v>12</v>
      </c>
      <c r="G15" s="3" t="s">
        <v>41</v>
      </c>
      <c r="H15" s="41">
        <f>VLOOKUP($A15,RP!$F:$AV,6,0)</f>
        <v>6</v>
      </c>
      <c r="I15" s="41">
        <f>VLOOKUP($A15,RP!$F:$AV,22,0)</f>
        <v>6</v>
      </c>
      <c r="J15" s="6">
        <f t="shared" si="4"/>
        <v>0</v>
      </c>
      <c r="K15" s="41">
        <f>VLOOKUP($A15,RP!$F:$AV,8,0)</f>
        <v>11</v>
      </c>
      <c r="L15" s="41">
        <f>VLOOKUP($A15,RP!$F:$AV,24,0)</f>
        <v>11</v>
      </c>
      <c r="M15" s="6">
        <f t="shared" si="2"/>
        <v>0</v>
      </c>
      <c r="N15" s="44">
        <f>VLOOKUP($A15,RP!$F:$AV,10,0)</f>
        <v>2.6</v>
      </c>
      <c r="O15" s="44">
        <f>VLOOKUP($A15,RP!$F:$AV,26,0)</f>
        <v>2.6</v>
      </c>
      <c r="P15" s="6">
        <f t="shared" si="3"/>
        <v>0</v>
      </c>
    </row>
    <row r="16" spans="1:16" ht="24.75" thickTop="1" thickBot="1" x14ac:dyDescent="0.25">
      <c r="A16" s="13" t="s">
        <v>144</v>
      </c>
      <c r="B16" s="4" t="s">
        <v>34</v>
      </c>
      <c r="C16" s="4">
        <f>VLOOKUP($A16,RP!$A:$AZ,3,0)</f>
        <v>102</v>
      </c>
      <c r="D16" s="4">
        <f>VLOOKUP($A16,RP!$A:$AZ,4,0)</f>
        <v>103</v>
      </c>
      <c r="E16" s="6">
        <f t="shared" si="0"/>
        <v>-1</v>
      </c>
      <c r="F16" s="3">
        <v>13</v>
      </c>
      <c r="G16" s="3" t="s">
        <v>35</v>
      </c>
      <c r="H16" s="41">
        <f>VLOOKUP($A16,RP!$F:$AV,6,0)</f>
        <v>4</v>
      </c>
      <c r="I16" s="41">
        <f>VLOOKUP($A16,RP!$F:$AV,22,0)</f>
        <v>4</v>
      </c>
      <c r="J16" s="6">
        <f t="shared" si="4"/>
        <v>0</v>
      </c>
      <c r="K16" s="41">
        <f>VLOOKUP($A16,RP!$F:$AV,8,0)</f>
        <v>49</v>
      </c>
      <c r="L16" s="41">
        <f>VLOOKUP($A16,RP!$F:$AV,24,0)</f>
        <v>49</v>
      </c>
      <c r="M16" s="6">
        <f t="shared" si="2"/>
        <v>0</v>
      </c>
      <c r="N16" s="44">
        <f>VLOOKUP($A16,RP!$F:$AV,10,0)</f>
        <v>4.5</v>
      </c>
      <c r="O16" s="44">
        <f>VLOOKUP($A16,RP!$F:$AV,26,0)</f>
        <v>4.5</v>
      </c>
      <c r="P16" s="6">
        <f t="shared" si="3"/>
        <v>0</v>
      </c>
    </row>
    <row r="17" spans="1:16" ht="24.75" thickTop="1" thickBot="1" x14ac:dyDescent="0.25">
      <c r="A17" s="13" t="s">
        <v>132</v>
      </c>
      <c r="B17" s="4" t="s">
        <v>32</v>
      </c>
      <c r="C17" s="4">
        <f>VLOOKUP($A17,RP!$A:$AZ,3,0)</f>
        <v>107</v>
      </c>
      <c r="D17" s="4">
        <f>VLOOKUP($A17,RP!$A:$AZ,4,0)</f>
        <v>110</v>
      </c>
      <c r="E17" s="6">
        <f t="shared" si="0"/>
        <v>-3</v>
      </c>
      <c r="F17" s="3">
        <v>14</v>
      </c>
      <c r="G17" s="3" t="s">
        <v>33</v>
      </c>
      <c r="H17" s="41">
        <f>VLOOKUP($A17,RP!$F:$AV,6,0)</f>
        <v>8</v>
      </c>
      <c r="I17" s="41">
        <f>VLOOKUP($A17,RP!$F:$AV,22,0)</f>
        <v>8</v>
      </c>
      <c r="J17" s="6">
        <f t="shared" si="4"/>
        <v>0</v>
      </c>
      <c r="K17" s="41">
        <f>VLOOKUP($A17,RP!$F:$AV,8,0)</f>
        <v>37</v>
      </c>
      <c r="L17" s="41">
        <f>VLOOKUP($A17,RP!$F:$AV,24,0)</f>
        <v>37</v>
      </c>
      <c r="M17" s="6">
        <f t="shared" si="2"/>
        <v>0</v>
      </c>
      <c r="N17" s="44">
        <f>VLOOKUP($A17,RP!$F:$AV,10,0)</f>
        <v>6</v>
      </c>
      <c r="O17" s="44">
        <f>VLOOKUP($A17,RP!$F:$AV,26,0)</f>
        <v>6</v>
      </c>
      <c r="P17" s="6">
        <f t="shared" si="3"/>
        <v>0</v>
      </c>
    </row>
    <row r="18" spans="1:16" ht="24.75" thickTop="1" thickBot="1" x14ac:dyDescent="0.25">
      <c r="A18" s="13" t="s">
        <v>98</v>
      </c>
      <c r="B18" s="4" t="s">
        <v>38</v>
      </c>
      <c r="C18" s="4">
        <f>VLOOKUP($A18,RP!$A:$AZ,3,0)</f>
        <v>117</v>
      </c>
      <c r="D18" s="4">
        <f>VLOOKUP($A18,RP!$A:$AZ,4,0)</f>
        <v>113</v>
      </c>
      <c r="E18" s="6">
        <f t="shared" si="0"/>
        <v>4</v>
      </c>
      <c r="F18" s="3">
        <v>15</v>
      </c>
      <c r="G18" s="3" t="s">
        <v>39</v>
      </c>
      <c r="H18" s="41">
        <f>VLOOKUP($A18,RP!$F:$AV,6,0)</f>
        <v>4</v>
      </c>
      <c r="I18" s="41">
        <f>VLOOKUP($A18,RP!$F:$AV,22,0)</f>
        <v>4</v>
      </c>
      <c r="J18" s="6">
        <f t="shared" si="4"/>
        <v>0</v>
      </c>
      <c r="K18" s="41">
        <f>VLOOKUP($A18,RP!$F:$AV,8,0)</f>
        <v>30</v>
      </c>
      <c r="L18" s="41">
        <f>VLOOKUP($A18,RP!$F:$AV,24,0)</f>
        <v>30</v>
      </c>
      <c r="M18" s="6">
        <f t="shared" si="2"/>
        <v>0</v>
      </c>
      <c r="N18" s="44">
        <f>VLOOKUP($A18,RP!$F:$AV,10,0)</f>
        <v>8</v>
      </c>
      <c r="O18" s="44">
        <f>VLOOKUP($A18,RP!$F:$AV,26,0)</f>
        <v>7.6</v>
      </c>
      <c r="P18" s="6">
        <f t="shared" si="3"/>
        <v>0.40000000000000036</v>
      </c>
    </row>
    <row r="19" spans="1:16" ht="24.75" thickTop="1" thickBot="1" x14ac:dyDescent="0.25">
      <c r="A19" s="13" t="s">
        <v>104</v>
      </c>
      <c r="B19" s="4" t="s">
        <v>26</v>
      </c>
      <c r="C19" s="4">
        <f>VLOOKUP($A19,RP!$A:$AZ,3,0)</f>
        <v>113</v>
      </c>
      <c r="D19" s="4">
        <f>VLOOKUP($A19,RP!$A:$AZ,4,0)</f>
        <v>117</v>
      </c>
      <c r="E19" s="6">
        <f t="shared" si="0"/>
        <v>-4</v>
      </c>
      <c r="F19" s="3">
        <v>16</v>
      </c>
      <c r="G19" s="3" t="s">
        <v>27</v>
      </c>
      <c r="H19" s="41">
        <f>VLOOKUP($A19,RP!$F:$AV,6,0)</f>
        <v>6</v>
      </c>
      <c r="I19" s="41">
        <f>VLOOKUP($A19,RP!$F:$AV,22,0)</f>
        <v>6</v>
      </c>
      <c r="J19" s="6">
        <f t="shared" si="4"/>
        <v>0</v>
      </c>
      <c r="K19" s="41">
        <f>VLOOKUP($A19,RP!$F:$AV,8,0)</f>
        <v>24</v>
      </c>
      <c r="L19" s="41">
        <f>VLOOKUP($A19,RP!$F:$AV,24,0)</f>
        <v>24</v>
      </c>
      <c r="M19" s="6">
        <f t="shared" si="2"/>
        <v>0</v>
      </c>
      <c r="N19" s="44">
        <f>VLOOKUP($A19,RP!$F:$AV,10,0)</f>
        <v>5.7</v>
      </c>
      <c r="O19" s="44">
        <f>VLOOKUP($A19,RP!$F:$AV,26,0)</f>
        <v>5.6</v>
      </c>
      <c r="P19" s="6">
        <f t="shared" si="3"/>
        <v>0.10000000000000053</v>
      </c>
    </row>
    <row r="20" spans="1:16" ht="24.75" thickTop="1" thickBot="1" x14ac:dyDescent="0.25">
      <c r="A20" s="13" t="s">
        <v>115</v>
      </c>
      <c r="B20" s="4" t="s">
        <v>42</v>
      </c>
      <c r="C20" s="4">
        <f>VLOOKUP($A20,RP!$A:$AZ,3,0)</f>
        <v>116</v>
      </c>
      <c r="D20" s="4">
        <f>VLOOKUP($A20,RP!$A:$AZ,4,0)</f>
        <v>121</v>
      </c>
      <c r="E20" s="6">
        <f t="shared" si="0"/>
        <v>-5</v>
      </c>
      <c r="F20" s="3">
        <v>17</v>
      </c>
      <c r="G20" s="3" t="s">
        <v>43</v>
      </c>
      <c r="H20" s="41">
        <f>VLOOKUP($A20,RP!$F:$AV,6,0)</f>
        <v>5</v>
      </c>
      <c r="I20" s="41">
        <f>VLOOKUP($A20,RP!$F:$AV,22,0)</f>
        <v>5</v>
      </c>
      <c r="J20" s="6">
        <f t="shared" si="4"/>
        <v>0</v>
      </c>
      <c r="K20" s="41">
        <f>VLOOKUP($A20,RP!$F:$AV,8,0)</f>
        <v>51</v>
      </c>
      <c r="L20" s="41">
        <f>VLOOKUP($A20,RP!$F:$AV,24,0)</f>
        <v>51</v>
      </c>
      <c r="M20" s="6">
        <f t="shared" si="2"/>
        <v>0</v>
      </c>
      <c r="N20" s="44">
        <f>VLOOKUP($A20,RP!$F:$AV,10,0)</f>
        <v>7</v>
      </c>
      <c r="O20" s="44">
        <f>VLOOKUP($A20,RP!$F:$AV,26,0)</f>
        <v>7.3</v>
      </c>
      <c r="P20" s="6">
        <f t="shared" si="3"/>
        <v>-0.29999999999999982</v>
      </c>
    </row>
    <row r="21" spans="1:16" ht="24.75" thickTop="1" thickBot="1" x14ac:dyDescent="0.25">
      <c r="A21" s="13" t="s">
        <v>108</v>
      </c>
      <c r="B21" s="4" t="s">
        <v>28</v>
      </c>
      <c r="C21" s="4">
        <f>VLOOKUP($A21,RP!$A:$AZ,3,0)</f>
        <v>127</v>
      </c>
      <c r="D21" s="4">
        <f>VLOOKUP($A21,RP!$A:$AZ,4,0)</f>
        <v>130</v>
      </c>
      <c r="E21" s="6">
        <f t="shared" si="0"/>
        <v>-3</v>
      </c>
      <c r="F21" s="3">
        <v>18</v>
      </c>
      <c r="G21" s="3" t="s">
        <v>29</v>
      </c>
      <c r="H21" s="41">
        <f>VLOOKUP($A21,RP!$F:$AV,6,0)</f>
        <v>9</v>
      </c>
      <c r="I21" s="41">
        <f>VLOOKUP($A21,RP!$F:$AV,22,0)</f>
        <v>9</v>
      </c>
      <c r="J21" s="6">
        <f t="shared" si="4"/>
        <v>0</v>
      </c>
      <c r="K21" s="41">
        <f>VLOOKUP($A21,RP!$F:$AV,8,0)</f>
        <v>76</v>
      </c>
      <c r="L21" s="41">
        <f>VLOOKUP($A21,RP!$F:$AV,24,0)</f>
        <v>76</v>
      </c>
      <c r="M21" s="6">
        <f t="shared" si="2"/>
        <v>0</v>
      </c>
      <c r="N21" s="44">
        <f>VLOOKUP($A21,RP!$F:$AV,10,0)</f>
        <v>1.1000000000000001</v>
      </c>
      <c r="O21" s="44">
        <f>VLOOKUP($A21,RP!$F:$AV,26,0)</f>
        <v>1.1000000000000001</v>
      </c>
      <c r="P21" s="6">
        <f t="shared" si="3"/>
        <v>0</v>
      </c>
    </row>
    <row r="22" spans="1:16" ht="24.75" thickTop="1" thickBot="1" x14ac:dyDescent="0.25">
      <c r="A22" s="13" t="s">
        <v>163</v>
      </c>
      <c r="B22" s="4" t="s">
        <v>49</v>
      </c>
      <c r="C22" s="4">
        <f>VLOOKUP($A22,RP!$A:$AZ,3,0)</f>
        <v>154</v>
      </c>
      <c r="D22" s="4">
        <f>VLOOKUP($A22,RP!$A:$AZ,4,0)</f>
        <v>153</v>
      </c>
      <c r="E22" s="6">
        <f t="shared" si="0"/>
        <v>1</v>
      </c>
      <c r="F22" s="3">
        <v>19</v>
      </c>
      <c r="G22" s="3" t="s">
        <v>50</v>
      </c>
      <c r="H22" s="41">
        <f>VLOOKUP($A22,RP!$F:$AV,6,0)</f>
        <v>5</v>
      </c>
      <c r="I22" s="41">
        <f>VLOOKUP($A22,RP!$F:$AV,22,0)</f>
        <v>5</v>
      </c>
      <c r="J22" s="6">
        <f t="shared" si="4"/>
        <v>0</v>
      </c>
      <c r="K22" s="41">
        <f>VLOOKUP($A22,RP!$F:$AV,8,0)</f>
        <v>188</v>
      </c>
      <c r="L22" s="41">
        <f>VLOOKUP($A22,RP!$F:$AV,24,0)</f>
        <v>188</v>
      </c>
      <c r="M22" s="6">
        <f t="shared" si="2"/>
        <v>0</v>
      </c>
      <c r="N22" s="44">
        <f>VLOOKUP($A22,RP!$F:$AV,10,0)</f>
        <v>1.6</v>
      </c>
      <c r="O22" s="44">
        <f>VLOOKUP($A22,RP!$F:$AV,26,0)</f>
        <v>1.4</v>
      </c>
      <c r="P22" s="6">
        <f t="shared" si="3"/>
        <v>0.20000000000000018</v>
      </c>
    </row>
    <row r="23" spans="1:16" ht="24.75" thickTop="1" thickBot="1" x14ac:dyDescent="0.25">
      <c r="A23" s="13" t="s">
        <v>171</v>
      </c>
      <c r="B23" s="4" t="s">
        <v>191</v>
      </c>
      <c r="C23" s="4">
        <f>VLOOKUP($A23,RP!$A:$AZ,3,0)</f>
        <v>162</v>
      </c>
      <c r="D23" s="4">
        <f>VLOOKUP($A23,RP!$A:$AZ,4,0)</f>
        <v>162</v>
      </c>
      <c r="E23" s="6">
        <f t="shared" si="0"/>
        <v>0</v>
      </c>
      <c r="F23" s="3">
        <v>20</v>
      </c>
      <c r="G23" s="3" t="s">
        <v>44</v>
      </c>
      <c r="H23" s="41">
        <f>VLOOKUP($A23,RP!$F:$AV,6,0)</f>
        <v>4</v>
      </c>
      <c r="I23" s="41">
        <f>VLOOKUP($A23,RP!$F:$AV,22,0)</f>
        <v>4</v>
      </c>
      <c r="J23" s="6">
        <f t="shared" si="4"/>
        <v>0</v>
      </c>
      <c r="K23" s="41">
        <f>VLOOKUP($A23,RP!$F:$AV,8,0)</f>
        <v>48</v>
      </c>
      <c r="L23" s="41">
        <f>VLOOKUP($A23,RP!$F:$AV,24,0)</f>
        <v>48</v>
      </c>
      <c r="M23" s="6">
        <f t="shared" si="2"/>
        <v>0</v>
      </c>
      <c r="N23" s="44">
        <f>VLOOKUP($A23,RP!$F:$AV,10,0)</f>
        <v>28</v>
      </c>
      <c r="O23" s="44">
        <f>VLOOKUP($A23,RP!$F:$AV,26,0)</f>
        <v>28</v>
      </c>
      <c r="P23" s="6">
        <f t="shared" si="3"/>
        <v>0</v>
      </c>
    </row>
    <row r="24" spans="1:16" ht="24.75" thickTop="1" thickBot="1" x14ac:dyDescent="0.25">
      <c r="A24" s="13" t="s">
        <v>81</v>
      </c>
      <c r="B24" s="4" t="s">
        <v>36</v>
      </c>
      <c r="C24" s="4">
        <f>VLOOKUP($A24,RP!$A:$AZ,3,0)</f>
        <v>165</v>
      </c>
      <c r="D24" s="4">
        <f>VLOOKUP($A24,RP!$A:$AZ,4,0)</f>
        <v>165</v>
      </c>
      <c r="E24" s="6">
        <f t="shared" si="0"/>
        <v>0</v>
      </c>
      <c r="F24" s="3">
        <v>21</v>
      </c>
      <c r="G24" s="3" t="s">
        <v>37</v>
      </c>
      <c r="H24" s="41">
        <f>VLOOKUP($A24,RP!$F:$AV,6,0)</f>
        <v>10</v>
      </c>
      <c r="I24" s="41">
        <f>VLOOKUP($A24,RP!$F:$AV,22,0)</f>
        <v>10</v>
      </c>
      <c r="J24" s="6">
        <f t="shared" si="4"/>
        <v>0</v>
      </c>
      <c r="K24" s="41">
        <f>VLOOKUP($A24,RP!$F:$AV,8,0)</f>
        <v>55</v>
      </c>
      <c r="L24" s="41">
        <f>VLOOKUP($A24,RP!$F:$AV,24,0)</f>
        <v>55</v>
      </c>
      <c r="M24" s="6">
        <f t="shared" si="2"/>
        <v>0</v>
      </c>
      <c r="N24" s="44">
        <f>VLOOKUP($A24,RP!$F:$AV,10,0)</f>
        <v>7.1</v>
      </c>
      <c r="O24" s="44">
        <f>VLOOKUP($A24,RP!$F:$AV,26,0)</f>
        <v>7.1</v>
      </c>
      <c r="P24" s="6">
        <f t="shared" si="3"/>
        <v>0</v>
      </c>
    </row>
    <row r="25" spans="1:16" ht="24.75" thickTop="1" thickBot="1" x14ac:dyDescent="0.25">
      <c r="A25" s="13" t="s">
        <v>138</v>
      </c>
      <c r="B25" s="4" t="s">
        <v>45</v>
      </c>
      <c r="C25" s="4">
        <f>VLOOKUP($A25,RP!$A:$AZ,3,0)</f>
        <v>188</v>
      </c>
      <c r="D25" s="4">
        <f>VLOOKUP($A25,RP!$A:$AZ,4,0)</f>
        <v>187</v>
      </c>
      <c r="E25" s="6">
        <f t="shared" si="0"/>
        <v>1</v>
      </c>
      <c r="F25" s="3">
        <v>22</v>
      </c>
      <c r="G25" s="3" t="s">
        <v>46</v>
      </c>
      <c r="H25" s="41" t="str">
        <f>VLOOKUP($A25,RP!$F:$AV,6,0)</f>
        <v>No Practice</v>
      </c>
      <c r="I25" s="41" t="str">
        <f>VLOOKUP($A25,RP!$F:$AV,22,0)</f>
        <v>No Practice</v>
      </c>
      <c r="J25" s="6"/>
      <c r="K25" s="41" t="str">
        <f>VLOOKUP($A25,RP!$F:$AV,8,0)</f>
        <v>No Practice</v>
      </c>
      <c r="L25" s="41" t="str">
        <f>VLOOKUP($A25,RP!$F:$AV,24,0)</f>
        <v>No Practice</v>
      </c>
      <c r="M25" s="6"/>
      <c r="N25" s="44" t="str">
        <f>VLOOKUP($A25,RP!$F:$AV,10,0)</f>
        <v>No Practice</v>
      </c>
      <c r="O25" s="44" t="str">
        <f>VLOOKUP($A25,RP!$F:$AV,26,0)</f>
        <v>No Practice</v>
      </c>
      <c r="P25" s="6"/>
    </row>
    <row r="26" spans="1:16" ht="21.75" thickTop="1" thickBot="1" x14ac:dyDescent="0.25">
      <c r="B26" s="7" t="s">
        <v>51</v>
      </c>
      <c r="C26" s="8">
        <f>AVERAGE(C4:C25)</f>
        <v>94.36363636363636</v>
      </c>
      <c r="D26" s="8">
        <f>AVERAGE(D4:D25)</f>
        <v>92.272727272727266</v>
      </c>
      <c r="E26" s="8">
        <f>AVERAGE(E4:E25)</f>
        <v>2.0909090909090908</v>
      </c>
      <c r="F26" s="7"/>
      <c r="G26" s="9" t="s">
        <v>52</v>
      </c>
      <c r="H26" s="43">
        <f t="shared" ref="H26:P26" si="5">AVERAGE(H4:H25)</f>
        <v>5.4761904761904763</v>
      </c>
      <c r="I26" s="43">
        <f t="shared" si="5"/>
        <v>5.1428571428571432</v>
      </c>
      <c r="J26" s="43">
        <f t="shared" si="5"/>
        <v>0.33333333333333331</v>
      </c>
      <c r="K26" s="43">
        <f t="shared" si="5"/>
        <v>38.642857142857146</v>
      </c>
      <c r="L26" s="43">
        <f t="shared" si="5"/>
        <v>35.047619047619051</v>
      </c>
      <c r="M26" s="43">
        <f t="shared" si="5"/>
        <v>3.5952380952380953</v>
      </c>
      <c r="N26" s="43">
        <f t="shared" si="5"/>
        <v>5.0761904761904759</v>
      </c>
      <c r="O26" s="43">
        <f t="shared" si="5"/>
        <v>5.0571428571428569</v>
      </c>
      <c r="P26" s="43">
        <f t="shared" si="5"/>
        <v>1.9047619047619108E-2</v>
      </c>
    </row>
    <row r="27" spans="1:16" ht="15" thickTop="1" x14ac:dyDescent="0.2"/>
  </sheetData>
  <mergeCells count="7">
    <mergeCell ref="K1:M2"/>
    <mergeCell ref="N1:P2"/>
    <mergeCell ref="B1:G1"/>
    <mergeCell ref="B2:B3"/>
    <mergeCell ref="C2:D2"/>
    <mergeCell ref="G2:G3"/>
    <mergeCell ref="H1:J2"/>
  </mergeCells>
  <conditionalFormatting sqref="D4:D25">
    <cfRule type="colorScale" priority="1">
      <colorScale>
        <cfvo type="min"/>
        <cfvo type="num" val="95"/>
        <cfvo type="max"/>
        <color rgb="FF00B050"/>
        <color rgb="FFFFEB84"/>
        <color rgb="FFFF0000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G7" workbookViewId="0">
      <selection activeCell="L5" sqref="L5"/>
    </sheetView>
  </sheetViews>
  <sheetFormatPr defaultRowHeight="14.25" x14ac:dyDescent="0.2"/>
  <cols>
    <col min="2" max="2" width="26.125" bestFit="1" customWidth="1"/>
    <col min="5" max="5" width="10.875" customWidth="1"/>
    <col min="6" max="6" width="9.375" bestFit="1" customWidth="1"/>
    <col min="7" max="7" width="17.875" bestFit="1" customWidth="1"/>
    <col min="8" max="8" width="14.375" style="33" bestFit="1" customWidth="1"/>
    <col min="9" max="9" width="14.375" bestFit="1" customWidth="1"/>
    <col min="10" max="10" width="15.125" customWidth="1"/>
    <col min="11" max="11" width="14.375" style="33" bestFit="1" customWidth="1"/>
    <col min="12" max="12" width="14.375" bestFit="1" customWidth="1"/>
    <col min="14" max="14" width="14.375" style="33" bestFit="1" customWidth="1"/>
    <col min="15" max="15" width="14.375" bestFit="1" customWidth="1"/>
    <col min="16" max="16" width="13.875" bestFit="1" customWidth="1"/>
    <col min="17" max="17" width="14.375" style="33" bestFit="1" customWidth="1"/>
    <col min="18" max="18" width="14.375" bestFit="1" customWidth="1"/>
    <col min="19" max="19" width="13.875" bestFit="1" customWidth="1"/>
  </cols>
  <sheetData>
    <row r="1" spans="1:19" ht="122.25" customHeight="1" thickTop="1" thickBot="1" x14ac:dyDescent="0.25">
      <c r="B1" s="55" t="s">
        <v>216</v>
      </c>
      <c r="C1" s="55"/>
      <c r="D1" s="55"/>
      <c r="E1" s="55"/>
      <c r="F1" s="55"/>
      <c r="G1" s="55"/>
      <c r="H1" s="58" t="s">
        <v>2251</v>
      </c>
      <c r="I1" s="59"/>
      <c r="J1" s="60"/>
      <c r="K1" s="58" t="s">
        <v>2252</v>
      </c>
      <c r="L1" s="59"/>
      <c r="M1" s="60"/>
      <c r="N1" s="58" t="s">
        <v>2253</v>
      </c>
      <c r="O1" s="59"/>
      <c r="P1" s="60"/>
      <c r="Q1" s="58" t="s">
        <v>2254</v>
      </c>
      <c r="R1" s="59"/>
      <c r="S1" s="60"/>
    </row>
    <row r="2" spans="1:19" ht="81.75" customHeight="1" thickTop="1" thickBot="1" x14ac:dyDescent="0.25">
      <c r="B2" s="56" t="s">
        <v>1</v>
      </c>
      <c r="C2" s="56" t="s">
        <v>2</v>
      </c>
      <c r="D2" s="57"/>
      <c r="E2" s="1" t="s">
        <v>3</v>
      </c>
      <c r="F2" s="2" t="s">
        <v>4</v>
      </c>
      <c r="G2" s="57" t="s">
        <v>5</v>
      </c>
      <c r="H2" s="61"/>
      <c r="I2" s="62"/>
      <c r="J2" s="63"/>
      <c r="K2" s="61"/>
      <c r="L2" s="62"/>
      <c r="M2" s="63"/>
      <c r="N2" s="61"/>
      <c r="O2" s="62"/>
      <c r="P2" s="63"/>
      <c r="Q2" s="61"/>
      <c r="R2" s="62"/>
      <c r="S2" s="63"/>
    </row>
    <row r="3" spans="1:19" ht="48.75" thickTop="1" thickBot="1" x14ac:dyDescent="0.25">
      <c r="B3" s="56"/>
      <c r="C3" s="3">
        <v>2019</v>
      </c>
      <c r="D3" s="3">
        <v>2020</v>
      </c>
      <c r="E3" s="1" t="s">
        <v>6</v>
      </c>
      <c r="F3" s="2" t="s">
        <v>7</v>
      </c>
      <c r="G3" s="57"/>
      <c r="H3" s="18">
        <v>2019</v>
      </c>
      <c r="I3" s="18">
        <v>2020</v>
      </c>
      <c r="J3" s="20" t="s">
        <v>6</v>
      </c>
      <c r="K3" s="18">
        <v>2019</v>
      </c>
      <c r="L3" s="18">
        <v>2020</v>
      </c>
      <c r="M3" s="20" t="s">
        <v>6</v>
      </c>
      <c r="N3" s="18">
        <v>2019</v>
      </c>
      <c r="O3" s="18">
        <v>2020</v>
      </c>
      <c r="P3" s="20" t="s">
        <v>6</v>
      </c>
      <c r="Q3" s="18">
        <v>2019</v>
      </c>
      <c r="R3" s="18">
        <v>2020</v>
      </c>
      <c r="S3" s="20" t="s">
        <v>6</v>
      </c>
    </row>
    <row r="4" spans="1:19" ht="24.75" thickTop="1" thickBot="1" x14ac:dyDescent="0.25">
      <c r="A4" s="13" t="s">
        <v>122</v>
      </c>
      <c r="B4" s="4" t="s">
        <v>18</v>
      </c>
      <c r="C4" s="4">
        <f>VLOOKUP($A4,GC!$A:$AJ,3,0)</f>
        <v>138</v>
      </c>
      <c r="D4" s="4">
        <f>VLOOKUP($A4,GC!$A:$AJ,4,0)</f>
        <v>4</v>
      </c>
      <c r="E4" s="6">
        <f>-(D4-C4)</f>
        <v>134</v>
      </c>
      <c r="F4" s="3">
        <v>1</v>
      </c>
      <c r="G4" s="3" t="s">
        <v>220</v>
      </c>
      <c r="H4" s="41">
        <f>VLOOKUP($A4,GC!$F:$AV,11,0)</f>
        <v>0</v>
      </c>
      <c r="I4" s="41">
        <f>VLOOKUP($A4,GC!$F:$AV,26,0)</f>
        <v>11</v>
      </c>
      <c r="J4" s="6">
        <f>-(I4-H4)</f>
        <v>-11</v>
      </c>
      <c r="K4" s="41">
        <f>VLOOKUP($A4,GC!$F:$AV,13,0)</f>
        <v>7</v>
      </c>
      <c r="L4" s="41">
        <f>VLOOKUP($A4,GC!$F:$AV,28,0)</f>
        <v>8</v>
      </c>
      <c r="M4" s="6">
        <f>-(L4-K4)</f>
        <v>-1</v>
      </c>
      <c r="N4" s="41">
        <f>VLOOKUP($A4,GC!$F:$AV,15,0)</f>
        <v>7</v>
      </c>
      <c r="O4" s="41">
        <f>VLOOKUP($A4,GC!$F:$AV,30,0)</f>
        <v>19</v>
      </c>
      <c r="P4" s="6">
        <f>-(O4-N4)</f>
        <v>-12</v>
      </c>
      <c r="Q4" s="41">
        <f>VLOOKUP($A4,GC!$F:$AV,17,0)</f>
        <v>19.899999999999999</v>
      </c>
      <c r="R4" s="44">
        <f>VLOOKUP($A4,GC!$F:$AV,32,0)</f>
        <v>22.9</v>
      </c>
      <c r="S4" s="6">
        <f>-(R4-Q4)</f>
        <v>-3</v>
      </c>
    </row>
    <row r="5" spans="1:19" ht="24.75" thickTop="1" thickBot="1" x14ac:dyDescent="0.25">
      <c r="A5" s="13" t="s">
        <v>182</v>
      </c>
      <c r="B5" s="4" t="s">
        <v>30</v>
      </c>
      <c r="C5" s="4">
        <f>VLOOKUP($A5,GC!$A:$AJ,3,0)</f>
        <v>32</v>
      </c>
      <c r="D5" s="4">
        <f>VLOOKUP($A5,GC!$A:$AJ,4,0)</f>
        <v>25</v>
      </c>
      <c r="E5" s="6">
        <f t="shared" ref="E5:E25" si="0">-(D5-C5)</f>
        <v>7</v>
      </c>
      <c r="F5" s="3">
        <v>2</v>
      </c>
      <c r="G5" s="3" t="s">
        <v>31</v>
      </c>
      <c r="H5" s="41">
        <f>VLOOKUP($A5,GC!$F:$AV,11,0)</f>
        <v>8</v>
      </c>
      <c r="I5" s="41">
        <f>VLOOKUP($A5,GC!$F:$AV,26,0)</f>
        <v>8</v>
      </c>
      <c r="J5" s="6">
        <f t="shared" ref="J5:J25" si="1">-(I5-H5)</f>
        <v>0</v>
      </c>
      <c r="K5" s="41">
        <f>VLOOKUP($A5,GC!$F:$AV,13,0)</f>
        <v>8</v>
      </c>
      <c r="L5" s="41">
        <f>VLOOKUP($A5,GC!$F:$AV,28,0)</f>
        <v>8</v>
      </c>
      <c r="M5" s="6">
        <f t="shared" ref="M5:M24" si="2">-(L5-K5)</f>
        <v>0</v>
      </c>
      <c r="N5" s="41">
        <f>VLOOKUP($A5,GC!$F:$AV,15,0)</f>
        <v>16</v>
      </c>
      <c r="O5" s="41">
        <f>VLOOKUP($A5,GC!$F:$AV,30,0)</f>
        <v>16</v>
      </c>
      <c r="P5" s="6">
        <f t="shared" ref="P5:P24" si="3">-(O5-N5)</f>
        <v>0</v>
      </c>
      <c r="Q5" s="41">
        <f>VLOOKUP($A5,GC!$F:$AV,17,0)</f>
        <v>0</v>
      </c>
      <c r="R5" s="44">
        <f>VLOOKUP($A5,GC!$F:$AV,32,0)</f>
        <v>0</v>
      </c>
      <c r="S5" s="6">
        <f t="shared" ref="S5:S24" si="4">-(R5-Q5)</f>
        <v>0</v>
      </c>
    </row>
    <row r="6" spans="1:19" ht="24.75" thickTop="1" thickBot="1" x14ac:dyDescent="0.25">
      <c r="A6" s="13" t="s">
        <v>178</v>
      </c>
      <c r="B6" s="4" t="s">
        <v>8</v>
      </c>
      <c r="C6" s="4">
        <f>VLOOKUP($A6,GC!$A:$AJ,3,0)</f>
        <v>59</v>
      </c>
      <c r="D6" s="4">
        <f>VLOOKUP($A6,GC!$A:$AJ,4,0)</f>
        <v>48</v>
      </c>
      <c r="E6" s="6">
        <f t="shared" si="0"/>
        <v>11</v>
      </c>
      <c r="F6" s="3">
        <v>3</v>
      </c>
      <c r="G6" s="3" t="s">
        <v>213</v>
      </c>
      <c r="H6" s="41">
        <f>VLOOKUP($A6,GC!$F:$AV,11,0)</f>
        <v>6</v>
      </c>
      <c r="I6" s="41">
        <f>VLOOKUP($A6,GC!$F:$AV,26,0)</f>
        <v>6</v>
      </c>
      <c r="J6" s="6">
        <f t="shared" si="1"/>
        <v>0</v>
      </c>
      <c r="K6" s="41">
        <f>VLOOKUP($A6,GC!$F:$AV,13,0)</f>
        <v>8</v>
      </c>
      <c r="L6" s="41">
        <f>VLOOKUP($A6,GC!$F:$AV,28,0)</f>
        <v>8</v>
      </c>
      <c r="M6" s="6">
        <f t="shared" si="2"/>
        <v>0</v>
      </c>
      <c r="N6" s="41">
        <f>VLOOKUP($A6,GC!$F:$AV,15,0)</f>
        <v>14</v>
      </c>
      <c r="O6" s="41">
        <f>VLOOKUP($A6,GC!$F:$AV,30,0)</f>
        <v>14</v>
      </c>
      <c r="P6" s="6">
        <f t="shared" si="3"/>
        <v>0</v>
      </c>
      <c r="Q6" s="41">
        <f>VLOOKUP($A6,GC!$F:$AV,17,0)</f>
        <v>53.6</v>
      </c>
      <c r="R6" s="44">
        <f>VLOOKUP($A6,GC!$F:$AV,32,0)</f>
        <v>51.3</v>
      </c>
      <c r="S6" s="6">
        <f t="shared" si="4"/>
        <v>2.3000000000000043</v>
      </c>
    </row>
    <row r="7" spans="1:19" ht="24.75" thickTop="1" thickBot="1" x14ac:dyDescent="0.25">
      <c r="A7" s="13" t="s">
        <v>108</v>
      </c>
      <c r="B7" s="4" t="s">
        <v>28</v>
      </c>
      <c r="C7" s="4">
        <f>VLOOKUP($A7,GC!$A:$AJ,3,0)</f>
        <v>63</v>
      </c>
      <c r="D7" s="4">
        <f>VLOOKUP($A7,GC!$A:$AJ,4,0)</f>
        <v>67</v>
      </c>
      <c r="E7" s="6">
        <f t="shared" si="0"/>
        <v>-4</v>
      </c>
      <c r="F7" s="3">
        <v>4</v>
      </c>
      <c r="G7" s="3" t="s">
        <v>29</v>
      </c>
      <c r="H7" s="41">
        <f>VLOOKUP($A7,GC!$F:$AV,11,0)</f>
        <v>5</v>
      </c>
      <c r="I7" s="41">
        <f>VLOOKUP($A7,GC!$F:$AV,26,0)</f>
        <v>5</v>
      </c>
      <c r="J7" s="6">
        <f t="shared" si="1"/>
        <v>0</v>
      </c>
      <c r="K7" s="41">
        <f>VLOOKUP($A7,GC!$F:$AV,13,0)</f>
        <v>8</v>
      </c>
      <c r="L7" s="41">
        <f>VLOOKUP($A7,GC!$F:$AV,28,0)</f>
        <v>8</v>
      </c>
      <c r="M7" s="6">
        <f t="shared" si="2"/>
        <v>0</v>
      </c>
      <c r="N7" s="41">
        <f>VLOOKUP($A7,GC!$F:$AV,15,0)</f>
        <v>13</v>
      </c>
      <c r="O7" s="41">
        <f>VLOOKUP($A7,GC!$F:$AV,30,0)</f>
        <v>13</v>
      </c>
      <c r="P7" s="6">
        <f t="shared" si="3"/>
        <v>0</v>
      </c>
      <c r="Q7" s="41">
        <f>VLOOKUP($A7,GC!$F:$AV,17,0)</f>
        <v>27.3</v>
      </c>
      <c r="R7" s="44">
        <f>VLOOKUP($A7,GC!$F:$AV,32,0)</f>
        <v>31.3</v>
      </c>
      <c r="S7" s="6">
        <f t="shared" si="4"/>
        <v>-4</v>
      </c>
    </row>
    <row r="8" spans="1:19" ht="24.75" thickTop="1" thickBot="1" x14ac:dyDescent="0.25">
      <c r="A8" s="13" t="s">
        <v>158</v>
      </c>
      <c r="B8" s="4" t="s">
        <v>14</v>
      </c>
      <c r="C8" s="4">
        <f>VLOOKUP($A8,GC!$A:$AJ,3,0)</f>
        <v>122</v>
      </c>
      <c r="D8" s="4">
        <f>VLOOKUP($A8,GC!$A:$AJ,4,0)</f>
        <v>80</v>
      </c>
      <c r="E8" s="6">
        <f t="shared" si="0"/>
        <v>42</v>
      </c>
      <c r="F8" s="3">
        <v>5</v>
      </c>
      <c r="G8" s="3" t="s">
        <v>207</v>
      </c>
      <c r="H8" s="41">
        <f>VLOOKUP($A8,GC!$F:$AV,11,0)</f>
        <v>1</v>
      </c>
      <c r="I8" s="41">
        <f>VLOOKUP($A8,GC!$F:$AV,26,0)</f>
        <v>4</v>
      </c>
      <c r="J8" s="6">
        <f t="shared" si="1"/>
        <v>-3</v>
      </c>
      <c r="K8" s="41">
        <f>VLOOKUP($A8,GC!$F:$AV,13,0)</f>
        <v>8</v>
      </c>
      <c r="L8" s="41">
        <f>VLOOKUP($A8,GC!$F:$AV,28,0)</f>
        <v>8</v>
      </c>
      <c r="M8" s="6">
        <f t="shared" si="2"/>
        <v>0</v>
      </c>
      <c r="N8" s="41">
        <f>VLOOKUP($A8,GC!$F:$AV,15,0)</f>
        <v>9</v>
      </c>
      <c r="O8" s="41">
        <f>VLOOKUP($A8,GC!$F:$AV,30,0)</f>
        <v>12</v>
      </c>
      <c r="P8" s="6">
        <f t="shared" si="3"/>
        <v>-3</v>
      </c>
      <c r="Q8" s="41">
        <f>VLOOKUP($A8,GC!$F:$AV,17,0)</f>
        <v>63.2</v>
      </c>
      <c r="R8" s="44">
        <f>VLOOKUP($A8,GC!$F:$AV,32,0)</f>
        <v>56.7</v>
      </c>
      <c r="S8" s="6">
        <f t="shared" si="4"/>
        <v>6.5</v>
      </c>
    </row>
    <row r="9" spans="1:19" ht="24.75" thickTop="1" thickBot="1" x14ac:dyDescent="0.25">
      <c r="A9" s="13" t="s">
        <v>89</v>
      </c>
      <c r="B9" s="4" t="s">
        <v>10</v>
      </c>
      <c r="C9" s="4">
        <f>VLOOKUP($A9,GC!$A:$AJ,3,0)</f>
        <v>112</v>
      </c>
      <c r="D9" s="4">
        <f>VLOOKUP($A9,GC!$A:$AJ,4,0)</f>
        <v>94</v>
      </c>
      <c r="E9" s="6">
        <f t="shared" si="0"/>
        <v>18</v>
      </c>
      <c r="F9" s="3">
        <v>6</v>
      </c>
      <c r="G9" s="3" t="s">
        <v>11</v>
      </c>
      <c r="H9" s="41">
        <f>VLOOKUP($A9,GC!$F:$AV,11,0)</f>
        <v>1</v>
      </c>
      <c r="I9" s="41">
        <f>VLOOKUP($A9,GC!$F:$AV,26,0)</f>
        <v>3</v>
      </c>
      <c r="J9" s="6">
        <f t="shared" si="1"/>
        <v>-2</v>
      </c>
      <c r="K9" s="41">
        <f>VLOOKUP($A9,GC!$F:$AV,13,0)</f>
        <v>8</v>
      </c>
      <c r="L9" s="41">
        <f>VLOOKUP($A9,GC!$F:$AV,28,0)</f>
        <v>8</v>
      </c>
      <c r="M9" s="6">
        <f t="shared" si="2"/>
        <v>0</v>
      </c>
      <c r="N9" s="41">
        <f>VLOOKUP($A9,GC!$F:$AV,15,0)</f>
        <v>9</v>
      </c>
      <c r="O9" s="41">
        <f>VLOOKUP($A9,GC!$F:$AV,30,0)</f>
        <v>11</v>
      </c>
      <c r="P9" s="6">
        <f t="shared" si="3"/>
        <v>-2</v>
      </c>
      <c r="Q9" s="41">
        <f>VLOOKUP($A9,GC!$F:$AV,17,0)</f>
        <v>28</v>
      </c>
      <c r="R9" s="44">
        <f>VLOOKUP($A9,GC!$F:$AV,32,0)</f>
        <v>40.9</v>
      </c>
      <c r="S9" s="6">
        <f t="shared" si="4"/>
        <v>-12.899999999999999</v>
      </c>
    </row>
    <row r="10" spans="1:19" ht="24.75" thickTop="1" thickBot="1" x14ac:dyDescent="0.25">
      <c r="A10" s="13" t="s">
        <v>176</v>
      </c>
      <c r="B10" s="4" t="s">
        <v>22</v>
      </c>
      <c r="C10" s="4">
        <f>VLOOKUP($A10,GC!$A:$AJ,3,0)</f>
        <v>111</v>
      </c>
      <c r="D10" s="4">
        <f>VLOOKUP($A10,GC!$A:$AJ,4,0)</f>
        <v>104</v>
      </c>
      <c r="E10" s="6">
        <f t="shared" si="0"/>
        <v>7</v>
      </c>
      <c r="F10" s="3">
        <v>7</v>
      </c>
      <c r="G10" s="3" t="s">
        <v>23</v>
      </c>
      <c r="H10" s="41">
        <f>VLOOKUP($A10,GC!$F:$AV,11,0)</f>
        <v>3</v>
      </c>
      <c r="I10" s="41">
        <f>VLOOKUP($A10,GC!$F:$AV,26,0)</f>
        <v>3</v>
      </c>
      <c r="J10" s="6">
        <f t="shared" si="1"/>
        <v>0</v>
      </c>
      <c r="K10" s="41">
        <f>VLOOKUP($A10,GC!$F:$AV,13,0)</f>
        <v>7</v>
      </c>
      <c r="L10" s="41">
        <f>VLOOKUP($A10,GC!$F:$AV,28,0)</f>
        <v>7</v>
      </c>
      <c r="M10" s="6">
        <f t="shared" si="2"/>
        <v>0</v>
      </c>
      <c r="N10" s="41">
        <f>VLOOKUP($A10,GC!$F:$AV,15,0)</f>
        <v>10</v>
      </c>
      <c r="O10" s="41">
        <f>VLOOKUP($A10,GC!$F:$AV,30,0)</f>
        <v>10</v>
      </c>
      <c r="P10" s="6">
        <f t="shared" si="3"/>
        <v>0</v>
      </c>
      <c r="Q10" s="41">
        <f>VLOOKUP($A10,GC!$F:$AV,17,0)</f>
        <v>0</v>
      </c>
      <c r="R10" s="44">
        <f>VLOOKUP($A10,GC!$F:$AV,32,0)</f>
        <v>0</v>
      </c>
      <c r="S10" s="6">
        <f t="shared" si="4"/>
        <v>0</v>
      </c>
    </row>
    <row r="11" spans="1:19" ht="24.75" thickTop="1" thickBot="1" x14ac:dyDescent="0.25">
      <c r="A11" s="13" t="s">
        <v>125</v>
      </c>
      <c r="B11" s="4" t="s">
        <v>24</v>
      </c>
      <c r="C11" s="4">
        <f>VLOOKUP($A11,GC!$A:$AJ,3,0)</f>
        <v>139</v>
      </c>
      <c r="D11" s="4">
        <f>VLOOKUP($A11,GC!$A:$AJ,4,0)</f>
        <v>119</v>
      </c>
      <c r="E11" s="6">
        <f t="shared" si="0"/>
        <v>20</v>
      </c>
      <c r="F11" s="3">
        <v>8</v>
      </c>
      <c r="G11" s="3" t="s">
        <v>25</v>
      </c>
      <c r="H11" s="41">
        <f>VLOOKUP($A11,GC!$F:$AV,11,0)</f>
        <v>1</v>
      </c>
      <c r="I11" s="41">
        <f>VLOOKUP($A11,GC!$F:$AV,26,0)</f>
        <v>1</v>
      </c>
      <c r="J11" s="6">
        <f t="shared" si="1"/>
        <v>0</v>
      </c>
      <c r="K11" s="41">
        <f>VLOOKUP($A11,GC!$F:$AV,13,0)</f>
        <v>6</v>
      </c>
      <c r="L11" s="41">
        <f>VLOOKUP($A11,GC!$F:$AV,28,0)</f>
        <v>8</v>
      </c>
      <c r="M11" s="6">
        <f t="shared" si="2"/>
        <v>-2</v>
      </c>
      <c r="N11" s="41">
        <f>VLOOKUP($A11,GC!$F:$AV,15,0)</f>
        <v>7</v>
      </c>
      <c r="O11" s="41">
        <f>VLOOKUP($A11,GC!$F:$AV,30,0)</f>
        <v>9</v>
      </c>
      <c r="P11" s="6">
        <f t="shared" si="3"/>
        <v>-2</v>
      </c>
      <c r="Q11" s="41">
        <f>VLOOKUP($A11,GC!$F:$AV,17,0)</f>
        <v>30.7</v>
      </c>
      <c r="R11" s="44">
        <f>VLOOKUP($A11,GC!$F:$AV,32,0)</f>
        <v>31.6</v>
      </c>
      <c r="S11" s="6">
        <f t="shared" si="4"/>
        <v>-0.90000000000000213</v>
      </c>
    </row>
    <row r="12" spans="1:19" ht="24.75" thickTop="1" thickBot="1" x14ac:dyDescent="0.25">
      <c r="A12" s="13" t="s">
        <v>148</v>
      </c>
      <c r="B12" s="4" t="s">
        <v>12</v>
      </c>
      <c r="C12" s="4">
        <f>VLOOKUP($A12,GC!$A:$AJ,3,0)</f>
        <v>117</v>
      </c>
      <c r="D12" s="4">
        <f>VLOOKUP($A12,GC!$A:$AJ,4,0)</f>
        <v>119</v>
      </c>
      <c r="E12" s="6">
        <f t="shared" si="0"/>
        <v>-2</v>
      </c>
      <c r="F12" s="3">
        <v>9</v>
      </c>
      <c r="G12" s="3" t="s">
        <v>13</v>
      </c>
      <c r="H12" s="41">
        <f>VLOOKUP($A12,GC!$F:$AV,11,0)</f>
        <v>2</v>
      </c>
      <c r="I12" s="41">
        <f>VLOOKUP($A12,GC!$F:$AV,26,0)</f>
        <v>2</v>
      </c>
      <c r="J12" s="6">
        <f t="shared" si="1"/>
        <v>0</v>
      </c>
      <c r="K12" s="41">
        <f>VLOOKUP($A12,GC!$F:$AV,13,0)</f>
        <v>7</v>
      </c>
      <c r="L12" s="41">
        <f>VLOOKUP($A12,GC!$F:$AV,28,0)</f>
        <v>7</v>
      </c>
      <c r="M12" s="6">
        <f t="shared" si="2"/>
        <v>0</v>
      </c>
      <c r="N12" s="41">
        <f>VLOOKUP($A12,GC!$F:$AV,15,0)</f>
        <v>9</v>
      </c>
      <c r="O12" s="41">
        <f>VLOOKUP($A12,GC!$F:$AV,30,0)</f>
        <v>9</v>
      </c>
      <c r="P12" s="6">
        <f t="shared" si="3"/>
        <v>0</v>
      </c>
      <c r="Q12" s="41">
        <f>VLOOKUP($A12,GC!$F:$AV,17,0)</f>
        <v>29</v>
      </c>
      <c r="R12" s="44">
        <f>VLOOKUP($A12,GC!$F:$AV,32,0)</f>
        <v>31.6</v>
      </c>
      <c r="S12" s="6">
        <f t="shared" si="4"/>
        <v>-2.6000000000000014</v>
      </c>
    </row>
    <row r="13" spans="1:19" ht="24.75" thickTop="1" thickBot="1" x14ac:dyDescent="0.25">
      <c r="A13" s="13" t="s">
        <v>153</v>
      </c>
      <c r="B13" s="4" t="s">
        <v>20</v>
      </c>
      <c r="C13" s="4">
        <f>VLOOKUP($A13,GC!$A:$AJ,3,0)</f>
        <v>131</v>
      </c>
      <c r="D13" s="4">
        <f>VLOOKUP($A13,GC!$A:$AJ,4,0)</f>
        <v>119</v>
      </c>
      <c r="E13" s="6">
        <f t="shared" si="0"/>
        <v>12</v>
      </c>
      <c r="F13" s="3">
        <v>10</v>
      </c>
      <c r="G13" s="3" t="s">
        <v>202</v>
      </c>
      <c r="H13" s="41">
        <f>VLOOKUP($A13,GC!$F:$AV,11,0)</f>
        <v>1</v>
      </c>
      <c r="I13" s="41">
        <f>VLOOKUP($A13,GC!$F:$AV,26,0)</f>
        <v>1</v>
      </c>
      <c r="J13" s="6">
        <f t="shared" si="1"/>
        <v>0</v>
      </c>
      <c r="K13" s="41">
        <f>VLOOKUP($A13,GC!$F:$AV,13,0)</f>
        <v>7</v>
      </c>
      <c r="L13" s="41">
        <f>VLOOKUP($A13,GC!$F:$AV,28,0)</f>
        <v>8</v>
      </c>
      <c r="M13" s="6">
        <f t="shared" si="2"/>
        <v>-1</v>
      </c>
      <c r="N13" s="41">
        <f>VLOOKUP($A13,GC!$F:$AV,15,0)</f>
        <v>8</v>
      </c>
      <c r="O13" s="41">
        <f>VLOOKUP($A13,GC!$F:$AV,30,0)</f>
        <v>9</v>
      </c>
      <c r="P13" s="6">
        <f t="shared" si="3"/>
        <v>-1</v>
      </c>
      <c r="Q13" s="41">
        <f>VLOOKUP($A13,GC!$F:$AV,17,0)</f>
        <v>0</v>
      </c>
      <c r="R13" s="44">
        <f>VLOOKUP($A13,GC!$F:$AV,32,0)</f>
        <v>0</v>
      </c>
      <c r="S13" s="6">
        <f t="shared" si="4"/>
        <v>0</v>
      </c>
    </row>
    <row r="14" spans="1:19" ht="24.75" thickTop="1" thickBot="1" x14ac:dyDescent="0.25">
      <c r="A14" s="13" t="s">
        <v>98</v>
      </c>
      <c r="B14" s="4" t="s">
        <v>38</v>
      </c>
      <c r="C14" s="4">
        <f>VLOOKUP($A14,GC!$A:$AJ,3,0)</f>
        <v>124</v>
      </c>
      <c r="D14" s="4">
        <f>VLOOKUP($A14,GC!$A:$AJ,4,0)</f>
        <v>132</v>
      </c>
      <c r="E14" s="6">
        <f t="shared" si="0"/>
        <v>-8</v>
      </c>
      <c r="F14" s="3">
        <v>11</v>
      </c>
      <c r="G14" s="3" t="s">
        <v>39</v>
      </c>
      <c r="H14" s="41">
        <f>VLOOKUP($A14,GC!$F:$AV,11,0)</f>
        <v>6</v>
      </c>
      <c r="I14" s="41">
        <f>VLOOKUP($A14,GC!$F:$AV,26,0)</f>
        <v>6</v>
      </c>
      <c r="J14" s="6">
        <f t="shared" si="1"/>
        <v>0</v>
      </c>
      <c r="K14" s="41">
        <f>VLOOKUP($A14,GC!$F:$AV,13,0)</f>
        <v>2</v>
      </c>
      <c r="L14" s="41">
        <f>VLOOKUP($A14,GC!$F:$AV,28,0)</f>
        <v>2</v>
      </c>
      <c r="M14" s="6">
        <f t="shared" si="2"/>
        <v>0</v>
      </c>
      <c r="N14" s="41">
        <f>VLOOKUP($A14,GC!$F:$AV,15,0)</f>
        <v>8</v>
      </c>
      <c r="O14" s="41">
        <f>VLOOKUP($A14,GC!$F:$AV,30,0)</f>
        <v>8</v>
      </c>
      <c r="P14" s="6">
        <f t="shared" si="3"/>
        <v>0</v>
      </c>
      <c r="Q14" s="41">
        <f>VLOOKUP($A14,GC!$F:$AV,17,0)</f>
        <v>0</v>
      </c>
      <c r="R14" s="44">
        <f>VLOOKUP($A14,GC!$F:$AV,32,0)</f>
        <v>0</v>
      </c>
      <c r="S14" s="6">
        <f t="shared" si="4"/>
        <v>0</v>
      </c>
    </row>
    <row r="15" spans="1:19" ht="24.75" thickTop="1" thickBot="1" x14ac:dyDescent="0.25">
      <c r="A15" s="13" t="s">
        <v>104</v>
      </c>
      <c r="B15" s="4" t="s">
        <v>26</v>
      </c>
      <c r="C15" s="4">
        <f>VLOOKUP($A15,GC!$A:$AJ,3,0)</f>
        <v>164</v>
      </c>
      <c r="D15" s="4">
        <f>VLOOKUP($A15,GC!$A:$AJ,4,0)</f>
        <v>132</v>
      </c>
      <c r="E15" s="6">
        <f t="shared" si="0"/>
        <v>32</v>
      </c>
      <c r="F15" s="3">
        <v>12</v>
      </c>
      <c r="G15" s="3" t="s">
        <v>27</v>
      </c>
      <c r="H15" s="41">
        <f>VLOOKUP($A15,GC!$F:$AV,11,0)</f>
        <v>5</v>
      </c>
      <c r="I15" s="41">
        <f>VLOOKUP($A15,GC!$F:$AV,26,0)</f>
        <v>8</v>
      </c>
      <c r="J15" s="6">
        <f t="shared" si="1"/>
        <v>-3</v>
      </c>
      <c r="K15" s="41">
        <f>VLOOKUP($A15,GC!$F:$AV,13,0)</f>
        <v>0</v>
      </c>
      <c r="L15" s="41">
        <f>VLOOKUP($A15,GC!$F:$AV,28,0)</f>
        <v>0</v>
      </c>
      <c r="M15" s="6">
        <f t="shared" si="2"/>
        <v>0</v>
      </c>
      <c r="N15" s="41">
        <f>VLOOKUP($A15,GC!$F:$AV,15,0)</f>
        <v>5</v>
      </c>
      <c r="O15" s="41">
        <f>VLOOKUP($A15,GC!$F:$AV,30,0)</f>
        <v>8</v>
      </c>
      <c r="P15" s="6">
        <f t="shared" si="3"/>
        <v>-3</v>
      </c>
      <c r="Q15" s="41">
        <f>VLOOKUP($A15,GC!$F:$AV,17,0)</f>
        <v>0</v>
      </c>
      <c r="R15" s="44">
        <f>VLOOKUP($A15,GC!$F:$AV,32,0)</f>
        <v>0</v>
      </c>
      <c r="S15" s="6">
        <f t="shared" si="4"/>
        <v>0</v>
      </c>
    </row>
    <row r="16" spans="1:19" ht="24.75" thickTop="1" thickBot="1" x14ac:dyDescent="0.25">
      <c r="A16" s="13" t="s">
        <v>132</v>
      </c>
      <c r="B16" s="4" t="s">
        <v>32</v>
      </c>
      <c r="C16" s="4">
        <f>VLOOKUP($A16,GC!$A:$AJ,3,0)</f>
        <v>127</v>
      </c>
      <c r="D16" s="4">
        <f>VLOOKUP($A16,GC!$A:$AJ,4,0)</f>
        <v>132</v>
      </c>
      <c r="E16" s="6">
        <f t="shared" si="0"/>
        <v>-5</v>
      </c>
      <c r="F16" s="3">
        <v>13</v>
      </c>
      <c r="G16" s="3" t="s">
        <v>35</v>
      </c>
      <c r="H16" s="41">
        <f>VLOOKUP($A16,GC!$F:$AV,11,0)</f>
        <v>2</v>
      </c>
      <c r="I16" s="41">
        <f>VLOOKUP($A16,GC!$F:$AV,26,0)</f>
        <v>2</v>
      </c>
      <c r="J16" s="6">
        <f t="shared" si="1"/>
        <v>0</v>
      </c>
      <c r="K16" s="41">
        <f>VLOOKUP($A16,GC!$F:$AV,13,0)</f>
        <v>6</v>
      </c>
      <c r="L16" s="41">
        <f>VLOOKUP($A16,GC!$F:$AV,28,0)</f>
        <v>6</v>
      </c>
      <c r="M16" s="6">
        <f t="shared" si="2"/>
        <v>0</v>
      </c>
      <c r="N16" s="41">
        <f>VLOOKUP($A16,GC!$F:$AV,15,0)</f>
        <v>8</v>
      </c>
      <c r="O16" s="41">
        <f>VLOOKUP($A16,GC!$F:$AV,30,0)</f>
        <v>8</v>
      </c>
      <c r="P16" s="6">
        <f t="shared" si="3"/>
        <v>0</v>
      </c>
      <c r="Q16" s="41">
        <f>VLOOKUP($A16,GC!$F:$AV,17,0)</f>
        <v>0</v>
      </c>
      <c r="R16" s="44">
        <f>VLOOKUP($A16,GC!$F:$AV,32,0)</f>
        <v>0</v>
      </c>
      <c r="S16" s="6">
        <f t="shared" si="4"/>
        <v>0</v>
      </c>
    </row>
    <row r="17" spans="1:19" ht="24.75" thickTop="1" thickBot="1" x14ac:dyDescent="0.25">
      <c r="A17" s="13" t="s">
        <v>144</v>
      </c>
      <c r="B17" s="4" t="s">
        <v>34</v>
      </c>
      <c r="C17" s="4">
        <f>VLOOKUP($A17,GC!$A:$AJ,3,0)</f>
        <v>157</v>
      </c>
      <c r="D17" s="4">
        <f>VLOOKUP($A17,GC!$A:$AJ,4,0)</f>
        <v>132</v>
      </c>
      <c r="E17" s="6">
        <f t="shared" si="0"/>
        <v>25</v>
      </c>
      <c r="F17" s="3">
        <v>14</v>
      </c>
      <c r="G17" s="3" t="s">
        <v>33</v>
      </c>
      <c r="H17" s="41">
        <f>VLOOKUP($A17,GC!$F:$AV,11,0)</f>
        <v>2</v>
      </c>
      <c r="I17" s="41">
        <f>VLOOKUP($A17,GC!$F:$AV,26,0)</f>
        <v>2</v>
      </c>
      <c r="J17" s="6">
        <f t="shared" si="1"/>
        <v>0</v>
      </c>
      <c r="K17" s="41">
        <f>VLOOKUP($A17,GC!$F:$AV,13,0)</f>
        <v>4</v>
      </c>
      <c r="L17" s="41">
        <f>VLOOKUP($A17,GC!$F:$AV,28,0)</f>
        <v>6</v>
      </c>
      <c r="M17" s="6">
        <f t="shared" si="2"/>
        <v>-2</v>
      </c>
      <c r="N17" s="41">
        <f>VLOOKUP($A17,GC!$F:$AV,15,0)</f>
        <v>6</v>
      </c>
      <c r="O17" s="41">
        <f>VLOOKUP($A17,GC!$F:$AV,30,0)</f>
        <v>8</v>
      </c>
      <c r="P17" s="6">
        <f t="shared" si="3"/>
        <v>-2</v>
      </c>
      <c r="Q17" s="41">
        <f>VLOOKUP($A17,GC!$F:$AV,17,0)</f>
        <v>0</v>
      </c>
      <c r="R17" s="44">
        <f>VLOOKUP($A17,GC!$F:$AV,32,0)</f>
        <v>0</v>
      </c>
      <c r="S17" s="6">
        <f t="shared" si="4"/>
        <v>0</v>
      </c>
    </row>
    <row r="18" spans="1:19" ht="24.75" thickTop="1" thickBot="1" x14ac:dyDescent="0.25">
      <c r="A18" s="13" t="s">
        <v>151</v>
      </c>
      <c r="B18" s="4" t="s">
        <v>16</v>
      </c>
      <c r="C18" s="4">
        <f>VLOOKUP($A18,GC!$A:$AJ,3,0)</f>
        <v>142</v>
      </c>
      <c r="D18" s="4">
        <f>VLOOKUP($A18,GC!$A:$AJ,4,0)</f>
        <v>144</v>
      </c>
      <c r="E18" s="6">
        <f t="shared" si="0"/>
        <v>-2</v>
      </c>
      <c r="F18" s="3">
        <v>15</v>
      </c>
      <c r="G18" s="3" t="s">
        <v>17</v>
      </c>
      <c r="H18" s="41">
        <f>VLOOKUP($A18,GC!$F:$AV,11,0)</f>
        <v>1</v>
      </c>
      <c r="I18" s="41">
        <f>VLOOKUP($A18,GC!$F:$AV,26,0)</f>
        <v>1</v>
      </c>
      <c r="J18" s="6">
        <f t="shared" si="1"/>
        <v>0</v>
      </c>
      <c r="K18" s="41">
        <f>VLOOKUP($A18,GC!$F:$AV,13,0)</f>
        <v>6</v>
      </c>
      <c r="L18" s="41">
        <f>VLOOKUP($A18,GC!$F:$AV,28,0)</f>
        <v>6</v>
      </c>
      <c r="M18" s="6">
        <f t="shared" si="2"/>
        <v>0</v>
      </c>
      <c r="N18" s="41">
        <f>VLOOKUP($A18,GC!$F:$AV,15,0)</f>
        <v>7</v>
      </c>
      <c r="O18" s="41">
        <f>VLOOKUP($A18,GC!$F:$AV,30,0)</f>
        <v>7</v>
      </c>
      <c r="P18" s="6">
        <f t="shared" si="3"/>
        <v>0</v>
      </c>
      <c r="Q18" s="41">
        <f>VLOOKUP($A18,GC!$F:$AV,17,0)</f>
        <v>0</v>
      </c>
      <c r="R18" s="44">
        <f>VLOOKUP($A18,GC!$F:$AV,32,0)</f>
        <v>0</v>
      </c>
      <c r="S18" s="6">
        <f t="shared" si="4"/>
        <v>0</v>
      </c>
    </row>
    <row r="19" spans="1:19" ht="24.75" thickTop="1" thickBot="1" x14ac:dyDescent="0.25">
      <c r="A19" s="13" t="s">
        <v>167</v>
      </c>
      <c r="B19" s="4" t="s">
        <v>40</v>
      </c>
      <c r="C19" s="4">
        <f>VLOOKUP($A19,GC!$A:$AJ,3,0)</f>
        <v>172</v>
      </c>
      <c r="D19" s="4">
        <f>VLOOKUP($A19,GC!$A:$AJ,4,0)</f>
        <v>176</v>
      </c>
      <c r="E19" s="6">
        <f t="shared" si="0"/>
        <v>-4</v>
      </c>
      <c r="F19" s="3">
        <v>16</v>
      </c>
      <c r="G19" s="3" t="s">
        <v>41</v>
      </c>
      <c r="H19" s="41">
        <f>VLOOKUP($A19,GC!$F:$AV,11,0)</f>
        <v>5</v>
      </c>
      <c r="I19" s="41">
        <f>VLOOKUP($A19,GC!$F:$AV,26,0)</f>
        <v>3</v>
      </c>
      <c r="J19" s="6">
        <f t="shared" si="1"/>
        <v>2</v>
      </c>
      <c r="K19" s="41">
        <f>VLOOKUP($A19,GC!$F:$AV,13,0)</f>
        <v>0</v>
      </c>
      <c r="L19" s="41">
        <f>VLOOKUP($A19,GC!$F:$AV,28,0)</f>
        <v>0</v>
      </c>
      <c r="M19" s="6">
        <f t="shared" si="2"/>
        <v>0</v>
      </c>
      <c r="N19" s="41">
        <f>VLOOKUP($A19,GC!$F:$AV,15,0)</f>
        <v>5</v>
      </c>
      <c r="O19" s="41">
        <f>VLOOKUP($A19,GC!$F:$AV,30,0)</f>
        <v>3</v>
      </c>
      <c r="P19" s="6">
        <f t="shared" si="3"/>
        <v>2</v>
      </c>
      <c r="Q19" s="41">
        <f>VLOOKUP($A19,GC!$F:$AV,17,0)</f>
        <v>3.1</v>
      </c>
      <c r="R19" s="44">
        <f>VLOOKUP($A19,GC!$F:$AV,32,0)</f>
        <v>2.2999999999999998</v>
      </c>
      <c r="S19" s="6">
        <f t="shared" si="4"/>
        <v>0.80000000000000027</v>
      </c>
    </row>
    <row r="20" spans="1:19" ht="24.75" thickTop="1" thickBot="1" x14ac:dyDescent="0.25">
      <c r="A20" s="13" t="s">
        <v>171</v>
      </c>
      <c r="B20" s="4" t="s">
        <v>191</v>
      </c>
      <c r="C20" s="4">
        <f>VLOOKUP($A20,GC!$A:$AJ,3,0)</f>
        <v>179</v>
      </c>
      <c r="D20" s="4">
        <f>VLOOKUP($A20,GC!$A:$AJ,4,0)</f>
        <v>176</v>
      </c>
      <c r="E20" s="6">
        <f t="shared" si="0"/>
        <v>3</v>
      </c>
      <c r="F20" s="3">
        <v>17</v>
      </c>
      <c r="G20" s="3" t="s">
        <v>44</v>
      </c>
      <c r="H20" s="41">
        <f>VLOOKUP($A20,GC!$F:$AV,11,0)</f>
        <v>1</v>
      </c>
      <c r="I20" s="41">
        <f>VLOOKUP($A20,GC!$F:$AV,26,0)</f>
        <v>1</v>
      </c>
      <c r="J20" s="6">
        <f t="shared" si="1"/>
        <v>0</v>
      </c>
      <c r="K20" s="41">
        <f>VLOOKUP($A20,GC!$F:$AV,13,0)</f>
        <v>2</v>
      </c>
      <c r="L20" s="41">
        <f>VLOOKUP($A20,GC!$F:$AV,28,0)</f>
        <v>2</v>
      </c>
      <c r="M20" s="6">
        <f t="shared" si="2"/>
        <v>0</v>
      </c>
      <c r="N20" s="41">
        <f>VLOOKUP($A20,GC!$F:$AV,15,0)</f>
        <v>3</v>
      </c>
      <c r="O20" s="41">
        <f>VLOOKUP($A20,GC!$F:$AV,30,0)</f>
        <v>3</v>
      </c>
      <c r="P20" s="6">
        <f t="shared" si="3"/>
        <v>0</v>
      </c>
      <c r="Q20" s="41">
        <f>VLOOKUP($A20,GC!$F:$AV,17,0)</f>
        <v>0</v>
      </c>
      <c r="R20" s="44">
        <f>VLOOKUP($A20,GC!$F:$AV,32,0)</f>
        <v>0</v>
      </c>
      <c r="S20" s="6">
        <f t="shared" si="4"/>
        <v>0</v>
      </c>
    </row>
    <row r="21" spans="1:19" ht="24.75" thickTop="1" thickBot="1" x14ac:dyDescent="0.25">
      <c r="A21" s="13" t="s">
        <v>81</v>
      </c>
      <c r="B21" s="4" t="s">
        <v>36</v>
      </c>
      <c r="C21" s="4">
        <f>VLOOKUP($A21,GC!$A:$AJ,3,0)</f>
        <v>180</v>
      </c>
      <c r="D21" s="4">
        <f>VLOOKUP($A21,GC!$A:$AJ,4,0)</f>
        <v>181</v>
      </c>
      <c r="E21" s="6">
        <f t="shared" si="0"/>
        <v>-1</v>
      </c>
      <c r="F21" s="3">
        <v>18</v>
      </c>
      <c r="G21" s="3" t="s">
        <v>37</v>
      </c>
      <c r="H21" s="41">
        <f>VLOOKUP($A21,GC!$F:$AV,11,0)</f>
        <v>2</v>
      </c>
      <c r="I21" s="41">
        <f>VLOOKUP($A21,GC!$F:$AV,26,0)</f>
        <v>2</v>
      </c>
      <c r="J21" s="6">
        <f t="shared" si="1"/>
        <v>0</v>
      </c>
      <c r="K21" s="41">
        <f>VLOOKUP($A21,GC!$F:$AV,13,0)</f>
        <v>0</v>
      </c>
      <c r="L21" s="41">
        <f>VLOOKUP($A21,GC!$F:$AV,28,0)</f>
        <v>0</v>
      </c>
      <c r="M21" s="6">
        <f t="shared" si="2"/>
        <v>0</v>
      </c>
      <c r="N21" s="41">
        <f>VLOOKUP($A21,GC!$F:$AV,15,0)</f>
        <v>2</v>
      </c>
      <c r="O21" s="41">
        <f>VLOOKUP($A21,GC!$F:$AV,30,0)</f>
        <v>2</v>
      </c>
      <c r="P21" s="6">
        <f t="shared" si="3"/>
        <v>0</v>
      </c>
      <c r="Q21" s="41">
        <f>VLOOKUP($A21,GC!$F:$AV,17,0)</f>
        <v>0</v>
      </c>
      <c r="R21" s="44">
        <f>VLOOKUP($A21,GC!$F:$AV,32,0)</f>
        <v>0</v>
      </c>
      <c r="S21" s="6">
        <f t="shared" si="4"/>
        <v>0</v>
      </c>
    </row>
    <row r="22" spans="1:19" ht="24.75" thickTop="1" thickBot="1" x14ac:dyDescent="0.25">
      <c r="A22" s="13" t="s">
        <v>115</v>
      </c>
      <c r="B22" s="4" t="s">
        <v>42</v>
      </c>
      <c r="C22" s="4">
        <f>VLOOKUP($A22,GC!$A:$AJ,3,0)</f>
        <v>188</v>
      </c>
      <c r="D22" s="4">
        <f>VLOOKUP($A22,GC!$A:$AJ,4,0)</f>
        <v>186</v>
      </c>
      <c r="E22" s="6">
        <f t="shared" si="0"/>
        <v>2</v>
      </c>
      <c r="F22" s="3">
        <v>19</v>
      </c>
      <c r="G22" s="3" t="s">
        <v>43</v>
      </c>
      <c r="H22" s="41">
        <f>VLOOKUP($A22,GC!$F:$AV,11,0)</f>
        <v>0</v>
      </c>
      <c r="I22" s="41">
        <f>VLOOKUP($A22,GC!$F:$AV,26,0)</f>
        <v>0</v>
      </c>
      <c r="J22" s="6">
        <f t="shared" si="1"/>
        <v>0</v>
      </c>
      <c r="K22" s="41">
        <f>VLOOKUP($A22,GC!$F:$AV,13,0)</f>
        <v>0</v>
      </c>
      <c r="L22" s="41">
        <f>VLOOKUP($A22,GC!$F:$AV,28,0)</f>
        <v>0</v>
      </c>
      <c r="M22" s="6">
        <f t="shared" si="2"/>
        <v>0</v>
      </c>
      <c r="N22" s="41">
        <f>VLOOKUP($A22,GC!$F:$AV,15,0)</f>
        <v>0</v>
      </c>
      <c r="O22" s="41">
        <f>VLOOKUP($A22,GC!$F:$AV,30,0)</f>
        <v>0</v>
      </c>
      <c r="P22" s="6">
        <f t="shared" si="3"/>
        <v>0</v>
      </c>
      <c r="Q22" s="41">
        <f>VLOOKUP($A22,GC!$F:$AV,17,0)</f>
        <v>0</v>
      </c>
      <c r="R22" s="44">
        <f>VLOOKUP($A22,GC!$F:$AV,32,0)</f>
        <v>0</v>
      </c>
      <c r="S22" s="6">
        <f t="shared" si="4"/>
        <v>0</v>
      </c>
    </row>
    <row r="23" spans="1:19" ht="24.75" thickTop="1" thickBot="1" x14ac:dyDescent="0.25">
      <c r="A23" s="13" t="s">
        <v>138</v>
      </c>
      <c r="B23" s="4" t="s">
        <v>45</v>
      </c>
      <c r="C23" s="4">
        <f>VLOOKUP($A23,GC!$A:$AJ,3,0)</f>
        <v>189</v>
      </c>
      <c r="D23" s="4">
        <f>VLOOKUP($A23,GC!$A:$AJ,4,0)</f>
        <v>186</v>
      </c>
      <c r="E23" s="6">
        <f t="shared" si="0"/>
        <v>3</v>
      </c>
      <c r="F23" s="3">
        <v>20</v>
      </c>
      <c r="G23" s="3" t="s">
        <v>46</v>
      </c>
      <c r="H23" s="41">
        <f>VLOOKUP($A23,GC!$F:$AV,11,0)</f>
        <v>0</v>
      </c>
      <c r="I23" s="41">
        <f>VLOOKUP($A23,GC!$F:$AV,26,0)</f>
        <v>0</v>
      </c>
      <c r="J23" s="6">
        <f t="shared" si="1"/>
        <v>0</v>
      </c>
      <c r="K23" s="41">
        <f>VLOOKUP($A23,GC!$F:$AV,13,0)</f>
        <v>0</v>
      </c>
      <c r="L23" s="41">
        <f>VLOOKUP($A23,GC!$F:$AV,28,0)</f>
        <v>0</v>
      </c>
      <c r="M23" s="6">
        <f t="shared" si="2"/>
        <v>0</v>
      </c>
      <c r="N23" s="41">
        <f>VLOOKUP($A23,GC!$F:$AV,15,0)</f>
        <v>0</v>
      </c>
      <c r="O23" s="41">
        <f>VLOOKUP($A23,GC!$F:$AV,30,0)</f>
        <v>0</v>
      </c>
      <c r="P23" s="6">
        <f t="shared" si="3"/>
        <v>0</v>
      </c>
      <c r="Q23" s="41">
        <f>VLOOKUP($A23,GC!$F:$AV,17,0)</f>
        <v>0</v>
      </c>
      <c r="R23" s="44">
        <f>VLOOKUP($A23,GC!$F:$AV,32,0)</f>
        <v>0</v>
      </c>
      <c r="S23" s="6">
        <f t="shared" si="4"/>
        <v>0</v>
      </c>
    </row>
    <row r="24" spans="1:19" ht="24.75" thickTop="1" thickBot="1" x14ac:dyDescent="0.25">
      <c r="A24" s="13" t="s">
        <v>163</v>
      </c>
      <c r="B24" s="4" t="s">
        <v>49</v>
      </c>
      <c r="C24" s="4">
        <f>VLOOKUP($A24,GC!$A:$AJ,3,0)</f>
        <v>190</v>
      </c>
      <c r="D24" s="4">
        <f>VLOOKUP($A24,GC!$A:$AJ,4,0)</f>
        <v>186</v>
      </c>
      <c r="E24" s="6">
        <f t="shared" si="0"/>
        <v>4</v>
      </c>
      <c r="F24" s="3">
        <v>21</v>
      </c>
      <c r="G24" s="3" t="s">
        <v>50</v>
      </c>
      <c r="H24" s="41">
        <f>VLOOKUP($A24,GC!$F:$AV,11,0)</f>
        <v>0</v>
      </c>
      <c r="I24" s="41">
        <f>VLOOKUP($A24,GC!$F:$AV,26,0)</f>
        <v>0</v>
      </c>
      <c r="J24" s="6">
        <f t="shared" si="1"/>
        <v>0</v>
      </c>
      <c r="K24" s="41">
        <f>VLOOKUP($A24,GC!$F:$AV,13,0)</f>
        <v>0</v>
      </c>
      <c r="L24" s="41">
        <f>VLOOKUP($A24,GC!$F:$AV,28,0)</f>
        <v>0</v>
      </c>
      <c r="M24" s="6">
        <f t="shared" si="2"/>
        <v>0</v>
      </c>
      <c r="N24" s="41">
        <f>VLOOKUP($A24,GC!$F:$AV,15,0)</f>
        <v>0</v>
      </c>
      <c r="O24" s="41">
        <f>VLOOKUP($A24,GC!$F:$AV,30,0)</f>
        <v>0</v>
      </c>
      <c r="P24" s="6">
        <f t="shared" si="3"/>
        <v>0</v>
      </c>
      <c r="Q24" s="41">
        <f>VLOOKUP($A24,GC!$F:$AV,17,0)</f>
        <v>0</v>
      </c>
      <c r="R24" s="44">
        <f>VLOOKUP($A24,GC!$F:$AV,32,0)</f>
        <v>0</v>
      </c>
      <c r="S24" s="6">
        <f t="shared" si="4"/>
        <v>0</v>
      </c>
    </row>
    <row r="25" spans="1:19" ht="24.75" thickTop="1" thickBot="1" x14ac:dyDescent="0.25">
      <c r="A25" s="13" t="s">
        <v>187</v>
      </c>
      <c r="B25" s="4" t="s">
        <v>47</v>
      </c>
      <c r="C25" s="4">
        <f>VLOOKUP($A25,GC!$A:$AJ,3,0)</f>
        <v>191</v>
      </c>
      <c r="D25" s="4">
        <f>VLOOKUP($A25,GC!$A:$AJ,4,0)</f>
        <v>186</v>
      </c>
      <c r="E25" s="6">
        <f t="shared" si="0"/>
        <v>5</v>
      </c>
      <c r="F25" s="3">
        <v>22</v>
      </c>
      <c r="G25" s="3" t="s">
        <v>48</v>
      </c>
      <c r="H25" s="41">
        <f>VLOOKUP($A25,GC!$F:$AV,11,0)</f>
        <v>0</v>
      </c>
      <c r="I25" s="41">
        <f>VLOOKUP($A25,GC!$F:$AV,26,0)</f>
        <v>0</v>
      </c>
      <c r="J25" s="6">
        <f t="shared" si="1"/>
        <v>0</v>
      </c>
      <c r="K25" s="41">
        <f>VLOOKUP($A25,GC!$F:$AV,13,0)</f>
        <v>0</v>
      </c>
      <c r="L25" s="41">
        <f>VLOOKUP($A25,GC!$F:$AV,28,0)</f>
        <v>0</v>
      </c>
      <c r="M25" s="6"/>
      <c r="N25" s="41">
        <f>VLOOKUP($A25,GC!$F:$AV,15,0)</f>
        <v>0</v>
      </c>
      <c r="O25" s="41">
        <f>VLOOKUP($A25,GC!$F:$AV,30,0)</f>
        <v>0</v>
      </c>
      <c r="P25" s="6"/>
      <c r="Q25" s="41">
        <f>VLOOKUP($A25,GC!$F:$AV,17,0)</f>
        <v>0</v>
      </c>
      <c r="R25" s="44">
        <f>VLOOKUP($A25,GC!$F:$AV,32,0)</f>
        <v>0</v>
      </c>
      <c r="S25" s="6"/>
    </row>
    <row r="26" spans="1:19" ht="21.75" thickTop="1" thickBot="1" x14ac:dyDescent="0.25">
      <c r="B26" s="7" t="s">
        <v>51</v>
      </c>
      <c r="C26" s="8">
        <f>AVERAGE(C4:C25)</f>
        <v>137.59090909090909</v>
      </c>
      <c r="D26" s="8">
        <f>AVERAGE(D4:D25)</f>
        <v>124</v>
      </c>
      <c r="E26" s="8">
        <f>AVERAGE(E4:E25)</f>
        <v>13.590909090909092</v>
      </c>
      <c r="F26" s="7"/>
      <c r="G26" s="9" t="s">
        <v>52</v>
      </c>
      <c r="H26" s="43">
        <f t="shared" ref="H26:P26" si="5">AVERAGE(H4:H25)</f>
        <v>2.3636363636363638</v>
      </c>
      <c r="I26" s="43">
        <f t="shared" si="5"/>
        <v>3.1363636363636362</v>
      </c>
      <c r="J26" s="43">
        <f t="shared" si="5"/>
        <v>-0.77272727272727271</v>
      </c>
      <c r="K26" s="43">
        <f t="shared" si="5"/>
        <v>4.2727272727272725</v>
      </c>
      <c r="L26" s="43">
        <f t="shared" si="5"/>
        <v>4.5454545454545459</v>
      </c>
      <c r="M26" s="43">
        <f t="shared" si="5"/>
        <v>-0.2857142857142857</v>
      </c>
      <c r="N26" s="43">
        <f t="shared" si="5"/>
        <v>6.6363636363636367</v>
      </c>
      <c r="O26" s="43">
        <f t="shared" si="5"/>
        <v>7.6818181818181817</v>
      </c>
      <c r="P26" s="43">
        <f t="shared" si="5"/>
        <v>-1.0952380952380953</v>
      </c>
      <c r="Q26" s="43">
        <f t="shared" ref="Q26" si="6">AVERAGE(Q4:Q25)</f>
        <v>11.58181818181818</v>
      </c>
      <c r="R26" s="43">
        <f t="shared" ref="R26" si="7">AVERAGE(R4:R25)</f>
        <v>12.209090909090911</v>
      </c>
      <c r="S26" s="43">
        <f t="shared" ref="S26" si="8">AVERAGE(S4:S25)</f>
        <v>-0.65714285714285703</v>
      </c>
    </row>
    <row r="27" spans="1:19" ht="15" thickTop="1" x14ac:dyDescent="0.2"/>
  </sheetData>
  <mergeCells count="8">
    <mergeCell ref="K1:M2"/>
    <mergeCell ref="N1:P2"/>
    <mergeCell ref="Q1:S2"/>
    <mergeCell ref="B1:G1"/>
    <mergeCell ref="B2:B3"/>
    <mergeCell ref="C2:D2"/>
    <mergeCell ref="G2:G3"/>
    <mergeCell ref="H1:J2"/>
  </mergeCells>
  <conditionalFormatting sqref="D4:D25">
    <cfRule type="colorScale" priority="1">
      <colorScale>
        <cfvo type="min"/>
        <cfvo type="num" val="95"/>
        <cfvo type="max"/>
        <color rgb="FF00B050"/>
        <color rgb="FFFFEB84"/>
        <color rgb="FFFF0000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opLeftCell="C1" workbookViewId="0">
      <selection activeCell="P3" sqref="P3"/>
    </sheetView>
  </sheetViews>
  <sheetFormatPr defaultRowHeight="14.25" x14ac:dyDescent="0.2"/>
  <cols>
    <col min="2" max="2" width="26.125" bestFit="1" customWidth="1"/>
    <col min="5" max="5" width="10.875" customWidth="1"/>
    <col min="6" max="6" width="9.375" bestFit="1" customWidth="1"/>
    <col min="7" max="7" width="17.875" bestFit="1" customWidth="1"/>
    <col min="8" max="8" width="14.375" style="33" bestFit="1" customWidth="1"/>
    <col min="9" max="9" width="14.375" bestFit="1" customWidth="1"/>
    <col min="10" max="10" width="15.125" customWidth="1"/>
    <col min="11" max="11" width="14.375" style="33" bestFit="1" customWidth="1"/>
    <col min="12" max="12" width="14.375" bestFit="1" customWidth="1"/>
    <col min="14" max="14" width="14.375" style="33" bestFit="1" customWidth="1"/>
    <col min="15" max="15" width="14.375" bestFit="1" customWidth="1"/>
    <col min="16" max="16" width="13.875" bestFit="1" customWidth="1"/>
    <col min="17" max="17" width="14.375" style="33" bestFit="1" customWidth="1"/>
    <col min="18" max="18" width="14.375" bestFit="1" customWidth="1"/>
    <col min="19" max="19" width="14.875" customWidth="1"/>
    <col min="20" max="20" width="14.375" style="33" bestFit="1" customWidth="1"/>
    <col min="21" max="21" width="14.375" bestFit="1" customWidth="1"/>
    <col min="23" max="23" width="14.375" style="33" bestFit="1" customWidth="1"/>
    <col min="24" max="24" width="14.375" bestFit="1" customWidth="1"/>
    <col min="25" max="25" width="13.875" bestFit="1" customWidth="1"/>
    <col min="26" max="26" width="14.375" style="33" bestFit="1" customWidth="1"/>
    <col min="27" max="27" width="14.375" bestFit="1" customWidth="1"/>
    <col min="28" max="28" width="13.875" bestFit="1" customWidth="1"/>
  </cols>
  <sheetData>
    <row r="1" spans="1:28" ht="122.25" customHeight="1" thickTop="1" thickBot="1" x14ac:dyDescent="0.25">
      <c r="B1" s="55" t="s">
        <v>219</v>
      </c>
      <c r="C1" s="55"/>
      <c r="D1" s="55"/>
      <c r="E1" s="55"/>
      <c r="F1" s="55"/>
      <c r="G1" s="55"/>
      <c r="H1" s="58" t="s">
        <v>2291</v>
      </c>
      <c r="I1" s="59"/>
      <c r="J1" s="60"/>
      <c r="K1" s="58" t="s">
        <v>2292</v>
      </c>
      <c r="L1" s="59"/>
      <c r="M1" s="60"/>
      <c r="N1" s="58" t="s">
        <v>2293</v>
      </c>
      <c r="O1" s="59"/>
      <c r="P1" s="60"/>
      <c r="Q1" s="58" t="s">
        <v>2297</v>
      </c>
      <c r="R1" s="59"/>
      <c r="S1" s="60"/>
      <c r="T1" s="58" t="s">
        <v>2294</v>
      </c>
      <c r="U1" s="59"/>
      <c r="V1" s="60"/>
      <c r="W1" s="58" t="s">
        <v>2295</v>
      </c>
      <c r="X1" s="59"/>
      <c r="Y1" s="60"/>
      <c r="Z1" s="58" t="s">
        <v>2296</v>
      </c>
      <c r="AA1" s="59"/>
      <c r="AB1" s="60"/>
    </row>
    <row r="2" spans="1:28" ht="81.75" customHeight="1" thickTop="1" thickBot="1" x14ac:dyDescent="0.25">
      <c r="B2" s="56" t="s">
        <v>1</v>
      </c>
      <c r="C2" s="56" t="s">
        <v>2</v>
      </c>
      <c r="D2" s="57"/>
      <c r="E2" s="1" t="s">
        <v>3</v>
      </c>
      <c r="F2" s="2" t="s">
        <v>4</v>
      </c>
      <c r="G2" s="57" t="s">
        <v>5</v>
      </c>
      <c r="H2" s="61"/>
      <c r="I2" s="62"/>
      <c r="J2" s="63"/>
      <c r="K2" s="61"/>
      <c r="L2" s="62"/>
      <c r="M2" s="63"/>
      <c r="N2" s="61"/>
      <c r="O2" s="62"/>
      <c r="P2" s="63"/>
      <c r="Q2" s="61"/>
      <c r="R2" s="62"/>
      <c r="S2" s="63"/>
      <c r="T2" s="61"/>
      <c r="U2" s="62"/>
      <c r="V2" s="63"/>
      <c r="W2" s="61"/>
      <c r="X2" s="62"/>
      <c r="Y2" s="63"/>
      <c r="Z2" s="61"/>
      <c r="AA2" s="62"/>
      <c r="AB2" s="63"/>
    </row>
    <row r="3" spans="1:28" ht="48.75" thickTop="1" thickBot="1" x14ac:dyDescent="0.25">
      <c r="B3" s="56"/>
      <c r="C3" s="3">
        <v>2019</v>
      </c>
      <c r="D3" s="3">
        <v>2020</v>
      </c>
      <c r="E3" s="1" t="s">
        <v>6</v>
      </c>
      <c r="F3" s="2" t="s">
        <v>7</v>
      </c>
      <c r="G3" s="57"/>
      <c r="H3" s="18">
        <v>2019</v>
      </c>
      <c r="I3" s="18">
        <v>2020</v>
      </c>
      <c r="J3" s="20" t="s">
        <v>6</v>
      </c>
      <c r="K3" s="18">
        <v>2019</v>
      </c>
      <c r="L3" s="18">
        <v>2020</v>
      </c>
      <c r="M3" s="20" t="s">
        <v>6</v>
      </c>
      <c r="N3" s="18">
        <v>2019</v>
      </c>
      <c r="O3" s="18">
        <v>2020</v>
      </c>
      <c r="P3" s="20" t="s">
        <v>6</v>
      </c>
      <c r="Q3" s="18">
        <v>2019</v>
      </c>
      <c r="R3" s="18">
        <v>2020</v>
      </c>
      <c r="S3" s="20" t="s">
        <v>6</v>
      </c>
      <c r="T3" s="18">
        <v>2019</v>
      </c>
      <c r="U3" s="18">
        <v>2020</v>
      </c>
      <c r="V3" s="20" t="s">
        <v>6</v>
      </c>
      <c r="W3" s="18">
        <v>2019</v>
      </c>
      <c r="X3" s="18">
        <v>2020</v>
      </c>
      <c r="Y3" s="20" t="s">
        <v>6</v>
      </c>
      <c r="Z3" s="18">
        <v>2019</v>
      </c>
      <c r="AA3" s="18">
        <v>2020</v>
      </c>
      <c r="AB3" s="20" t="s">
        <v>6</v>
      </c>
    </row>
    <row r="4" spans="1:28" ht="24.75" thickTop="1" thickBot="1" x14ac:dyDescent="0.25">
      <c r="A4" s="13" t="s">
        <v>158</v>
      </c>
      <c r="B4" s="4" t="s">
        <v>14</v>
      </c>
      <c r="C4" s="4">
        <f>VLOOKUP($A4,PMI!$A:$AH,3,0)</f>
        <v>15</v>
      </c>
      <c r="D4" s="4">
        <f>VLOOKUP($A4,PMI!$A:$AH,4,0)</f>
        <v>3</v>
      </c>
      <c r="E4" s="6">
        <f>-(D4-C4)</f>
        <v>12</v>
      </c>
      <c r="F4" s="3">
        <v>1</v>
      </c>
      <c r="G4" s="3" t="s">
        <v>207</v>
      </c>
      <c r="H4" s="41">
        <f>VLOOKUP($A4,PMI!$F:$AV,6,0)</f>
        <v>9</v>
      </c>
      <c r="I4" s="41">
        <f>VLOOKUP($A4,PMI!$F:$AV,25,0)</f>
        <v>9</v>
      </c>
      <c r="J4" s="6">
        <f>-(I4-H4)</f>
        <v>0</v>
      </c>
      <c r="K4" s="41">
        <f>VLOOKUP($A4,PMI!$F:$AV,8,0)</f>
        <v>9</v>
      </c>
      <c r="L4" s="41">
        <f>VLOOKUP($A4,PMI!$F:$AV,27,0)</f>
        <v>9</v>
      </c>
      <c r="M4" s="6">
        <f>-(L4-K4)</f>
        <v>0</v>
      </c>
      <c r="N4" s="41">
        <f>VLOOKUP($A4,PMI!$F:$AV,13,0)</f>
        <v>4</v>
      </c>
      <c r="O4" s="41">
        <f>VLOOKUP($A4,PMI!$F:$AV,32,0)</f>
        <v>7</v>
      </c>
      <c r="P4" s="6">
        <f>-(O4-N4)</f>
        <v>-3</v>
      </c>
      <c r="Q4" s="41">
        <f>VLOOKUP($A4,PMI!$F:$AV,15,0)</f>
        <v>5</v>
      </c>
      <c r="R4" s="41">
        <f>VLOOKUP($A4,PMI!$F:$AV,34,0)</f>
        <v>5</v>
      </c>
      <c r="S4" s="6">
        <f>-(R4-Q4)</f>
        <v>0</v>
      </c>
      <c r="T4" s="41">
        <f>VLOOKUP($A4,PMI!$F:$AV,17,0)</f>
        <v>6</v>
      </c>
      <c r="U4" s="41">
        <f>VLOOKUP($A4,PMI!$F:$AV,36,0)</f>
        <v>6</v>
      </c>
      <c r="V4" s="6">
        <f>-(U4-T4)</f>
        <v>0</v>
      </c>
      <c r="W4" s="41">
        <f>VLOOKUP($A4,PMI!$F:$AV,19,0)</f>
        <v>7</v>
      </c>
      <c r="X4" s="41">
        <f>VLOOKUP($A4,PMI!$F:$AV,38,0)</f>
        <v>7</v>
      </c>
      <c r="Y4" s="6">
        <f>-(X4-W4)</f>
        <v>0</v>
      </c>
      <c r="Z4" s="41">
        <f>VLOOKUP($A4,PMI!$F:$AV,21,0)</f>
        <v>40</v>
      </c>
      <c r="AA4" s="41">
        <f>VLOOKUP($A4,PMI!$F:$AV,40,0)</f>
        <v>43</v>
      </c>
      <c r="AB4" s="6">
        <f>-(AA4-Z4)</f>
        <v>-3</v>
      </c>
    </row>
    <row r="5" spans="1:28" ht="24.75" thickTop="1" thickBot="1" x14ac:dyDescent="0.25">
      <c r="A5" s="13" t="s">
        <v>178</v>
      </c>
      <c r="B5" s="4" t="s">
        <v>8</v>
      </c>
      <c r="C5" s="4">
        <f>VLOOKUP($A5,PMI!$A:$AH,3,0)</f>
        <v>20</v>
      </c>
      <c r="D5" s="4">
        <f>VLOOKUP($A5,PMI!$A:$AH,4,0)</f>
        <v>13</v>
      </c>
      <c r="E5" s="6">
        <f t="shared" ref="E5:E25" si="0">-(D5-C5)</f>
        <v>7</v>
      </c>
      <c r="F5" s="3">
        <v>2</v>
      </c>
      <c r="G5" s="3" t="s">
        <v>213</v>
      </c>
      <c r="H5" s="41">
        <f>VLOOKUP($A5,PMI!$F:$AV,6,0)</f>
        <v>10</v>
      </c>
      <c r="I5" s="41">
        <f>VLOOKUP($A5,PMI!$F:$AV,25,0)</f>
        <v>10</v>
      </c>
      <c r="J5" s="6">
        <f t="shared" ref="J5:J25" si="1">-(I5-H5)</f>
        <v>0</v>
      </c>
      <c r="K5" s="41">
        <f>VLOOKUP($A5,PMI!$F:$AV,8,0)</f>
        <v>9</v>
      </c>
      <c r="L5" s="41">
        <f>VLOOKUP($A5,PMI!$F:$AV,27,0)</f>
        <v>10</v>
      </c>
      <c r="M5" s="6">
        <f t="shared" ref="M5:M25" si="2">-(L5-K5)</f>
        <v>-1</v>
      </c>
      <c r="N5" s="41">
        <f>VLOOKUP($A5,PMI!$F:$AV,13,0)</f>
        <v>4</v>
      </c>
      <c r="O5" s="41">
        <f>VLOOKUP($A5,PMI!$F:$AV,32,0)</f>
        <v>4</v>
      </c>
      <c r="P5" s="6">
        <f t="shared" ref="P5:P25" si="3">-(O5-N5)</f>
        <v>0</v>
      </c>
      <c r="Q5" s="41">
        <f>VLOOKUP($A5,PMI!$F:$AV,15,0)</f>
        <v>4</v>
      </c>
      <c r="R5" s="41">
        <f>VLOOKUP($A5,PMI!$F:$AV,34,0)</f>
        <v>4</v>
      </c>
      <c r="S5" s="6">
        <f t="shared" ref="S5:S25" si="4">-(R5-Q5)</f>
        <v>0</v>
      </c>
      <c r="T5" s="41">
        <f>VLOOKUP($A5,PMI!$F:$AV,17,0)</f>
        <v>7</v>
      </c>
      <c r="U5" s="41">
        <f>VLOOKUP($A5,PMI!$F:$AV,36,0)</f>
        <v>7</v>
      </c>
      <c r="V5" s="6">
        <f t="shared" ref="V5:V24" si="5">-(U5-T5)</f>
        <v>0</v>
      </c>
      <c r="W5" s="41">
        <f>VLOOKUP($A5,PMI!$F:$AV,19,0)</f>
        <v>5</v>
      </c>
      <c r="X5" s="41">
        <f>VLOOKUP($A5,PMI!$F:$AV,38,0)</f>
        <v>5</v>
      </c>
      <c r="Y5" s="6">
        <f t="shared" ref="Y5:Y25" si="6">-(X5-W5)</f>
        <v>0</v>
      </c>
      <c r="Z5" s="41">
        <f>VLOOKUP($A5,PMI!$F:$AV,21,0)</f>
        <v>39</v>
      </c>
      <c r="AA5" s="41">
        <f>VLOOKUP($A5,PMI!$F:$AV,40,0)</f>
        <v>40</v>
      </c>
      <c r="AB5" s="6">
        <f t="shared" ref="AB5:AB24" si="7">-(AA5-Z5)</f>
        <v>-1</v>
      </c>
    </row>
    <row r="6" spans="1:28" ht="24.75" thickTop="1" thickBot="1" x14ac:dyDescent="0.25">
      <c r="A6" s="13" t="s">
        <v>148</v>
      </c>
      <c r="B6" s="4" t="s">
        <v>12</v>
      </c>
      <c r="C6" s="4">
        <f>VLOOKUP($A6,PMI!$A:$AH,3,0)</f>
        <v>55</v>
      </c>
      <c r="D6" s="4">
        <f>VLOOKUP($A6,PMI!$A:$AH,4,0)</f>
        <v>37</v>
      </c>
      <c r="E6" s="6">
        <f t="shared" si="0"/>
        <v>18</v>
      </c>
      <c r="F6" s="3">
        <v>3</v>
      </c>
      <c r="G6" s="3" t="s">
        <v>13</v>
      </c>
      <c r="H6" s="41">
        <f>VLOOKUP($A6,PMI!$F:$AV,6,0)</f>
        <v>9</v>
      </c>
      <c r="I6" s="41">
        <f>VLOOKUP($A6,PMI!$F:$AV,25,0)</f>
        <v>9</v>
      </c>
      <c r="J6" s="6">
        <f t="shared" si="1"/>
        <v>0</v>
      </c>
      <c r="K6" s="41">
        <f>VLOOKUP($A6,PMI!$F:$AV,8,0)</f>
        <v>2</v>
      </c>
      <c r="L6" s="41">
        <f>VLOOKUP($A6,PMI!$F:$AV,27,0)</f>
        <v>2</v>
      </c>
      <c r="M6" s="6">
        <f t="shared" si="2"/>
        <v>0</v>
      </c>
      <c r="N6" s="41">
        <f>VLOOKUP($A6,PMI!$F:$AV,13,0)</f>
        <v>7</v>
      </c>
      <c r="O6" s="41">
        <f>VLOOKUP($A6,PMI!$F:$AV,32,0)</f>
        <v>7</v>
      </c>
      <c r="P6" s="6">
        <f t="shared" si="3"/>
        <v>0</v>
      </c>
      <c r="Q6" s="41">
        <f>VLOOKUP($A6,PMI!$F:$AV,15,0)</f>
        <v>5</v>
      </c>
      <c r="R6" s="41">
        <f>VLOOKUP($A6,PMI!$F:$AV,34,0)</f>
        <v>6</v>
      </c>
      <c r="S6" s="6">
        <f t="shared" si="4"/>
        <v>-1</v>
      </c>
      <c r="T6" s="41">
        <f>VLOOKUP($A6,PMI!$F:$AV,17,0)</f>
        <v>4</v>
      </c>
      <c r="U6" s="41">
        <f>VLOOKUP($A6,PMI!$F:$AV,36,0)</f>
        <v>5</v>
      </c>
      <c r="V6" s="6">
        <f t="shared" si="5"/>
        <v>-1</v>
      </c>
      <c r="W6" s="41">
        <f>VLOOKUP($A6,PMI!$F:$AV,19,0)</f>
        <v>5</v>
      </c>
      <c r="X6" s="41">
        <f>VLOOKUP($A6,PMI!$F:$AV,38,0)</f>
        <v>6</v>
      </c>
      <c r="Y6" s="6">
        <f t="shared" si="6"/>
        <v>-1</v>
      </c>
      <c r="Z6" s="41">
        <f>VLOOKUP($A6,PMI!$F:$AV,21,0)</f>
        <v>32</v>
      </c>
      <c r="AA6" s="41">
        <f>VLOOKUP($A6,PMI!$F:$AV,40,0)</f>
        <v>35</v>
      </c>
      <c r="AB6" s="6">
        <f t="shared" si="7"/>
        <v>-3</v>
      </c>
    </row>
    <row r="7" spans="1:28" ht="24.75" thickTop="1" thickBot="1" x14ac:dyDescent="0.25">
      <c r="A7" s="13" t="s">
        <v>89</v>
      </c>
      <c r="B7" s="4" t="s">
        <v>10</v>
      </c>
      <c r="C7" s="4">
        <f>VLOOKUP($A7,PMI!$A:$AH,3,0)</f>
        <v>51</v>
      </c>
      <c r="D7" s="4">
        <f>VLOOKUP($A7,PMI!$A:$AH,4,0)</f>
        <v>51</v>
      </c>
      <c r="E7" s="6">
        <f t="shared" si="0"/>
        <v>0</v>
      </c>
      <c r="F7" s="3">
        <v>4</v>
      </c>
      <c r="G7" s="3" t="s">
        <v>11</v>
      </c>
      <c r="H7" s="41">
        <f>VLOOKUP($A7,PMI!$F:$AV,6,0)</f>
        <v>8</v>
      </c>
      <c r="I7" s="41">
        <f>VLOOKUP($A7,PMI!$F:$AV,25,0)</f>
        <v>8</v>
      </c>
      <c r="J7" s="6">
        <f t="shared" si="1"/>
        <v>0</v>
      </c>
      <c r="K7" s="41">
        <f>VLOOKUP($A7,PMI!$F:$AV,8,0)</f>
        <v>4</v>
      </c>
      <c r="L7" s="41">
        <f>VLOOKUP($A7,PMI!$F:$AV,27,0)</f>
        <v>4</v>
      </c>
      <c r="M7" s="6">
        <f t="shared" si="2"/>
        <v>0</v>
      </c>
      <c r="N7" s="41">
        <f>VLOOKUP($A7,PMI!$F:$AV,13,0)</f>
        <v>5</v>
      </c>
      <c r="O7" s="41">
        <f>VLOOKUP($A7,PMI!$F:$AV,32,0)</f>
        <v>5</v>
      </c>
      <c r="P7" s="6">
        <f t="shared" si="3"/>
        <v>0</v>
      </c>
      <c r="Q7" s="41">
        <f>VLOOKUP($A7,PMI!$F:$AV,15,0)</f>
        <v>5</v>
      </c>
      <c r="R7" s="41">
        <f>VLOOKUP($A7,PMI!$F:$AV,34,0)</f>
        <v>5</v>
      </c>
      <c r="S7" s="6">
        <f t="shared" si="4"/>
        <v>0</v>
      </c>
      <c r="T7" s="41">
        <f>VLOOKUP($A7,PMI!$F:$AV,17,0)</f>
        <v>6</v>
      </c>
      <c r="U7" s="41">
        <f>VLOOKUP($A7,PMI!$F:$AV,36,0)</f>
        <v>7</v>
      </c>
      <c r="V7" s="6">
        <f t="shared" si="5"/>
        <v>-1</v>
      </c>
      <c r="W7" s="41">
        <f>VLOOKUP($A7,PMI!$F:$AV,19,0)</f>
        <v>4</v>
      </c>
      <c r="X7" s="41">
        <f>VLOOKUP($A7,PMI!$F:$AV,38,0)</f>
        <v>4</v>
      </c>
      <c r="Y7" s="6">
        <f t="shared" si="6"/>
        <v>0</v>
      </c>
      <c r="Z7" s="41">
        <f>VLOOKUP($A7,PMI!$F:$AV,21,0)</f>
        <v>32</v>
      </c>
      <c r="AA7" s="41">
        <f>VLOOKUP($A7,PMI!$F:$AV,40,0)</f>
        <v>33</v>
      </c>
      <c r="AB7" s="6">
        <f t="shared" si="7"/>
        <v>-1</v>
      </c>
    </row>
    <row r="8" spans="1:28" ht="24.75" thickTop="1" thickBot="1" x14ac:dyDescent="0.25">
      <c r="A8" s="13" t="s">
        <v>125</v>
      </c>
      <c r="B8" s="4" t="s">
        <v>24</v>
      </c>
      <c r="C8" s="4">
        <f>VLOOKUP($A8,PMI!$A:$AH,3,0)</f>
        <v>54</v>
      </c>
      <c r="D8" s="4">
        <f>VLOOKUP($A8,PMI!$A:$AH,4,0)</f>
        <v>51</v>
      </c>
      <c r="E8" s="6">
        <f t="shared" si="0"/>
        <v>3</v>
      </c>
      <c r="F8" s="3">
        <v>5</v>
      </c>
      <c r="G8" s="3" t="s">
        <v>25</v>
      </c>
      <c r="H8" s="41">
        <f>VLOOKUP($A8,PMI!$F:$AV,6,0)</f>
        <v>5</v>
      </c>
      <c r="I8" s="41">
        <f>VLOOKUP($A8,PMI!$F:$AV,25,0)</f>
        <v>5</v>
      </c>
      <c r="J8" s="6">
        <f t="shared" si="1"/>
        <v>0</v>
      </c>
      <c r="K8" s="41">
        <f>VLOOKUP($A8,PMI!$F:$AV,8,0)</f>
        <v>9</v>
      </c>
      <c r="L8" s="41">
        <f>VLOOKUP($A8,PMI!$F:$AV,27,0)</f>
        <v>9</v>
      </c>
      <c r="M8" s="6">
        <f t="shared" si="2"/>
        <v>0</v>
      </c>
      <c r="N8" s="41">
        <f>VLOOKUP($A8,PMI!$F:$AV,13,0)</f>
        <v>4</v>
      </c>
      <c r="O8" s="41">
        <f>VLOOKUP($A8,PMI!$F:$AV,32,0)</f>
        <v>4</v>
      </c>
      <c r="P8" s="6">
        <f t="shared" si="3"/>
        <v>0</v>
      </c>
      <c r="Q8" s="41">
        <f>VLOOKUP($A8,PMI!$F:$AV,15,0)</f>
        <v>2</v>
      </c>
      <c r="R8" s="41">
        <f>VLOOKUP($A8,PMI!$F:$AV,34,0)</f>
        <v>2</v>
      </c>
      <c r="S8" s="6">
        <f t="shared" si="4"/>
        <v>0</v>
      </c>
      <c r="T8" s="41">
        <f>VLOOKUP($A8,PMI!$F:$AV,17,0)</f>
        <v>6</v>
      </c>
      <c r="U8" s="41">
        <f>VLOOKUP($A8,PMI!$F:$AV,36,0)</f>
        <v>6</v>
      </c>
      <c r="V8" s="6">
        <f t="shared" si="5"/>
        <v>0</v>
      </c>
      <c r="W8" s="41">
        <f>VLOOKUP($A8,PMI!$F:$AV,19,0)</f>
        <v>6</v>
      </c>
      <c r="X8" s="41">
        <f>VLOOKUP($A8,PMI!$F:$AV,38,0)</f>
        <v>7</v>
      </c>
      <c r="Y8" s="6">
        <f t="shared" si="6"/>
        <v>-1</v>
      </c>
      <c r="Z8" s="41">
        <f>VLOOKUP($A8,PMI!$F:$AV,21,0)</f>
        <v>32</v>
      </c>
      <c r="AA8" s="41">
        <f>VLOOKUP($A8,PMI!$F:$AV,40,0)</f>
        <v>33</v>
      </c>
      <c r="AB8" s="6">
        <f t="shared" si="7"/>
        <v>-1</v>
      </c>
    </row>
    <row r="9" spans="1:28" ht="24.75" thickTop="1" thickBot="1" x14ac:dyDescent="0.25">
      <c r="A9" s="13" t="s">
        <v>108</v>
      </c>
      <c r="B9" s="4" t="s">
        <v>28</v>
      </c>
      <c r="C9" s="4">
        <f>VLOOKUP($A9,PMI!$A:$AH,3,0)</f>
        <v>61</v>
      </c>
      <c r="D9" s="4">
        <f>VLOOKUP($A9,PMI!$A:$AH,4,0)</f>
        <v>57</v>
      </c>
      <c r="E9" s="6">
        <f t="shared" si="0"/>
        <v>4</v>
      </c>
      <c r="F9" s="3">
        <v>6</v>
      </c>
      <c r="G9" s="3" t="s">
        <v>29</v>
      </c>
      <c r="H9" s="41">
        <f>VLOOKUP($A9,PMI!$F:$AV,6,0)</f>
        <v>8</v>
      </c>
      <c r="I9" s="41">
        <f>VLOOKUP($A9,PMI!$F:$AV,25,0)</f>
        <v>8</v>
      </c>
      <c r="J9" s="6">
        <f t="shared" si="1"/>
        <v>0</v>
      </c>
      <c r="K9" s="41">
        <f>VLOOKUP($A9,PMI!$F:$AV,8,0)</f>
        <v>3</v>
      </c>
      <c r="L9" s="41">
        <f>VLOOKUP($A9,PMI!$F:$AV,27,0)</f>
        <v>3</v>
      </c>
      <c r="M9" s="6">
        <f t="shared" si="2"/>
        <v>0</v>
      </c>
      <c r="N9" s="41">
        <f>VLOOKUP($A9,PMI!$F:$AV,13,0)</f>
        <v>3</v>
      </c>
      <c r="O9" s="41">
        <f>VLOOKUP($A9,PMI!$F:$AV,32,0)</f>
        <v>3</v>
      </c>
      <c r="P9" s="6">
        <f t="shared" si="3"/>
        <v>0</v>
      </c>
      <c r="Q9" s="41">
        <f>VLOOKUP($A9,PMI!$F:$AV,15,0)</f>
        <v>5</v>
      </c>
      <c r="R9" s="41">
        <f>VLOOKUP($A9,PMI!$F:$AV,34,0)</f>
        <v>6</v>
      </c>
      <c r="S9" s="6">
        <f t="shared" si="4"/>
        <v>-1</v>
      </c>
      <c r="T9" s="41">
        <f>VLOOKUP($A9,PMI!$F:$AV,17,0)</f>
        <v>6</v>
      </c>
      <c r="U9" s="41">
        <f>VLOOKUP($A9,PMI!$F:$AV,36,0)</f>
        <v>6</v>
      </c>
      <c r="V9" s="6">
        <f t="shared" si="5"/>
        <v>0</v>
      </c>
      <c r="W9" s="41">
        <f>VLOOKUP($A9,PMI!$F:$AV,19,0)</f>
        <v>6</v>
      </c>
      <c r="X9" s="41">
        <f>VLOOKUP($A9,PMI!$F:$AV,38,0)</f>
        <v>6</v>
      </c>
      <c r="Y9" s="6">
        <f t="shared" si="6"/>
        <v>0</v>
      </c>
      <c r="Z9" s="41">
        <f>VLOOKUP($A9,PMI!$F:$AV,21,0)</f>
        <v>31</v>
      </c>
      <c r="AA9" s="41">
        <f>VLOOKUP($A9,PMI!$F:$AV,40,0)</f>
        <v>32</v>
      </c>
      <c r="AB9" s="6">
        <f t="shared" si="7"/>
        <v>-1</v>
      </c>
    </row>
    <row r="10" spans="1:28" ht="24.75" thickTop="1" thickBot="1" x14ac:dyDescent="0.25">
      <c r="A10" s="13" t="s">
        <v>176</v>
      </c>
      <c r="B10" s="4" t="s">
        <v>22</v>
      </c>
      <c r="C10" s="4">
        <f>VLOOKUP($A10,PMI!$A:$AH,3,0)</f>
        <v>70</v>
      </c>
      <c r="D10" s="4">
        <f>VLOOKUP($A10,PMI!$A:$AH,4,0)</f>
        <v>61</v>
      </c>
      <c r="E10" s="6">
        <f t="shared" si="0"/>
        <v>9</v>
      </c>
      <c r="F10" s="3">
        <v>7</v>
      </c>
      <c r="G10" s="3" t="s">
        <v>23</v>
      </c>
      <c r="H10" s="41">
        <f>VLOOKUP($A10,PMI!$F:$AV,6,0)</f>
        <v>6</v>
      </c>
      <c r="I10" s="41">
        <f>VLOOKUP($A10,PMI!$F:$AV,25,0)</f>
        <v>6</v>
      </c>
      <c r="J10" s="6">
        <f t="shared" si="1"/>
        <v>0</v>
      </c>
      <c r="K10" s="41">
        <f>VLOOKUP($A10,PMI!$F:$AV,8,0)</f>
        <v>7</v>
      </c>
      <c r="L10" s="41">
        <f>VLOOKUP($A10,PMI!$F:$AV,27,0)</f>
        <v>7</v>
      </c>
      <c r="M10" s="6">
        <f t="shared" si="2"/>
        <v>0</v>
      </c>
      <c r="N10" s="41">
        <f>VLOOKUP($A10,PMI!$F:$AV,13,0)</f>
        <v>5</v>
      </c>
      <c r="O10" s="41">
        <f>VLOOKUP($A10,PMI!$F:$AV,32,0)</f>
        <v>5</v>
      </c>
      <c r="P10" s="6">
        <f t="shared" si="3"/>
        <v>0</v>
      </c>
      <c r="Q10" s="41">
        <f>VLOOKUP($A10,PMI!$F:$AV,15,0)</f>
        <v>4</v>
      </c>
      <c r="R10" s="41">
        <f>VLOOKUP($A10,PMI!$F:$AV,34,0)</f>
        <v>4</v>
      </c>
      <c r="S10" s="6">
        <f t="shared" si="4"/>
        <v>0</v>
      </c>
      <c r="T10" s="41">
        <f>VLOOKUP($A10,PMI!$F:$AV,17,0)</f>
        <v>4</v>
      </c>
      <c r="U10" s="41">
        <f>VLOOKUP($A10,PMI!$F:$AV,36,0)</f>
        <v>4</v>
      </c>
      <c r="V10" s="6">
        <f t="shared" si="5"/>
        <v>0</v>
      </c>
      <c r="W10" s="41">
        <f>VLOOKUP($A10,PMI!$F:$AV,19,0)</f>
        <v>5</v>
      </c>
      <c r="X10" s="41">
        <f>VLOOKUP($A10,PMI!$F:$AV,38,0)</f>
        <v>5</v>
      </c>
      <c r="Y10" s="6">
        <f t="shared" si="6"/>
        <v>0</v>
      </c>
      <c r="Z10" s="41">
        <f>VLOOKUP($A10,PMI!$F:$AV,21,0)</f>
        <v>31</v>
      </c>
      <c r="AA10" s="41">
        <f>VLOOKUP($A10,PMI!$F:$AV,40,0)</f>
        <v>31</v>
      </c>
      <c r="AB10" s="6">
        <f t="shared" si="7"/>
        <v>0</v>
      </c>
    </row>
    <row r="11" spans="1:28" ht="24.75" thickTop="1" thickBot="1" x14ac:dyDescent="0.25">
      <c r="A11" s="13" t="s">
        <v>151</v>
      </c>
      <c r="B11" s="4" t="s">
        <v>16</v>
      </c>
      <c r="C11" s="4">
        <f>VLOOKUP($A11,PMI!$A:$AH,3,0)</f>
        <v>101</v>
      </c>
      <c r="D11" s="4">
        <f>VLOOKUP($A11,PMI!$A:$AH,4,0)</f>
        <v>88</v>
      </c>
      <c r="E11" s="6">
        <f t="shared" si="0"/>
        <v>13</v>
      </c>
      <c r="F11" s="3">
        <v>8</v>
      </c>
      <c r="G11" s="3" t="s">
        <v>17</v>
      </c>
      <c r="H11" s="41">
        <f>VLOOKUP($A11,PMI!$F:$AV,6,0)</f>
        <v>8</v>
      </c>
      <c r="I11" s="41">
        <f>VLOOKUP($A11,PMI!$F:$AV,25,0)</f>
        <v>8</v>
      </c>
      <c r="J11" s="6">
        <f t="shared" si="1"/>
        <v>0</v>
      </c>
      <c r="K11" s="41">
        <f>VLOOKUP($A11,PMI!$F:$AV,8,0)</f>
        <v>5</v>
      </c>
      <c r="L11" s="41">
        <f>VLOOKUP($A11,PMI!$F:$AV,27,0)</f>
        <v>5</v>
      </c>
      <c r="M11" s="6">
        <f t="shared" si="2"/>
        <v>0</v>
      </c>
      <c r="N11" s="41">
        <f>VLOOKUP($A11,PMI!$F:$AV,13,0)</f>
        <v>3</v>
      </c>
      <c r="O11" s="41">
        <f>VLOOKUP($A11,PMI!$F:$AV,32,0)</f>
        <v>3</v>
      </c>
      <c r="P11" s="6">
        <f t="shared" si="3"/>
        <v>0</v>
      </c>
      <c r="Q11" s="41">
        <f>VLOOKUP($A11,PMI!$F:$AV,15,0)</f>
        <v>3</v>
      </c>
      <c r="R11" s="41">
        <f>VLOOKUP($A11,PMI!$F:$AV,34,0)</f>
        <v>4</v>
      </c>
      <c r="S11" s="6">
        <f t="shared" si="4"/>
        <v>-1</v>
      </c>
      <c r="T11" s="41">
        <f>VLOOKUP($A11,PMI!$F:$AV,17,0)</f>
        <v>4</v>
      </c>
      <c r="U11" s="41">
        <f>VLOOKUP($A11,PMI!$F:$AV,36,0)</f>
        <v>5</v>
      </c>
      <c r="V11" s="6">
        <f t="shared" si="5"/>
        <v>-1</v>
      </c>
      <c r="W11" s="41">
        <f>VLOOKUP($A11,PMI!$F:$AV,19,0)</f>
        <v>3</v>
      </c>
      <c r="X11" s="41">
        <f>VLOOKUP($A11,PMI!$F:$AV,38,0)</f>
        <v>3</v>
      </c>
      <c r="Y11" s="6">
        <f t="shared" si="6"/>
        <v>0</v>
      </c>
      <c r="Z11" s="41">
        <f>VLOOKUP($A11,PMI!$F:$AV,21,0)</f>
        <v>26</v>
      </c>
      <c r="AA11" s="41">
        <f>VLOOKUP($A11,PMI!$F:$AV,40,0)</f>
        <v>28</v>
      </c>
      <c r="AB11" s="6">
        <f t="shared" si="7"/>
        <v>-2</v>
      </c>
    </row>
    <row r="12" spans="1:28" ht="24.75" thickTop="1" thickBot="1" x14ac:dyDescent="0.25">
      <c r="A12" s="13" t="s">
        <v>171</v>
      </c>
      <c r="B12" s="4" t="s">
        <v>191</v>
      </c>
      <c r="C12" s="4">
        <f>VLOOKUP($A12,PMI!$A:$AH,3,0)</f>
        <v>97</v>
      </c>
      <c r="D12" s="4">
        <f>VLOOKUP($A12,PMI!$A:$AH,4,0)</f>
        <v>97</v>
      </c>
      <c r="E12" s="6">
        <f t="shared" si="0"/>
        <v>0</v>
      </c>
      <c r="F12" s="3">
        <v>9</v>
      </c>
      <c r="G12" s="3" t="s">
        <v>44</v>
      </c>
      <c r="H12" s="41">
        <f>VLOOKUP($A12,PMI!$F:$AV,6,0)</f>
        <v>7</v>
      </c>
      <c r="I12" s="41">
        <f>VLOOKUP($A12,PMI!$F:$AV,25,0)</f>
        <v>7</v>
      </c>
      <c r="J12" s="6">
        <f t="shared" si="1"/>
        <v>0</v>
      </c>
      <c r="K12" s="41">
        <f>VLOOKUP($A12,PMI!$F:$AV,8,0)</f>
        <v>5</v>
      </c>
      <c r="L12" s="41">
        <f>VLOOKUP($A12,PMI!$F:$AV,27,0)</f>
        <v>5</v>
      </c>
      <c r="M12" s="6">
        <f t="shared" si="2"/>
        <v>0</v>
      </c>
      <c r="N12" s="41">
        <f>VLOOKUP($A12,PMI!$F:$AV,13,0)</f>
        <v>3</v>
      </c>
      <c r="O12" s="41">
        <f>VLOOKUP($A12,PMI!$F:$AV,32,0)</f>
        <v>3</v>
      </c>
      <c r="P12" s="6">
        <f t="shared" si="3"/>
        <v>0</v>
      </c>
      <c r="Q12" s="41">
        <f>VLOOKUP($A12,PMI!$F:$AV,15,0)</f>
        <v>3</v>
      </c>
      <c r="R12" s="41">
        <f>VLOOKUP($A12,PMI!$F:$AV,34,0)</f>
        <v>3</v>
      </c>
      <c r="S12" s="6">
        <f t="shared" si="4"/>
        <v>0</v>
      </c>
      <c r="T12" s="41">
        <f>VLOOKUP($A12,PMI!$F:$AV,17,0)</f>
        <v>5</v>
      </c>
      <c r="U12" s="41">
        <f>VLOOKUP($A12,PMI!$F:$AV,36,0)</f>
        <v>5</v>
      </c>
      <c r="V12" s="6">
        <f t="shared" si="5"/>
        <v>0</v>
      </c>
      <c r="W12" s="41">
        <f>VLOOKUP($A12,PMI!$F:$AV,19,0)</f>
        <v>4</v>
      </c>
      <c r="X12" s="41">
        <f>VLOOKUP($A12,PMI!$F:$AV,38,0)</f>
        <v>4</v>
      </c>
      <c r="Y12" s="6">
        <f t="shared" si="6"/>
        <v>0</v>
      </c>
      <c r="Z12" s="41">
        <f>VLOOKUP($A12,PMI!$F:$AV,21,0)</f>
        <v>27</v>
      </c>
      <c r="AA12" s="41">
        <f>VLOOKUP($A12,PMI!$F:$AV,40,0)</f>
        <v>27</v>
      </c>
      <c r="AB12" s="6">
        <f t="shared" si="7"/>
        <v>0</v>
      </c>
    </row>
    <row r="13" spans="1:28" ht="24.75" thickTop="1" thickBot="1" x14ac:dyDescent="0.25">
      <c r="A13" s="13" t="s">
        <v>104</v>
      </c>
      <c r="B13" s="4" t="s">
        <v>26</v>
      </c>
      <c r="C13" s="4">
        <f>VLOOKUP($A13,PMI!$A:$AH,3,0)</f>
        <v>100</v>
      </c>
      <c r="D13" s="4">
        <f>VLOOKUP($A13,PMI!$A:$AH,4,0)</f>
        <v>103</v>
      </c>
      <c r="E13" s="6">
        <f t="shared" si="0"/>
        <v>-3</v>
      </c>
      <c r="F13" s="3">
        <v>10</v>
      </c>
      <c r="G13" s="3" t="s">
        <v>27</v>
      </c>
      <c r="H13" s="41">
        <f>VLOOKUP($A13,PMI!$F:$AV,6,0)</f>
        <v>8</v>
      </c>
      <c r="I13" s="41">
        <f>VLOOKUP($A13,PMI!$F:$AV,25,0)</f>
        <v>8</v>
      </c>
      <c r="J13" s="6">
        <f t="shared" si="1"/>
        <v>0</v>
      </c>
      <c r="K13" s="41">
        <f>VLOOKUP($A13,PMI!$F:$AV,8,0)</f>
        <v>8</v>
      </c>
      <c r="L13" s="41">
        <f>VLOOKUP($A13,PMI!$F:$AV,27,0)</f>
        <v>8</v>
      </c>
      <c r="M13" s="6">
        <f t="shared" si="2"/>
        <v>0</v>
      </c>
      <c r="N13" s="41">
        <f>VLOOKUP($A13,PMI!$F:$AV,13,0)</f>
        <v>10</v>
      </c>
      <c r="O13" s="41">
        <f>VLOOKUP($A13,PMI!$F:$AV,32,0)</f>
        <v>10</v>
      </c>
      <c r="P13" s="6">
        <f t="shared" si="3"/>
        <v>0</v>
      </c>
      <c r="Q13" s="41">
        <f>VLOOKUP($A13,PMI!$F:$AV,15,0)</f>
        <v>0</v>
      </c>
      <c r="R13" s="41">
        <f>VLOOKUP($A13,PMI!$F:$AV,34,0)</f>
        <v>0</v>
      </c>
      <c r="S13" s="6">
        <f t="shared" si="4"/>
        <v>0</v>
      </c>
      <c r="T13" s="41">
        <f>VLOOKUP($A13,PMI!$F:$AV,17,0)</f>
        <v>0</v>
      </c>
      <c r="U13" s="41">
        <f>VLOOKUP($A13,PMI!$F:$AV,36,0)</f>
        <v>0</v>
      </c>
      <c r="V13" s="6">
        <f t="shared" si="5"/>
        <v>0</v>
      </c>
      <c r="W13" s="41">
        <f>VLOOKUP($A13,PMI!$F:$AV,19,0)</f>
        <v>0</v>
      </c>
      <c r="X13" s="41">
        <f>VLOOKUP($A13,PMI!$F:$AV,38,0)</f>
        <v>0</v>
      </c>
      <c r="Y13" s="6">
        <f t="shared" si="6"/>
        <v>0</v>
      </c>
      <c r="Z13" s="41">
        <f>VLOOKUP($A13,PMI!$F:$AV,21,0)</f>
        <v>26</v>
      </c>
      <c r="AA13" s="41">
        <f>VLOOKUP($A13,PMI!$F:$AV,40,0)</f>
        <v>26</v>
      </c>
      <c r="AB13" s="6">
        <f t="shared" si="7"/>
        <v>0</v>
      </c>
    </row>
    <row r="14" spans="1:28" ht="24.75" thickTop="1" thickBot="1" x14ac:dyDescent="0.25">
      <c r="A14" s="13" t="s">
        <v>122</v>
      </c>
      <c r="B14" s="4" t="s">
        <v>18</v>
      </c>
      <c r="C14" s="4">
        <f>VLOOKUP($A14,PMI!$A:$AH,3,0)</f>
        <v>104</v>
      </c>
      <c r="D14" s="4">
        <f>VLOOKUP($A14,PMI!$A:$AH,4,0)</f>
        <v>105</v>
      </c>
      <c r="E14" s="6">
        <f t="shared" si="0"/>
        <v>-1</v>
      </c>
      <c r="F14" s="3">
        <v>11</v>
      </c>
      <c r="G14" s="3" t="s">
        <v>19</v>
      </c>
      <c r="H14" s="41">
        <f>VLOOKUP($A14,PMI!$F:$AV,6,0)</f>
        <v>4</v>
      </c>
      <c r="I14" s="41">
        <f>VLOOKUP($A14,PMI!$F:$AV,25,0)</f>
        <v>4</v>
      </c>
      <c r="J14" s="6">
        <f t="shared" si="1"/>
        <v>0</v>
      </c>
      <c r="K14" s="41">
        <f>VLOOKUP($A14,PMI!$F:$AV,8,0)</f>
        <v>4</v>
      </c>
      <c r="L14" s="41">
        <f>VLOOKUP($A14,PMI!$F:$AV,27,0)</f>
        <v>4</v>
      </c>
      <c r="M14" s="6">
        <f t="shared" si="2"/>
        <v>0</v>
      </c>
      <c r="N14" s="41">
        <f>VLOOKUP($A14,PMI!$F:$AV,13,0)</f>
        <v>3</v>
      </c>
      <c r="O14" s="41">
        <f>VLOOKUP($A14,PMI!$F:$AV,32,0)</f>
        <v>3</v>
      </c>
      <c r="P14" s="6">
        <f t="shared" si="3"/>
        <v>0</v>
      </c>
      <c r="Q14" s="41">
        <f>VLOOKUP($A14,PMI!$F:$AV,15,0)</f>
        <v>2</v>
      </c>
      <c r="R14" s="41">
        <f>VLOOKUP($A14,PMI!$F:$AV,34,0)</f>
        <v>2</v>
      </c>
      <c r="S14" s="6">
        <f t="shared" si="4"/>
        <v>0</v>
      </c>
      <c r="T14" s="41">
        <f>VLOOKUP($A14,PMI!$F:$AV,17,0)</f>
        <v>6</v>
      </c>
      <c r="U14" s="41">
        <f>VLOOKUP($A14,PMI!$F:$AV,36,0)</f>
        <v>6</v>
      </c>
      <c r="V14" s="6">
        <f t="shared" si="5"/>
        <v>0</v>
      </c>
      <c r="W14" s="41">
        <f>VLOOKUP($A14,PMI!$F:$AV,19,0)</f>
        <v>6</v>
      </c>
      <c r="X14" s="41">
        <f>VLOOKUP($A14,PMI!$F:$AV,38,0)</f>
        <v>6</v>
      </c>
      <c r="Y14" s="6">
        <f t="shared" si="6"/>
        <v>0</v>
      </c>
      <c r="Z14" s="41">
        <f>VLOOKUP($A14,PMI!$F:$AV,21,0)</f>
        <v>25</v>
      </c>
      <c r="AA14" s="41">
        <f>VLOOKUP($A14,PMI!$F:$AV,40,0)</f>
        <v>25</v>
      </c>
      <c r="AB14" s="6">
        <f t="shared" si="7"/>
        <v>0</v>
      </c>
    </row>
    <row r="15" spans="1:28" ht="24.75" thickTop="1" thickBot="1" x14ac:dyDescent="0.25">
      <c r="A15" s="13" t="s">
        <v>115</v>
      </c>
      <c r="B15" s="4" t="s">
        <v>42</v>
      </c>
      <c r="C15" s="4">
        <f>VLOOKUP($A15,PMI!$A:$AH,3,0)</f>
        <v>112</v>
      </c>
      <c r="D15" s="4">
        <f>VLOOKUP($A15,PMI!$A:$AH,4,0)</f>
        <v>111</v>
      </c>
      <c r="E15" s="6">
        <f t="shared" si="0"/>
        <v>1</v>
      </c>
      <c r="F15" s="3">
        <v>12</v>
      </c>
      <c r="G15" s="3" t="s">
        <v>43</v>
      </c>
      <c r="H15" s="41">
        <f>VLOOKUP($A15,PMI!$F:$AV,6,0)</f>
        <v>4</v>
      </c>
      <c r="I15" s="41">
        <f>VLOOKUP($A15,PMI!$F:$AV,25,0)</f>
        <v>4</v>
      </c>
      <c r="J15" s="6">
        <f t="shared" si="1"/>
        <v>0</v>
      </c>
      <c r="K15" s="41">
        <f>VLOOKUP($A15,PMI!$F:$AV,8,0)</f>
        <v>5</v>
      </c>
      <c r="L15" s="41">
        <f>VLOOKUP($A15,PMI!$F:$AV,27,0)</f>
        <v>5</v>
      </c>
      <c r="M15" s="6">
        <f t="shared" si="2"/>
        <v>0</v>
      </c>
      <c r="N15" s="41">
        <f>VLOOKUP($A15,PMI!$F:$AV,13,0)</f>
        <v>5</v>
      </c>
      <c r="O15" s="41">
        <f>VLOOKUP($A15,PMI!$F:$AV,32,0)</f>
        <v>5</v>
      </c>
      <c r="P15" s="6">
        <f t="shared" si="3"/>
        <v>0</v>
      </c>
      <c r="Q15" s="41">
        <f>VLOOKUP($A15,PMI!$F:$AV,15,0)</f>
        <v>5</v>
      </c>
      <c r="R15" s="41">
        <f>VLOOKUP($A15,PMI!$F:$AV,34,0)</f>
        <v>5</v>
      </c>
      <c r="S15" s="6">
        <f t="shared" si="4"/>
        <v>0</v>
      </c>
      <c r="T15" s="41">
        <f>VLOOKUP($A15,PMI!$F:$AV,17,0)</f>
        <v>3</v>
      </c>
      <c r="U15" s="41">
        <f>VLOOKUP($A15,PMI!$F:$AV,36,0)</f>
        <v>3</v>
      </c>
      <c r="V15" s="6">
        <f t="shared" si="5"/>
        <v>0</v>
      </c>
      <c r="W15" s="41">
        <f>VLOOKUP($A15,PMI!$F:$AV,19,0)</f>
        <v>1</v>
      </c>
      <c r="X15" s="41">
        <f>VLOOKUP($A15,PMI!$F:$AV,38,0)</f>
        <v>1</v>
      </c>
      <c r="Y15" s="6">
        <f t="shared" si="6"/>
        <v>0</v>
      </c>
      <c r="Z15" s="41">
        <f>VLOOKUP($A15,PMI!$F:$AV,21,0)</f>
        <v>23</v>
      </c>
      <c r="AA15" s="41">
        <f>VLOOKUP($A15,PMI!$F:$AV,40,0)</f>
        <v>23</v>
      </c>
      <c r="AB15" s="6">
        <f t="shared" si="7"/>
        <v>0</v>
      </c>
    </row>
    <row r="16" spans="1:28" ht="24.75" thickTop="1" thickBot="1" x14ac:dyDescent="0.25">
      <c r="A16" s="13" t="s">
        <v>132</v>
      </c>
      <c r="B16" s="4" t="s">
        <v>32</v>
      </c>
      <c r="C16" s="4">
        <f>VLOOKUP($A16,PMI!$A:$AH,3,0)</f>
        <v>115</v>
      </c>
      <c r="D16" s="4">
        <f>VLOOKUP($A16,PMI!$A:$AH,4,0)</f>
        <v>114</v>
      </c>
      <c r="E16" s="6">
        <f t="shared" si="0"/>
        <v>1</v>
      </c>
      <c r="F16" s="3">
        <v>13</v>
      </c>
      <c r="G16" s="3" t="s">
        <v>33</v>
      </c>
      <c r="H16" s="41">
        <f>VLOOKUP($A16,PMI!$F:$AV,6,0)</f>
        <v>9</v>
      </c>
      <c r="I16" s="41">
        <f>VLOOKUP($A16,PMI!$F:$AV,25,0)</f>
        <v>9</v>
      </c>
      <c r="J16" s="6">
        <f t="shared" si="1"/>
        <v>0</v>
      </c>
      <c r="K16" s="41">
        <f>VLOOKUP($A16,PMI!$F:$AV,8,0)</f>
        <v>1</v>
      </c>
      <c r="L16" s="41">
        <f>VLOOKUP($A16,PMI!$F:$AV,27,0)</f>
        <v>1</v>
      </c>
      <c r="M16" s="6">
        <f t="shared" si="2"/>
        <v>0</v>
      </c>
      <c r="N16" s="41">
        <f>VLOOKUP($A16,PMI!$F:$AV,13,0)</f>
        <v>5</v>
      </c>
      <c r="O16" s="41">
        <f>VLOOKUP($A16,PMI!$F:$AV,32,0)</f>
        <v>5</v>
      </c>
      <c r="P16" s="6">
        <f t="shared" si="3"/>
        <v>0</v>
      </c>
      <c r="Q16" s="41">
        <f>VLOOKUP($A16,PMI!$F:$AV,15,0)</f>
        <v>3</v>
      </c>
      <c r="R16" s="41">
        <f>VLOOKUP($A16,PMI!$F:$AV,34,0)</f>
        <v>3</v>
      </c>
      <c r="S16" s="6">
        <f t="shared" si="4"/>
        <v>0</v>
      </c>
      <c r="T16" s="41">
        <f>VLOOKUP($A16,PMI!$F:$AV,17,0)</f>
        <v>1</v>
      </c>
      <c r="U16" s="41">
        <f>VLOOKUP($A16,PMI!$F:$AV,36,0)</f>
        <v>1</v>
      </c>
      <c r="V16" s="6">
        <f t="shared" si="5"/>
        <v>0</v>
      </c>
      <c r="W16" s="41">
        <f>VLOOKUP($A16,PMI!$F:$AV,19,0)</f>
        <v>3</v>
      </c>
      <c r="X16" s="41">
        <f>VLOOKUP($A16,PMI!$F:$AV,38,0)</f>
        <v>3</v>
      </c>
      <c r="Y16" s="6">
        <f t="shared" si="6"/>
        <v>0</v>
      </c>
      <c r="Z16" s="41">
        <f>VLOOKUP($A16,PMI!$F:$AV,21,0)</f>
        <v>22</v>
      </c>
      <c r="AA16" s="41">
        <f>VLOOKUP($A16,PMI!$F:$AV,40,0)</f>
        <v>22</v>
      </c>
      <c r="AB16" s="6">
        <f t="shared" si="7"/>
        <v>0</v>
      </c>
    </row>
    <row r="17" spans="1:28" ht="24.75" thickTop="1" thickBot="1" x14ac:dyDescent="0.25">
      <c r="A17" s="13" t="s">
        <v>182</v>
      </c>
      <c r="B17" s="4" t="s">
        <v>30</v>
      </c>
      <c r="C17" s="4">
        <f>VLOOKUP($A17,PMI!$A:$AH,3,0)</f>
        <v>119</v>
      </c>
      <c r="D17" s="4">
        <f>VLOOKUP($A17,PMI!$A:$AH,4,0)</f>
        <v>114</v>
      </c>
      <c r="E17" s="6">
        <f t="shared" si="0"/>
        <v>5</v>
      </c>
      <c r="F17" s="3">
        <v>14</v>
      </c>
      <c r="G17" s="3" t="s">
        <v>31</v>
      </c>
      <c r="H17" s="41">
        <f>VLOOKUP($A17,PMI!$F:$AV,6,0)</f>
        <v>6</v>
      </c>
      <c r="I17" s="41">
        <f>VLOOKUP($A17,PMI!$F:$AV,25,0)</f>
        <v>6</v>
      </c>
      <c r="J17" s="6">
        <f t="shared" si="1"/>
        <v>0</v>
      </c>
      <c r="K17" s="41">
        <f>VLOOKUP($A17,PMI!$F:$AV,8,0)</f>
        <v>5</v>
      </c>
      <c r="L17" s="41">
        <f>VLOOKUP($A17,PMI!$F:$AV,27,0)</f>
        <v>5</v>
      </c>
      <c r="M17" s="6">
        <f t="shared" si="2"/>
        <v>0</v>
      </c>
      <c r="N17" s="41">
        <f>VLOOKUP($A17,PMI!$F:$AV,13,0)</f>
        <v>6</v>
      </c>
      <c r="O17" s="41">
        <f>VLOOKUP($A17,PMI!$F:$AV,32,0)</f>
        <v>6</v>
      </c>
      <c r="P17" s="6">
        <f t="shared" si="3"/>
        <v>0</v>
      </c>
      <c r="Q17" s="41">
        <f>VLOOKUP($A17,PMI!$F:$AV,15,0)</f>
        <v>2</v>
      </c>
      <c r="R17" s="41">
        <f>VLOOKUP($A17,PMI!$F:$AV,34,0)</f>
        <v>2</v>
      </c>
      <c r="S17" s="6">
        <f t="shared" si="4"/>
        <v>0</v>
      </c>
      <c r="T17" s="41">
        <f>VLOOKUP($A17,PMI!$F:$AV,17,0)</f>
        <v>1</v>
      </c>
      <c r="U17" s="41">
        <f>VLOOKUP($A17,PMI!$F:$AV,36,0)</f>
        <v>1</v>
      </c>
      <c r="V17" s="6">
        <f t="shared" si="5"/>
        <v>0</v>
      </c>
      <c r="W17" s="41">
        <f>VLOOKUP($A17,PMI!$F:$AV,19,0)</f>
        <v>2</v>
      </c>
      <c r="X17" s="41">
        <f>VLOOKUP($A17,PMI!$F:$AV,38,0)</f>
        <v>2</v>
      </c>
      <c r="Y17" s="6">
        <f t="shared" si="6"/>
        <v>0</v>
      </c>
      <c r="Z17" s="41">
        <f>VLOOKUP($A17,PMI!$F:$AV,21,0)</f>
        <v>22</v>
      </c>
      <c r="AA17" s="41">
        <f>VLOOKUP($A17,PMI!$F:$AV,40,0)</f>
        <v>22</v>
      </c>
      <c r="AB17" s="6">
        <f t="shared" si="7"/>
        <v>0</v>
      </c>
    </row>
    <row r="18" spans="1:28" ht="24.75" thickTop="1" thickBot="1" x14ac:dyDescent="0.25">
      <c r="A18" s="13" t="s">
        <v>144</v>
      </c>
      <c r="B18" s="4" t="s">
        <v>34</v>
      </c>
      <c r="C18" s="4">
        <f>VLOOKUP($A18,PMI!$A:$AH,3,0)</f>
        <v>150</v>
      </c>
      <c r="D18" s="4">
        <f>VLOOKUP($A18,PMI!$A:$AH,4,0)</f>
        <v>147</v>
      </c>
      <c r="E18" s="6">
        <f t="shared" si="0"/>
        <v>3</v>
      </c>
      <c r="F18" s="3">
        <v>15</v>
      </c>
      <c r="G18" s="3" t="s">
        <v>35</v>
      </c>
      <c r="H18" s="41">
        <f>VLOOKUP($A18,PMI!$F:$AV,6,0)</f>
        <v>6</v>
      </c>
      <c r="I18" s="41">
        <f>VLOOKUP($A18,PMI!$F:$AV,25,0)</f>
        <v>6</v>
      </c>
      <c r="J18" s="6">
        <f t="shared" si="1"/>
        <v>0</v>
      </c>
      <c r="K18" s="41">
        <f>VLOOKUP($A18,PMI!$F:$AV,8,0)</f>
        <v>3</v>
      </c>
      <c r="L18" s="41">
        <f>VLOOKUP($A18,PMI!$F:$AV,27,0)</f>
        <v>3</v>
      </c>
      <c r="M18" s="6">
        <f t="shared" si="2"/>
        <v>0</v>
      </c>
      <c r="N18" s="41">
        <f>VLOOKUP($A18,PMI!$F:$AV,13,0)</f>
        <v>7</v>
      </c>
      <c r="O18" s="41">
        <f>VLOOKUP($A18,PMI!$F:$AV,32,0)</f>
        <v>7</v>
      </c>
      <c r="P18" s="6">
        <f t="shared" si="3"/>
        <v>0</v>
      </c>
      <c r="Q18" s="41">
        <f>VLOOKUP($A18,PMI!$F:$AV,15,0)</f>
        <v>0</v>
      </c>
      <c r="R18" s="41">
        <f>VLOOKUP($A18,PMI!$F:$AV,34,0)</f>
        <v>0</v>
      </c>
      <c r="S18" s="6">
        <f t="shared" si="4"/>
        <v>0</v>
      </c>
      <c r="T18" s="41">
        <f>VLOOKUP($A18,PMI!$F:$AV,17,0)</f>
        <v>0</v>
      </c>
      <c r="U18" s="41">
        <f>VLOOKUP($A18,PMI!$F:$AV,36,0)</f>
        <v>0</v>
      </c>
      <c r="V18" s="6">
        <f t="shared" si="5"/>
        <v>0</v>
      </c>
      <c r="W18" s="41">
        <f>VLOOKUP($A18,PMI!$F:$AV,19,0)</f>
        <v>0</v>
      </c>
      <c r="X18" s="41">
        <f>VLOOKUP($A18,PMI!$F:$AV,38,0)</f>
        <v>0</v>
      </c>
      <c r="Y18" s="6">
        <f t="shared" si="6"/>
        <v>0</v>
      </c>
      <c r="Z18" s="41">
        <f>VLOOKUP($A18,PMI!$F:$AV,21,0)</f>
        <v>16</v>
      </c>
      <c r="AA18" s="41">
        <f>VLOOKUP($A18,PMI!$F:$AV,40,0)</f>
        <v>16</v>
      </c>
      <c r="AB18" s="6">
        <f t="shared" si="7"/>
        <v>0</v>
      </c>
    </row>
    <row r="19" spans="1:28" ht="24.75" thickTop="1" thickBot="1" x14ac:dyDescent="0.25">
      <c r="A19" s="13" t="s">
        <v>167</v>
      </c>
      <c r="B19" s="4" t="s">
        <v>40</v>
      </c>
      <c r="C19" s="4">
        <f>VLOOKUP($A19,PMI!$A:$AH,3,0)</f>
        <v>155</v>
      </c>
      <c r="D19" s="4">
        <f>VLOOKUP($A19,PMI!$A:$AH,4,0)</f>
        <v>153</v>
      </c>
      <c r="E19" s="6">
        <f t="shared" si="0"/>
        <v>2</v>
      </c>
      <c r="F19" s="3">
        <v>16</v>
      </c>
      <c r="G19" s="3" t="s">
        <v>41</v>
      </c>
      <c r="H19" s="41">
        <f>VLOOKUP($A19,PMI!$F:$AV,6,0)</f>
        <v>3</v>
      </c>
      <c r="I19" s="41">
        <f>VLOOKUP($A19,PMI!$F:$AV,25,0)</f>
        <v>3</v>
      </c>
      <c r="J19" s="6">
        <f t="shared" si="1"/>
        <v>0</v>
      </c>
      <c r="K19" s="41">
        <f>VLOOKUP($A19,PMI!$F:$AV,8,0)</f>
        <v>1</v>
      </c>
      <c r="L19" s="41">
        <f>VLOOKUP($A19,PMI!$F:$AV,27,0)</f>
        <v>1</v>
      </c>
      <c r="M19" s="6">
        <f t="shared" si="2"/>
        <v>0</v>
      </c>
      <c r="N19" s="41">
        <f>VLOOKUP($A19,PMI!$F:$AV,13,0)</f>
        <v>6</v>
      </c>
      <c r="O19" s="41">
        <f>VLOOKUP($A19,PMI!$F:$AV,32,0)</f>
        <v>6</v>
      </c>
      <c r="P19" s="6">
        <f t="shared" si="3"/>
        <v>0</v>
      </c>
      <c r="Q19" s="41">
        <f>VLOOKUP($A19,PMI!$F:$AV,15,0)</f>
        <v>2</v>
      </c>
      <c r="R19" s="41">
        <f>VLOOKUP($A19,PMI!$F:$AV,34,0)</f>
        <v>2</v>
      </c>
      <c r="S19" s="6">
        <f t="shared" si="4"/>
        <v>0</v>
      </c>
      <c r="T19" s="41">
        <f>VLOOKUP($A19,PMI!$F:$AV,17,0)</f>
        <v>2</v>
      </c>
      <c r="U19" s="41">
        <f>VLOOKUP($A19,PMI!$F:$AV,36,0)</f>
        <v>2</v>
      </c>
      <c r="V19" s="6">
        <f t="shared" si="5"/>
        <v>0</v>
      </c>
      <c r="W19" s="41">
        <f>VLOOKUP($A19,PMI!$F:$AV,19,0)</f>
        <v>1</v>
      </c>
      <c r="X19" s="41">
        <f>VLOOKUP($A19,PMI!$F:$AV,38,0)</f>
        <v>1</v>
      </c>
      <c r="Y19" s="6">
        <f t="shared" si="6"/>
        <v>0</v>
      </c>
      <c r="Z19" s="41">
        <f>VLOOKUP($A19,PMI!$F:$AV,21,0)</f>
        <v>15</v>
      </c>
      <c r="AA19" s="41">
        <f>VLOOKUP($A19,PMI!$F:$AV,40,0)</f>
        <v>15</v>
      </c>
      <c r="AB19" s="6">
        <f t="shared" si="7"/>
        <v>0</v>
      </c>
    </row>
    <row r="20" spans="1:28" ht="24.75" thickTop="1" thickBot="1" x14ac:dyDescent="0.25">
      <c r="A20" s="13" t="s">
        <v>153</v>
      </c>
      <c r="B20" s="4" t="s">
        <v>20</v>
      </c>
      <c r="C20" s="4">
        <f>VLOOKUP($A20,PMI!$A:$AH,3,0)</f>
        <v>160</v>
      </c>
      <c r="D20" s="4">
        <f>VLOOKUP($A20,PMI!$A:$AH,4,0)</f>
        <v>157</v>
      </c>
      <c r="E20" s="6">
        <f t="shared" si="0"/>
        <v>3</v>
      </c>
      <c r="F20" s="3">
        <v>17</v>
      </c>
      <c r="G20" s="3" t="s">
        <v>202</v>
      </c>
      <c r="H20" s="41">
        <f>VLOOKUP($A20,PMI!$F:$AV,6,0)</f>
        <v>2</v>
      </c>
      <c r="I20" s="41">
        <f>VLOOKUP($A20,PMI!$F:$AV,25,0)</f>
        <v>2</v>
      </c>
      <c r="J20" s="6">
        <f t="shared" si="1"/>
        <v>0</v>
      </c>
      <c r="K20" s="41">
        <f>VLOOKUP($A20,PMI!$F:$AV,8,0)</f>
        <v>2</v>
      </c>
      <c r="L20" s="41">
        <f>VLOOKUP($A20,PMI!$F:$AV,27,0)</f>
        <v>2</v>
      </c>
      <c r="M20" s="6">
        <f t="shared" si="2"/>
        <v>0</v>
      </c>
      <c r="N20" s="41">
        <f>VLOOKUP($A20,PMI!$F:$AV,13,0)</f>
        <v>2</v>
      </c>
      <c r="O20" s="41">
        <f>VLOOKUP($A20,PMI!$F:$AV,32,0)</f>
        <v>2</v>
      </c>
      <c r="P20" s="6">
        <f t="shared" si="3"/>
        <v>0</v>
      </c>
      <c r="Q20" s="41">
        <f>VLOOKUP($A20,PMI!$F:$AV,15,0)</f>
        <v>3</v>
      </c>
      <c r="R20" s="41">
        <f>VLOOKUP($A20,PMI!$F:$AV,34,0)</f>
        <v>3</v>
      </c>
      <c r="S20" s="6">
        <f t="shared" si="4"/>
        <v>0</v>
      </c>
      <c r="T20" s="41">
        <f>VLOOKUP($A20,PMI!$F:$AV,17,0)</f>
        <v>2</v>
      </c>
      <c r="U20" s="41">
        <f>VLOOKUP($A20,PMI!$F:$AV,36,0)</f>
        <v>2</v>
      </c>
      <c r="V20" s="6">
        <f t="shared" si="5"/>
        <v>0</v>
      </c>
      <c r="W20" s="41">
        <f>VLOOKUP($A20,PMI!$F:$AV,19,0)</f>
        <v>3</v>
      </c>
      <c r="X20" s="41">
        <f>VLOOKUP($A20,PMI!$F:$AV,38,0)</f>
        <v>3</v>
      </c>
      <c r="Y20" s="6">
        <f t="shared" si="6"/>
        <v>0</v>
      </c>
      <c r="Z20" s="41">
        <f>VLOOKUP($A20,PMI!$F:$AV,21,0)</f>
        <v>14</v>
      </c>
      <c r="AA20" s="41">
        <f>VLOOKUP($A20,PMI!$F:$AV,40,0)</f>
        <v>14</v>
      </c>
      <c r="AB20" s="6">
        <f t="shared" si="7"/>
        <v>0</v>
      </c>
    </row>
    <row r="21" spans="1:28" ht="24.75" thickTop="1" thickBot="1" x14ac:dyDescent="0.25">
      <c r="A21" s="13" t="s">
        <v>98</v>
      </c>
      <c r="B21" s="4" t="s">
        <v>38</v>
      </c>
      <c r="C21" s="4">
        <f>VLOOKUP($A21,PMI!$A:$AH,3,0)</f>
        <v>164</v>
      </c>
      <c r="D21" s="4">
        <f>VLOOKUP($A21,PMI!$A:$AH,4,0)</f>
        <v>162</v>
      </c>
      <c r="E21" s="6">
        <f t="shared" si="0"/>
        <v>2</v>
      </c>
      <c r="F21" s="3">
        <v>18</v>
      </c>
      <c r="G21" s="3" t="s">
        <v>39</v>
      </c>
      <c r="H21" s="41">
        <f>VLOOKUP($A21,PMI!$F:$AV,6,0)</f>
        <v>7</v>
      </c>
      <c r="I21" s="41">
        <f>VLOOKUP($A21,PMI!$F:$AV,25,0)</f>
        <v>7</v>
      </c>
      <c r="J21" s="6">
        <f t="shared" si="1"/>
        <v>0</v>
      </c>
      <c r="K21" s="41">
        <f>VLOOKUP($A21,PMI!$F:$AV,8,0)</f>
        <v>1</v>
      </c>
      <c r="L21" s="41">
        <f>VLOOKUP($A21,PMI!$F:$AV,27,0)</f>
        <v>1</v>
      </c>
      <c r="M21" s="6">
        <f t="shared" si="2"/>
        <v>0</v>
      </c>
      <c r="N21" s="41">
        <f>VLOOKUP($A21,PMI!$F:$AV,13,0)</f>
        <v>5</v>
      </c>
      <c r="O21" s="41">
        <f>VLOOKUP($A21,PMI!$F:$AV,32,0)</f>
        <v>5</v>
      </c>
      <c r="P21" s="6">
        <f t="shared" si="3"/>
        <v>0</v>
      </c>
      <c r="Q21" s="41">
        <f>VLOOKUP($A21,PMI!$F:$AV,15,0)</f>
        <v>0</v>
      </c>
      <c r="R21" s="41">
        <f>VLOOKUP($A21,PMI!$F:$AV,34,0)</f>
        <v>0</v>
      </c>
      <c r="S21" s="6">
        <f t="shared" si="4"/>
        <v>0</v>
      </c>
      <c r="T21" s="41">
        <f>VLOOKUP($A21,PMI!$F:$AV,17,0)</f>
        <v>0</v>
      </c>
      <c r="U21" s="41">
        <f>VLOOKUP($A21,PMI!$F:$AV,36,0)</f>
        <v>0</v>
      </c>
      <c r="V21" s="6">
        <f t="shared" si="5"/>
        <v>0</v>
      </c>
      <c r="W21" s="41">
        <f>VLOOKUP($A21,PMI!$F:$AV,19,0)</f>
        <v>0</v>
      </c>
      <c r="X21" s="41">
        <f>VLOOKUP($A21,PMI!$F:$AV,38,0)</f>
        <v>0</v>
      </c>
      <c r="Y21" s="6">
        <f t="shared" si="6"/>
        <v>0</v>
      </c>
      <c r="Z21" s="41">
        <f>VLOOKUP($A21,PMI!$F:$AV,21,0)</f>
        <v>13</v>
      </c>
      <c r="AA21" s="41">
        <f>VLOOKUP($A21,PMI!$F:$AV,40,0)</f>
        <v>13</v>
      </c>
      <c r="AB21" s="6">
        <f t="shared" si="7"/>
        <v>0</v>
      </c>
    </row>
    <row r="22" spans="1:28" ht="24.75" thickTop="1" thickBot="1" x14ac:dyDescent="0.25">
      <c r="A22" s="13" t="s">
        <v>187</v>
      </c>
      <c r="B22" s="4" t="s">
        <v>47</v>
      </c>
      <c r="C22" s="4">
        <f>VLOOKUP($A22,PMI!$A:$AH,3,0)</f>
        <v>170</v>
      </c>
      <c r="D22" s="4">
        <f>VLOOKUP($A22,PMI!$A:$AH,4,0)</f>
        <v>162</v>
      </c>
      <c r="E22" s="6">
        <f t="shared" si="0"/>
        <v>8</v>
      </c>
      <c r="F22" s="3">
        <v>19</v>
      </c>
      <c r="G22" s="3" t="s">
        <v>48</v>
      </c>
      <c r="H22" s="41">
        <f>VLOOKUP($A22,PMI!$F:$AV,6,0)</f>
        <v>6</v>
      </c>
      <c r="I22" s="41">
        <f>VLOOKUP($A22,PMI!$F:$AV,25,0)</f>
        <v>6</v>
      </c>
      <c r="J22" s="6">
        <f t="shared" si="1"/>
        <v>0</v>
      </c>
      <c r="K22" s="41">
        <f>VLOOKUP($A22,PMI!$F:$AV,8,0)</f>
        <v>4</v>
      </c>
      <c r="L22" s="41">
        <f>VLOOKUP($A22,PMI!$F:$AV,27,0)</f>
        <v>4</v>
      </c>
      <c r="M22" s="6">
        <f t="shared" si="2"/>
        <v>0</v>
      </c>
      <c r="N22" s="41">
        <f>VLOOKUP($A22,PMI!$F:$AV,13,0)</f>
        <v>3</v>
      </c>
      <c r="O22" s="41">
        <f>VLOOKUP($A22,PMI!$F:$AV,32,0)</f>
        <v>3</v>
      </c>
      <c r="P22" s="6">
        <f t="shared" si="3"/>
        <v>0</v>
      </c>
      <c r="Q22" s="41">
        <f>VLOOKUP($A22,PMI!$F:$AV,15,0)</f>
        <v>0</v>
      </c>
      <c r="R22" s="41">
        <f>VLOOKUP($A22,PMI!$F:$AV,34,0)</f>
        <v>0</v>
      </c>
      <c r="S22" s="6">
        <f t="shared" si="4"/>
        <v>0</v>
      </c>
      <c r="T22" s="41">
        <f>VLOOKUP($A22,PMI!$F:$AV,17,0)</f>
        <v>0</v>
      </c>
      <c r="U22" s="41">
        <f>VLOOKUP($A22,PMI!$F:$AV,36,0)</f>
        <v>0</v>
      </c>
      <c r="V22" s="6">
        <f t="shared" si="5"/>
        <v>0</v>
      </c>
      <c r="W22" s="41">
        <f>VLOOKUP($A22,PMI!$F:$AV,19,0)</f>
        <v>0</v>
      </c>
      <c r="X22" s="41">
        <f>VLOOKUP($A22,PMI!$F:$AV,38,0)</f>
        <v>0</v>
      </c>
      <c r="Y22" s="6">
        <f t="shared" si="6"/>
        <v>0</v>
      </c>
      <c r="Z22" s="41">
        <f>VLOOKUP($A22,PMI!$F:$AV,21,0)</f>
        <v>13</v>
      </c>
      <c r="AA22" s="41">
        <f>VLOOKUP($A22,PMI!$F:$AV,40,0)</f>
        <v>13</v>
      </c>
      <c r="AB22" s="6">
        <f t="shared" si="7"/>
        <v>0</v>
      </c>
    </row>
    <row r="23" spans="1:28" ht="24.75" thickTop="1" thickBot="1" x14ac:dyDescent="0.25">
      <c r="A23" s="13" t="s">
        <v>81</v>
      </c>
      <c r="B23" s="4" t="s">
        <v>36</v>
      </c>
      <c r="C23" s="4">
        <f>VLOOKUP($A23,PMI!$A:$AH,3,0)</f>
        <v>179</v>
      </c>
      <c r="D23" s="4">
        <f>VLOOKUP($A23,PMI!$A:$AH,4,0)</f>
        <v>179</v>
      </c>
      <c r="E23" s="6">
        <f t="shared" si="0"/>
        <v>0</v>
      </c>
      <c r="F23" s="3">
        <v>20</v>
      </c>
      <c r="G23" s="3" t="s">
        <v>37</v>
      </c>
      <c r="H23" s="41">
        <f>VLOOKUP($A23,PMI!$F:$AV,6,0)</f>
        <v>4</v>
      </c>
      <c r="I23" s="41">
        <f>VLOOKUP($A23,PMI!$F:$AV,25,0)</f>
        <v>4</v>
      </c>
      <c r="J23" s="6">
        <f t="shared" si="1"/>
        <v>0</v>
      </c>
      <c r="K23" s="41">
        <f>VLOOKUP($A23,PMI!$F:$AV,8,0)</f>
        <v>1</v>
      </c>
      <c r="L23" s="41">
        <f>VLOOKUP($A23,PMI!$F:$AV,27,0)</f>
        <v>1</v>
      </c>
      <c r="M23" s="6">
        <f t="shared" si="2"/>
        <v>0</v>
      </c>
      <c r="N23" s="41">
        <f>VLOOKUP($A23,PMI!$F:$AV,13,0)</f>
        <v>5</v>
      </c>
      <c r="O23" s="41">
        <f>VLOOKUP($A23,PMI!$F:$AV,32,0)</f>
        <v>5</v>
      </c>
      <c r="P23" s="6">
        <f t="shared" si="3"/>
        <v>0</v>
      </c>
      <c r="Q23" s="41">
        <f>VLOOKUP($A23,PMI!$F:$AV,15,0)</f>
        <v>0</v>
      </c>
      <c r="R23" s="41">
        <f>VLOOKUP($A23,PMI!$F:$AV,34,0)</f>
        <v>0</v>
      </c>
      <c r="S23" s="6">
        <f t="shared" si="4"/>
        <v>0</v>
      </c>
      <c r="T23" s="41">
        <f>VLOOKUP($A23,PMI!$F:$AV,17,0)</f>
        <v>0</v>
      </c>
      <c r="U23" s="41">
        <f>VLOOKUP($A23,PMI!$F:$AV,36,0)</f>
        <v>0</v>
      </c>
      <c r="V23" s="6">
        <f t="shared" si="5"/>
        <v>0</v>
      </c>
      <c r="W23" s="41">
        <f>VLOOKUP($A23,PMI!$F:$AV,19,0)</f>
        <v>0</v>
      </c>
      <c r="X23" s="41">
        <f>VLOOKUP($A23,PMI!$F:$AV,38,0)</f>
        <v>0</v>
      </c>
      <c r="Y23" s="6">
        <f t="shared" si="6"/>
        <v>0</v>
      </c>
      <c r="Z23" s="41">
        <f>VLOOKUP($A23,PMI!$F:$AV,21,0)</f>
        <v>10</v>
      </c>
      <c r="AA23" s="41">
        <f>VLOOKUP($A23,PMI!$F:$AV,40,0)</f>
        <v>10</v>
      </c>
      <c r="AB23" s="6">
        <f t="shared" si="7"/>
        <v>0</v>
      </c>
    </row>
    <row r="24" spans="1:28" ht="24.75" thickTop="1" thickBot="1" x14ac:dyDescent="0.25">
      <c r="A24" s="13" t="s">
        <v>138</v>
      </c>
      <c r="B24" s="4" t="s">
        <v>45</v>
      </c>
      <c r="C24" s="4">
        <f>VLOOKUP($A24,PMI!$A:$AH,3,0)</f>
        <v>184</v>
      </c>
      <c r="D24" s="4">
        <f>VLOOKUP($A24,PMI!$A:$AH,4,0)</f>
        <v>183</v>
      </c>
      <c r="E24" s="6">
        <f t="shared" si="0"/>
        <v>1</v>
      </c>
      <c r="F24" s="3">
        <v>21</v>
      </c>
      <c r="G24" s="3" t="s">
        <v>46</v>
      </c>
      <c r="H24" s="41">
        <f>VLOOKUP($A24,PMI!$F:$AV,6,0)</f>
        <v>4</v>
      </c>
      <c r="I24" s="41">
        <f>VLOOKUP($A24,PMI!$F:$AV,25,0)</f>
        <v>4</v>
      </c>
      <c r="J24" s="6">
        <f t="shared" si="1"/>
        <v>0</v>
      </c>
      <c r="K24" s="41">
        <f>VLOOKUP($A24,PMI!$F:$AV,8,0)</f>
        <v>1</v>
      </c>
      <c r="L24" s="41">
        <f>VLOOKUP($A24,PMI!$F:$AV,27,0)</f>
        <v>1</v>
      </c>
      <c r="M24" s="6">
        <f t="shared" si="2"/>
        <v>0</v>
      </c>
      <c r="N24" s="41">
        <f>VLOOKUP($A24,PMI!$F:$AV,13,0)</f>
        <v>4</v>
      </c>
      <c r="O24" s="41">
        <f>VLOOKUP($A24,PMI!$F:$AV,32,0)</f>
        <v>4</v>
      </c>
      <c r="P24" s="6">
        <f t="shared" si="3"/>
        <v>0</v>
      </c>
      <c r="Q24" s="41">
        <f>VLOOKUP($A24,PMI!$F:$AV,15,0)</f>
        <v>0</v>
      </c>
      <c r="R24" s="41">
        <f>VLOOKUP($A24,PMI!$F:$AV,34,0)</f>
        <v>0</v>
      </c>
      <c r="S24" s="6">
        <f t="shared" si="4"/>
        <v>0</v>
      </c>
      <c r="T24" s="41">
        <f>VLOOKUP($A24,PMI!$F:$AV,17,0)</f>
        <v>0</v>
      </c>
      <c r="U24" s="41">
        <f>VLOOKUP($A24,PMI!$F:$AV,36,0)</f>
        <v>0</v>
      </c>
      <c r="V24" s="6">
        <f t="shared" si="5"/>
        <v>0</v>
      </c>
      <c r="W24" s="41">
        <f>VLOOKUP($A24,PMI!$F:$AV,19,0)</f>
        <v>0</v>
      </c>
      <c r="X24" s="41">
        <f>VLOOKUP($A24,PMI!$F:$AV,38,0)</f>
        <v>0</v>
      </c>
      <c r="Y24" s="6">
        <f t="shared" si="6"/>
        <v>0</v>
      </c>
      <c r="Z24" s="41">
        <f>VLOOKUP($A24,PMI!$F:$AV,21,0)</f>
        <v>9</v>
      </c>
      <c r="AA24" s="41">
        <f>VLOOKUP($A24,PMI!$F:$AV,40,0)</f>
        <v>9</v>
      </c>
      <c r="AB24" s="6">
        <f t="shared" si="7"/>
        <v>0</v>
      </c>
    </row>
    <row r="25" spans="1:28" ht="24.75" thickTop="1" thickBot="1" x14ac:dyDescent="0.25">
      <c r="A25" s="13" t="s">
        <v>163</v>
      </c>
      <c r="B25" s="4" t="s">
        <v>49</v>
      </c>
      <c r="C25" s="4">
        <f>VLOOKUP($A25,PMI!$A:$AH,3,0)</f>
        <v>191</v>
      </c>
      <c r="D25" s="4">
        <f>VLOOKUP($A25,PMI!$A:$AH,4,0)</f>
        <v>190</v>
      </c>
      <c r="E25" s="6">
        <f t="shared" si="0"/>
        <v>1</v>
      </c>
      <c r="F25" s="3">
        <v>22</v>
      </c>
      <c r="G25" s="3" t="s">
        <v>50</v>
      </c>
      <c r="H25" s="41">
        <f>VLOOKUP($A25,PMI!$F:$AV,6,0)</f>
        <v>0</v>
      </c>
      <c r="I25" s="41">
        <f>VLOOKUP($A25,PMI!$F:$AV,25,0)</f>
        <v>0</v>
      </c>
      <c r="J25" s="6">
        <f t="shared" si="1"/>
        <v>0</v>
      </c>
      <c r="K25" s="41">
        <f>VLOOKUP($A25,PMI!$F:$AV,8,0)</f>
        <v>0</v>
      </c>
      <c r="L25" s="41">
        <f>VLOOKUP($A25,PMI!$F:$AV,27,0)</f>
        <v>0</v>
      </c>
      <c r="M25" s="6">
        <f t="shared" si="2"/>
        <v>0</v>
      </c>
      <c r="N25" s="41">
        <f>VLOOKUP($A25,PMI!$F:$AV,13,0)</f>
        <v>0</v>
      </c>
      <c r="O25" s="41">
        <f>VLOOKUP($A25,PMI!$F:$AV,32,0)</f>
        <v>0</v>
      </c>
      <c r="P25" s="6">
        <f t="shared" si="3"/>
        <v>0</v>
      </c>
      <c r="Q25" s="41">
        <f>VLOOKUP($A25,PMI!$F:$AV,15,0)</f>
        <v>0</v>
      </c>
      <c r="R25" s="41">
        <f>VLOOKUP($A25,PMI!$F:$AV,34,0)</f>
        <v>0</v>
      </c>
      <c r="S25" s="6">
        <f t="shared" si="4"/>
        <v>0</v>
      </c>
      <c r="T25" s="41">
        <f>VLOOKUP($A25,PMI!$F:$AV,17,0)</f>
        <v>0</v>
      </c>
      <c r="U25" s="41">
        <f>VLOOKUP($A25,PMI!$F:$AV,36,0)</f>
        <v>0</v>
      </c>
      <c r="V25" s="6"/>
      <c r="W25" s="41">
        <f>VLOOKUP($A25,PMI!$F:$AV,19,0)</f>
        <v>0</v>
      </c>
      <c r="X25" s="41">
        <f>VLOOKUP($A25,PMI!$F:$AV,38,0)</f>
        <v>0</v>
      </c>
      <c r="Y25" s="6">
        <f t="shared" si="6"/>
        <v>0</v>
      </c>
      <c r="Z25" s="41">
        <f>VLOOKUP($A25,PMI!$F:$AV,21,0)</f>
        <v>0</v>
      </c>
      <c r="AA25" s="41">
        <f>VLOOKUP($A25,PMI!$F:$AV,40,0)</f>
        <v>0</v>
      </c>
      <c r="AB25" s="6"/>
    </row>
    <row r="26" spans="1:28" ht="21.75" thickTop="1" thickBot="1" x14ac:dyDescent="0.25">
      <c r="B26" s="7" t="s">
        <v>51</v>
      </c>
      <c r="C26" s="8">
        <f>AVERAGE(C4:C25)</f>
        <v>110.31818181818181</v>
      </c>
      <c r="D26" s="8">
        <f>AVERAGE(D4:D25)</f>
        <v>106.27272727272727</v>
      </c>
      <c r="E26" s="8">
        <f>AVERAGE(E4:E25)</f>
        <v>4.0454545454545459</v>
      </c>
      <c r="F26" s="7"/>
      <c r="G26" s="9" t="s">
        <v>52</v>
      </c>
      <c r="H26" s="43">
        <f t="shared" ref="H26:S26" si="8">AVERAGE(H4:H25)</f>
        <v>6.0454545454545459</v>
      </c>
      <c r="I26" s="43">
        <f t="shared" si="8"/>
        <v>6.0454545454545459</v>
      </c>
      <c r="J26" s="43">
        <f t="shared" si="8"/>
        <v>0</v>
      </c>
      <c r="K26" s="43">
        <f t="shared" si="8"/>
        <v>4.0454545454545459</v>
      </c>
      <c r="L26" s="43">
        <f t="shared" si="8"/>
        <v>4.0909090909090908</v>
      </c>
      <c r="M26" s="43">
        <f t="shared" si="8"/>
        <v>-4.5454545454545456E-2</v>
      </c>
      <c r="N26" s="43">
        <f t="shared" si="8"/>
        <v>4.5</v>
      </c>
      <c r="O26" s="43">
        <f t="shared" si="8"/>
        <v>4.6363636363636367</v>
      </c>
      <c r="P26" s="43">
        <f t="shared" si="8"/>
        <v>-0.13636363636363635</v>
      </c>
      <c r="Q26" s="43">
        <f t="shared" si="8"/>
        <v>2.4090909090909092</v>
      </c>
      <c r="R26" s="43">
        <f t="shared" si="8"/>
        <v>2.5454545454545454</v>
      </c>
      <c r="S26" s="43">
        <f t="shared" si="8"/>
        <v>-0.13636363636363635</v>
      </c>
      <c r="T26" s="43">
        <f t="shared" ref="T26:AB26" si="9">AVERAGE(T4:T25)</f>
        <v>2.8636363636363638</v>
      </c>
      <c r="U26" s="43">
        <f t="shared" si="9"/>
        <v>3</v>
      </c>
      <c r="V26" s="43">
        <f t="shared" si="9"/>
        <v>-0.14285714285714285</v>
      </c>
      <c r="W26" s="43">
        <f t="shared" si="9"/>
        <v>2.7727272727272729</v>
      </c>
      <c r="X26" s="43">
        <f t="shared" si="9"/>
        <v>2.8636363636363638</v>
      </c>
      <c r="Y26" s="43">
        <f t="shared" si="9"/>
        <v>-9.0909090909090912E-2</v>
      </c>
      <c r="Z26" s="43">
        <f t="shared" si="9"/>
        <v>22.636363636363637</v>
      </c>
      <c r="AA26" s="43">
        <f t="shared" si="9"/>
        <v>23.181818181818183</v>
      </c>
      <c r="AB26" s="43">
        <f t="shared" si="9"/>
        <v>-0.5714285714285714</v>
      </c>
    </row>
    <row r="27" spans="1:28" ht="15" thickTop="1" x14ac:dyDescent="0.2"/>
  </sheetData>
  <mergeCells count="11">
    <mergeCell ref="B1:G1"/>
    <mergeCell ref="B2:B3"/>
    <mergeCell ref="C2:D2"/>
    <mergeCell ref="G2:G3"/>
    <mergeCell ref="H1:J2"/>
    <mergeCell ref="Z1:AB2"/>
    <mergeCell ref="K1:M2"/>
    <mergeCell ref="N1:P2"/>
    <mergeCell ref="Q1:S2"/>
    <mergeCell ref="T1:V2"/>
    <mergeCell ref="W1:Y2"/>
  </mergeCells>
  <conditionalFormatting sqref="D4:D25">
    <cfRule type="colorScale" priority="1">
      <colorScale>
        <cfvo type="min"/>
        <cfvo type="num" val="95"/>
        <cfvo type="max"/>
        <color rgb="FF00B050"/>
        <color rgb="FFFFEB84"/>
        <color rgb="FFFF0000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opLeftCell="N1" workbookViewId="0">
      <selection activeCell="S29" sqref="S29"/>
    </sheetView>
  </sheetViews>
  <sheetFormatPr defaultRowHeight="14.25" x14ac:dyDescent="0.2"/>
  <cols>
    <col min="2" max="2" width="26.125" bestFit="1" customWidth="1"/>
    <col min="5" max="5" width="10.875" customWidth="1"/>
    <col min="6" max="6" width="9.375" bestFit="1" customWidth="1"/>
    <col min="7" max="7" width="17.875" bestFit="1" customWidth="1"/>
    <col min="8" max="8" width="14.375" style="33" bestFit="1" customWidth="1"/>
    <col min="9" max="9" width="14.375" bestFit="1" customWidth="1"/>
    <col min="10" max="10" width="15.125" customWidth="1"/>
    <col min="11" max="11" width="14.375" style="33" bestFit="1" customWidth="1"/>
    <col min="12" max="12" width="14.375" bestFit="1" customWidth="1"/>
    <col min="14" max="14" width="14.375" style="33" bestFit="1" customWidth="1"/>
    <col min="15" max="15" width="14.375" bestFit="1" customWidth="1"/>
    <col min="16" max="16" width="13.875" bestFit="1" customWidth="1"/>
    <col min="17" max="17" width="14.375" style="33" bestFit="1" customWidth="1"/>
    <col min="18" max="18" width="14.375" bestFit="1" customWidth="1"/>
    <col min="19" max="19" width="13.875" bestFit="1" customWidth="1"/>
    <col min="20" max="20" width="14.375" style="33" bestFit="1" customWidth="1"/>
    <col min="21" max="21" width="14.375" bestFit="1" customWidth="1"/>
    <col min="22" max="22" width="13.875" bestFit="1" customWidth="1"/>
    <col min="23" max="23" width="14.375" style="33" bestFit="1" customWidth="1"/>
    <col min="24" max="24" width="14.375" bestFit="1" customWidth="1"/>
    <col min="25" max="25" width="13.875" bestFit="1" customWidth="1"/>
  </cols>
  <sheetData>
    <row r="1" spans="1:25" ht="122.25" customHeight="1" thickTop="1" thickBot="1" x14ac:dyDescent="0.25">
      <c r="B1" s="55" t="s">
        <v>223</v>
      </c>
      <c r="C1" s="55"/>
      <c r="D1" s="55"/>
      <c r="E1" s="55"/>
      <c r="F1" s="55"/>
      <c r="G1" s="55"/>
      <c r="H1" s="58" t="s">
        <v>3320</v>
      </c>
      <c r="I1" s="59"/>
      <c r="J1" s="60"/>
      <c r="K1" s="58" t="s">
        <v>3321</v>
      </c>
      <c r="L1" s="59"/>
      <c r="M1" s="60"/>
      <c r="N1" s="58" t="s">
        <v>3322</v>
      </c>
      <c r="O1" s="59"/>
      <c r="P1" s="60"/>
      <c r="Q1" s="58" t="s">
        <v>3323</v>
      </c>
      <c r="R1" s="59"/>
      <c r="S1" s="60"/>
      <c r="T1" s="58" t="s">
        <v>3324</v>
      </c>
      <c r="U1" s="59"/>
      <c r="V1" s="60"/>
      <c r="W1" s="58" t="s">
        <v>3325</v>
      </c>
      <c r="X1" s="59"/>
      <c r="Y1" s="60"/>
    </row>
    <row r="2" spans="1:25" ht="81.75" customHeight="1" thickTop="1" thickBot="1" x14ac:dyDescent="0.25">
      <c r="B2" s="56" t="s">
        <v>1</v>
      </c>
      <c r="C2" s="56" t="s">
        <v>2</v>
      </c>
      <c r="D2" s="57"/>
      <c r="E2" s="1" t="s">
        <v>3</v>
      </c>
      <c r="F2" s="2" t="s">
        <v>4</v>
      </c>
      <c r="G2" s="57" t="s">
        <v>5</v>
      </c>
      <c r="H2" s="61"/>
      <c r="I2" s="62"/>
      <c r="J2" s="63"/>
      <c r="K2" s="61"/>
      <c r="L2" s="62"/>
      <c r="M2" s="63"/>
      <c r="N2" s="61"/>
      <c r="O2" s="62"/>
      <c r="P2" s="63"/>
      <c r="Q2" s="61"/>
      <c r="R2" s="62"/>
      <c r="S2" s="63"/>
      <c r="T2" s="61"/>
      <c r="U2" s="62"/>
      <c r="V2" s="63"/>
      <c r="W2" s="61"/>
      <c r="X2" s="62"/>
      <c r="Y2" s="63"/>
    </row>
    <row r="3" spans="1:25" ht="48.75" thickTop="1" thickBot="1" x14ac:dyDescent="0.25">
      <c r="B3" s="56"/>
      <c r="C3" s="3">
        <v>2019</v>
      </c>
      <c r="D3" s="3">
        <v>2020</v>
      </c>
      <c r="E3" s="1" t="s">
        <v>6</v>
      </c>
      <c r="F3" s="2" t="s">
        <v>7</v>
      </c>
      <c r="G3" s="57"/>
      <c r="H3" s="18">
        <v>2019</v>
      </c>
      <c r="I3" s="18">
        <v>2020</v>
      </c>
      <c r="J3" s="20" t="s">
        <v>6</v>
      </c>
      <c r="K3" s="18">
        <v>2019</v>
      </c>
      <c r="L3" s="18">
        <v>2020</v>
      </c>
      <c r="M3" s="20" t="s">
        <v>6</v>
      </c>
      <c r="N3" s="18">
        <v>2019</v>
      </c>
      <c r="O3" s="18">
        <v>2020</v>
      </c>
      <c r="P3" s="20" t="s">
        <v>6</v>
      </c>
      <c r="Q3" s="18">
        <v>2019</v>
      </c>
      <c r="R3" s="18">
        <v>2020</v>
      </c>
      <c r="S3" s="20" t="s">
        <v>6</v>
      </c>
      <c r="T3" s="18">
        <v>2019</v>
      </c>
      <c r="U3" s="18">
        <v>2020</v>
      </c>
      <c r="V3" s="20" t="s">
        <v>6</v>
      </c>
      <c r="W3" s="18">
        <v>2019</v>
      </c>
      <c r="X3" s="18">
        <v>2020</v>
      </c>
      <c r="Y3" s="20" t="s">
        <v>6</v>
      </c>
    </row>
    <row r="4" spans="1:25" ht="24.75" thickTop="1" thickBot="1" x14ac:dyDescent="0.25">
      <c r="A4" s="13" t="s">
        <v>89</v>
      </c>
      <c r="B4" s="4" t="s">
        <v>10</v>
      </c>
      <c r="C4" s="4">
        <f>VLOOKUP($A4,PT!$A:$AJ,3,0)</f>
        <v>5</v>
      </c>
      <c r="D4" s="4">
        <f>VLOOKUP($A4,PT!$A:$AJ,4,0)</f>
        <v>1</v>
      </c>
      <c r="E4" s="6">
        <f>-(D4-C4)</f>
        <v>4</v>
      </c>
      <c r="F4" s="3">
        <v>1</v>
      </c>
      <c r="G4" s="3" t="s">
        <v>11</v>
      </c>
      <c r="H4" s="41">
        <f>VLOOKUP($A4,PT!$F:$AV,6,0)</f>
        <v>14</v>
      </c>
      <c r="I4" s="41">
        <f>VLOOKUP($A4,PT!$F:$AV,27,0)</f>
        <v>3</v>
      </c>
      <c r="J4" s="6">
        <f>-(I4-H4)</f>
        <v>11</v>
      </c>
      <c r="K4" s="41">
        <f>VLOOKUP($A4,PT!$F:$AV,8,0)</f>
        <v>28.5</v>
      </c>
      <c r="L4" s="41">
        <f>VLOOKUP($A4,PT!$F:$AV,29,0)</f>
        <v>22.5</v>
      </c>
      <c r="M4" s="6">
        <f>-(L4-K4)</f>
        <v>6</v>
      </c>
      <c r="N4" s="41">
        <f>VLOOKUP($A4,PT!$F:$AV,10,0)</f>
        <v>13.8</v>
      </c>
      <c r="O4" s="41">
        <f>VLOOKUP($A4,PT!$F:$AV,31,0)</f>
        <v>13.8</v>
      </c>
      <c r="P4" s="6">
        <f>-(O4-N4)</f>
        <v>0</v>
      </c>
      <c r="Q4" s="41">
        <f>VLOOKUP($A4,PT!$F:$AV,12,0)</f>
        <v>0</v>
      </c>
      <c r="R4" s="41">
        <f>VLOOKUP($A4,PT!$F:$AV,33,0)</f>
        <v>0</v>
      </c>
      <c r="S4" s="6">
        <f>-(R4-Q4)</f>
        <v>0</v>
      </c>
      <c r="T4" s="41">
        <f>VLOOKUP($A4,PT!$F:$AV,13,0)</f>
        <v>13.5</v>
      </c>
      <c r="U4" s="41">
        <f>VLOOKUP($A4,PT!$F:$AV,34,0)</f>
        <v>13.5</v>
      </c>
      <c r="V4" s="6">
        <f>-(U4-T4)</f>
        <v>0</v>
      </c>
      <c r="W4" s="41">
        <f>VLOOKUP($A4,PT!$F:$AV,14,0)</f>
        <v>0.3</v>
      </c>
      <c r="X4" s="41">
        <f>VLOOKUP($A4,PT!$F:$AV,35,0)</f>
        <v>0.3</v>
      </c>
      <c r="Y4" s="6">
        <f>-(X4-W4)</f>
        <v>0</v>
      </c>
    </row>
    <row r="5" spans="1:25" ht="24.75" thickTop="1" thickBot="1" x14ac:dyDescent="0.25">
      <c r="A5" s="13" t="s">
        <v>153</v>
      </c>
      <c r="B5" s="4" t="s">
        <v>20</v>
      </c>
      <c r="C5" s="4">
        <f>VLOOKUP($A5,PT!$A:$AJ,3,0)</f>
        <v>2</v>
      </c>
      <c r="D5" s="4">
        <f>VLOOKUP($A5,PT!$A:$AJ,4,0)</f>
        <v>3</v>
      </c>
      <c r="E5" s="6">
        <f t="shared" ref="E5:E25" si="0">-(D5-C5)</f>
        <v>-1</v>
      </c>
      <c r="F5" s="3">
        <v>2</v>
      </c>
      <c r="G5" s="3" t="s">
        <v>202</v>
      </c>
      <c r="H5" s="41">
        <f>VLOOKUP($A5,PT!$F:$AV,6,0)</f>
        <v>4</v>
      </c>
      <c r="I5" s="41">
        <f>VLOOKUP($A5,PT!$F:$AV,27,0)</f>
        <v>4</v>
      </c>
      <c r="J5" s="6">
        <f t="shared" ref="J5:J24" si="1">-(I5-H5)</f>
        <v>0</v>
      </c>
      <c r="K5" s="41">
        <f>VLOOKUP($A5,PT!$F:$AV,8,0)</f>
        <v>41</v>
      </c>
      <c r="L5" s="41">
        <f>VLOOKUP($A5,PT!$F:$AV,29,0)</f>
        <v>41</v>
      </c>
      <c r="M5" s="6">
        <f t="shared" ref="M5:M24" si="2">-(L5-K5)</f>
        <v>0</v>
      </c>
      <c r="N5" s="41">
        <f>VLOOKUP($A5,PT!$F:$AV,10,0)</f>
        <v>11.3</v>
      </c>
      <c r="O5" s="41">
        <f>VLOOKUP($A5,PT!$F:$AV,31,0)</f>
        <v>11.3</v>
      </c>
      <c r="P5" s="6">
        <f t="shared" ref="P5:P24" si="3">-(O5-N5)</f>
        <v>0</v>
      </c>
      <c r="Q5" s="41">
        <f>VLOOKUP($A5,PT!$F:$AV,12,0)</f>
        <v>0</v>
      </c>
      <c r="R5" s="41">
        <f>VLOOKUP($A5,PT!$F:$AV,33,0)</f>
        <v>0</v>
      </c>
      <c r="S5" s="6">
        <f t="shared" ref="S5:S24" si="4">-(R5-Q5)</f>
        <v>0</v>
      </c>
      <c r="T5" s="41">
        <f>VLOOKUP($A5,PT!$F:$AV,13,0)</f>
        <v>11.3</v>
      </c>
      <c r="U5" s="41">
        <f>VLOOKUP($A5,PT!$F:$AV,34,0)</f>
        <v>11.3</v>
      </c>
      <c r="V5" s="6">
        <f t="shared" ref="V5:V24" si="5">-(U5-T5)</f>
        <v>0</v>
      </c>
      <c r="W5" s="41">
        <f>VLOOKUP($A5,PT!$F:$AV,14,0)</f>
        <v>0</v>
      </c>
      <c r="X5" s="41">
        <f>VLOOKUP($A5,PT!$F:$AV,35,0)</f>
        <v>0</v>
      </c>
      <c r="Y5" s="6">
        <f t="shared" ref="Y5:Y24" si="6">-(X5-W5)</f>
        <v>0</v>
      </c>
    </row>
    <row r="6" spans="1:25" ht="24.75" thickTop="1" thickBot="1" x14ac:dyDescent="0.25">
      <c r="A6" s="13" t="s">
        <v>125</v>
      </c>
      <c r="B6" s="4" t="s">
        <v>24</v>
      </c>
      <c r="C6" s="4">
        <f>VLOOKUP($A6,PT!$A:$AJ,3,0)</f>
        <v>7</v>
      </c>
      <c r="D6" s="4">
        <f>VLOOKUP($A6,PT!$A:$AJ,4,0)</f>
        <v>6</v>
      </c>
      <c r="E6" s="6">
        <f t="shared" si="0"/>
        <v>1</v>
      </c>
      <c r="F6" s="3">
        <v>3</v>
      </c>
      <c r="G6" s="3" t="s">
        <v>25</v>
      </c>
      <c r="H6" s="41">
        <f>VLOOKUP($A6,PT!$F:$AV,6,0)</f>
        <v>12</v>
      </c>
      <c r="I6" s="41">
        <f>VLOOKUP($A6,PT!$F:$AV,27,0)</f>
        <v>12</v>
      </c>
      <c r="J6" s="6">
        <f t="shared" si="1"/>
        <v>0</v>
      </c>
      <c r="K6" s="41">
        <f>VLOOKUP($A6,PT!$F:$AV,8,0)</f>
        <v>98</v>
      </c>
      <c r="L6" s="41">
        <f>VLOOKUP($A6,PT!$F:$AV,29,0)</f>
        <v>98</v>
      </c>
      <c r="M6" s="6">
        <f t="shared" si="2"/>
        <v>0</v>
      </c>
      <c r="N6" s="41">
        <f>VLOOKUP($A6,PT!$F:$AV,10,0)</f>
        <v>13</v>
      </c>
      <c r="O6" s="41">
        <f>VLOOKUP($A6,PT!$F:$AV,31,0)</f>
        <v>13</v>
      </c>
      <c r="P6" s="6">
        <f t="shared" si="3"/>
        <v>0</v>
      </c>
      <c r="Q6" s="41">
        <f>VLOOKUP($A6,PT!$F:$AV,12,0)</f>
        <v>0</v>
      </c>
      <c r="R6" s="41">
        <f>VLOOKUP($A6,PT!$F:$AV,33,0)</f>
        <v>0</v>
      </c>
      <c r="S6" s="6">
        <f t="shared" si="4"/>
        <v>0</v>
      </c>
      <c r="T6" s="41">
        <f>VLOOKUP($A6,PT!$F:$AV,13,0)</f>
        <v>13</v>
      </c>
      <c r="U6" s="41">
        <f>VLOOKUP($A6,PT!$F:$AV,34,0)</f>
        <v>13</v>
      </c>
      <c r="V6" s="6">
        <f t="shared" si="5"/>
        <v>0</v>
      </c>
      <c r="W6" s="41">
        <f>VLOOKUP($A6,PT!$F:$AV,14,0)</f>
        <v>0</v>
      </c>
      <c r="X6" s="41">
        <f>VLOOKUP($A6,PT!$F:$AV,35,0)</f>
        <v>0</v>
      </c>
      <c r="Y6" s="6">
        <f t="shared" si="6"/>
        <v>0</v>
      </c>
    </row>
    <row r="7" spans="1:25" ht="24.75" thickTop="1" thickBot="1" x14ac:dyDescent="0.25">
      <c r="A7" s="13" t="s">
        <v>151</v>
      </c>
      <c r="B7" s="4" t="s">
        <v>16</v>
      </c>
      <c r="C7" s="4">
        <f>VLOOKUP($A7,PT!$A:$AJ,3,0)</f>
        <v>12</v>
      </c>
      <c r="D7" s="4">
        <f>VLOOKUP($A7,PT!$A:$AJ,4,0)</f>
        <v>11</v>
      </c>
      <c r="E7" s="6">
        <f t="shared" si="0"/>
        <v>1</v>
      </c>
      <c r="F7" s="3">
        <v>4</v>
      </c>
      <c r="G7" s="3" t="s">
        <v>17</v>
      </c>
      <c r="H7" s="41">
        <f>VLOOKUP($A7,PT!$F:$AV,6,0)</f>
        <v>15</v>
      </c>
      <c r="I7" s="41">
        <f>VLOOKUP($A7,PT!$F:$AV,27,0)</f>
        <v>15</v>
      </c>
      <c r="J7" s="6">
        <f t="shared" si="1"/>
        <v>0</v>
      </c>
      <c r="K7" s="41">
        <f>VLOOKUP($A7,PT!$F:$AV,8,0)</f>
        <v>68</v>
      </c>
      <c r="L7" s="41">
        <f>VLOOKUP($A7,PT!$F:$AV,29,0)</f>
        <v>68</v>
      </c>
      <c r="M7" s="6">
        <f t="shared" si="2"/>
        <v>0</v>
      </c>
      <c r="N7" s="41">
        <f>VLOOKUP($A7,PT!$F:$AV,10,0)</f>
        <v>27.4</v>
      </c>
      <c r="O7" s="41">
        <f>VLOOKUP($A7,PT!$F:$AV,31,0)</f>
        <v>27.4</v>
      </c>
      <c r="P7" s="6">
        <f t="shared" si="3"/>
        <v>0</v>
      </c>
      <c r="Q7" s="41">
        <f>VLOOKUP($A7,PT!$F:$AV,12,0)</f>
        <v>14.4</v>
      </c>
      <c r="R7" s="41">
        <f>VLOOKUP($A7,PT!$F:$AV,33,0)</f>
        <v>14.4</v>
      </c>
      <c r="S7" s="6">
        <f t="shared" si="4"/>
        <v>0</v>
      </c>
      <c r="T7" s="41">
        <f>VLOOKUP($A7,PT!$F:$AV,13,0)</f>
        <v>13</v>
      </c>
      <c r="U7" s="41">
        <f>VLOOKUP($A7,PT!$F:$AV,34,0)</f>
        <v>13</v>
      </c>
      <c r="V7" s="6">
        <f t="shared" si="5"/>
        <v>0</v>
      </c>
      <c r="W7" s="41">
        <f>VLOOKUP($A7,PT!$F:$AV,14,0)</f>
        <v>0</v>
      </c>
      <c r="X7" s="41">
        <f>VLOOKUP($A7,PT!$F:$AV,35,0)</f>
        <v>0</v>
      </c>
      <c r="Y7" s="6">
        <f t="shared" si="6"/>
        <v>0</v>
      </c>
    </row>
    <row r="8" spans="1:25" ht="24.75" thickTop="1" thickBot="1" x14ac:dyDescent="0.25">
      <c r="A8" s="13" t="s">
        <v>148</v>
      </c>
      <c r="B8" s="4" t="s">
        <v>12</v>
      </c>
      <c r="C8" s="4">
        <f>VLOOKUP($A8,PT!$A:$AJ,3,0)</f>
        <v>25</v>
      </c>
      <c r="D8" s="4">
        <f>VLOOKUP($A8,PT!$A:$AJ,4,0)</f>
        <v>24</v>
      </c>
      <c r="E8" s="6">
        <f t="shared" si="0"/>
        <v>1</v>
      </c>
      <c r="F8" s="3">
        <v>5</v>
      </c>
      <c r="G8" s="3" t="s">
        <v>13</v>
      </c>
      <c r="H8" s="41">
        <f>VLOOKUP($A8,PT!$F:$AV,6,0)</f>
        <v>6</v>
      </c>
      <c r="I8" s="41">
        <f>VLOOKUP($A8,PT!$F:$AV,27,0)</f>
        <v>6</v>
      </c>
      <c r="J8" s="6">
        <f t="shared" si="1"/>
        <v>0</v>
      </c>
      <c r="K8" s="41">
        <f>VLOOKUP($A8,PT!$F:$AV,8,0)</f>
        <v>155</v>
      </c>
      <c r="L8" s="41">
        <f>VLOOKUP($A8,PT!$F:$AV,29,0)</f>
        <v>155</v>
      </c>
      <c r="M8" s="6">
        <f t="shared" si="2"/>
        <v>0</v>
      </c>
      <c r="N8" s="41">
        <f>VLOOKUP($A8,PT!$F:$AV,10,0)</f>
        <v>49.8</v>
      </c>
      <c r="O8" s="41">
        <f>VLOOKUP($A8,PT!$F:$AV,31,0)</f>
        <v>45.8</v>
      </c>
      <c r="P8" s="6">
        <f t="shared" si="3"/>
        <v>4</v>
      </c>
      <c r="Q8" s="41">
        <f>VLOOKUP($A8,PT!$F:$AV,12,0)</f>
        <v>25.1</v>
      </c>
      <c r="R8" s="41">
        <f>VLOOKUP($A8,PT!$F:$AV,33,0)</f>
        <v>21.1</v>
      </c>
      <c r="S8" s="6">
        <f t="shared" si="4"/>
        <v>4</v>
      </c>
      <c r="T8" s="41">
        <f>VLOOKUP($A8,PT!$F:$AV,13,0)</f>
        <v>23.3</v>
      </c>
      <c r="U8" s="41">
        <f>VLOOKUP($A8,PT!$F:$AV,34,0)</f>
        <v>23.3</v>
      </c>
      <c r="V8" s="6">
        <f t="shared" si="5"/>
        <v>0</v>
      </c>
      <c r="W8" s="41">
        <f>VLOOKUP($A8,PT!$F:$AV,14,0)</f>
        <v>1.4</v>
      </c>
      <c r="X8" s="41">
        <f>VLOOKUP($A8,PT!$F:$AV,35,0)</f>
        <v>1.4</v>
      </c>
      <c r="Y8" s="6">
        <f t="shared" si="6"/>
        <v>0</v>
      </c>
    </row>
    <row r="9" spans="1:25" ht="24.75" thickTop="1" thickBot="1" x14ac:dyDescent="0.25">
      <c r="A9" s="13" t="s">
        <v>178</v>
      </c>
      <c r="B9" s="4" t="s">
        <v>8</v>
      </c>
      <c r="C9" s="4">
        <f>VLOOKUP($A9,PT!$A:$AJ,3,0)</f>
        <v>3</v>
      </c>
      <c r="D9" s="4">
        <f>VLOOKUP($A9,PT!$A:$AJ,4,0)</f>
        <v>30</v>
      </c>
      <c r="E9" s="6">
        <f t="shared" si="0"/>
        <v>-27</v>
      </c>
      <c r="F9" s="3">
        <v>6</v>
      </c>
      <c r="G9" s="3" t="s">
        <v>213</v>
      </c>
      <c r="H9" s="41">
        <f>VLOOKUP($A9,PT!$F:$AV,6,0)</f>
        <v>4</v>
      </c>
      <c r="I9" s="41">
        <f>VLOOKUP($A9,PT!$F:$AV,27,0)</f>
        <v>5</v>
      </c>
      <c r="J9" s="6">
        <f t="shared" si="1"/>
        <v>-1</v>
      </c>
      <c r="K9" s="41">
        <f>VLOOKUP($A9,PT!$F:$AV,8,0)</f>
        <v>12</v>
      </c>
      <c r="L9" s="41">
        <f>VLOOKUP($A9,PT!$F:$AV,29,0)</f>
        <v>116</v>
      </c>
      <c r="M9" s="6">
        <f t="shared" si="2"/>
        <v>-104</v>
      </c>
      <c r="N9" s="41">
        <f>VLOOKUP($A9,PT!$F:$AV,10,0)</f>
        <v>15.9</v>
      </c>
      <c r="O9" s="41">
        <f>VLOOKUP($A9,PT!$F:$AV,31,0)</f>
        <v>15.9</v>
      </c>
      <c r="P9" s="6">
        <f t="shared" si="3"/>
        <v>0</v>
      </c>
      <c r="Q9" s="41">
        <f>VLOOKUP($A9,PT!$F:$AV,12,0)</f>
        <v>0</v>
      </c>
      <c r="R9" s="41">
        <f>VLOOKUP($A9,PT!$F:$AV,33,0)</f>
        <v>0</v>
      </c>
      <c r="S9" s="6">
        <f t="shared" si="4"/>
        <v>0</v>
      </c>
      <c r="T9" s="41">
        <f>VLOOKUP($A9,PT!$F:$AV,13,0)</f>
        <v>14.1</v>
      </c>
      <c r="U9" s="41">
        <f>VLOOKUP($A9,PT!$F:$AV,34,0)</f>
        <v>14.1</v>
      </c>
      <c r="V9" s="6">
        <f t="shared" si="5"/>
        <v>0</v>
      </c>
      <c r="W9" s="41">
        <f>VLOOKUP($A9,PT!$F:$AV,14,0)</f>
        <v>1.8</v>
      </c>
      <c r="X9" s="41">
        <f>VLOOKUP($A9,PT!$F:$AV,35,0)</f>
        <v>1.8</v>
      </c>
      <c r="Y9" s="6">
        <f t="shared" si="6"/>
        <v>0</v>
      </c>
    </row>
    <row r="10" spans="1:25" ht="24.75" thickTop="1" thickBot="1" x14ac:dyDescent="0.25">
      <c r="A10" s="13" t="s">
        <v>158</v>
      </c>
      <c r="B10" s="4" t="s">
        <v>14</v>
      </c>
      <c r="C10" s="4">
        <f>VLOOKUP($A10,PT!$A:$AJ,3,0)</f>
        <v>83</v>
      </c>
      <c r="D10" s="4">
        <f>VLOOKUP($A10,PT!$A:$AJ,4,0)</f>
        <v>57</v>
      </c>
      <c r="E10" s="6">
        <f t="shared" si="0"/>
        <v>26</v>
      </c>
      <c r="F10" s="3">
        <v>7</v>
      </c>
      <c r="G10" s="3" t="s">
        <v>207</v>
      </c>
      <c r="H10" s="41">
        <f>VLOOKUP($A10,PT!$F:$AV,6,0)</f>
        <v>3</v>
      </c>
      <c r="I10" s="41">
        <f>VLOOKUP($A10,PT!$F:$AV,27,0)</f>
        <v>4</v>
      </c>
      <c r="J10" s="6">
        <f t="shared" si="1"/>
        <v>-1</v>
      </c>
      <c r="K10" s="41">
        <f>VLOOKUP($A10,PT!$F:$AV,8,0)</f>
        <v>32</v>
      </c>
      <c r="L10" s="41">
        <f>VLOOKUP($A10,PT!$F:$AV,29,0)</f>
        <v>104</v>
      </c>
      <c r="M10" s="6">
        <f t="shared" si="2"/>
        <v>-72</v>
      </c>
      <c r="N10" s="41">
        <f>VLOOKUP($A10,PT!$F:$AV,10,0)</f>
        <v>15.7</v>
      </c>
      <c r="O10" s="41">
        <f>VLOOKUP($A10,PT!$F:$AV,31,0)</f>
        <v>15.7</v>
      </c>
      <c r="P10" s="6">
        <f t="shared" si="3"/>
        <v>0</v>
      </c>
      <c r="Q10" s="41">
        <f>VLOOKUP($A10,PT!$F:$AV,12,0)</f>
        <v>2.2000000000000002</v>
      </c>
      <c r="R10" s="41">
        <f>VLOOKUP($A10,PT!$F:$AV,33,0)</f>
        <v>2.2000000000000002</v>
      </c>
      <c r="S10" s="6">
        <f t="shared" si="4"/>
        <v>0</v>
      </c>
      <c r="T10" s="41">
        <f>VLOOKUP($A10,PT!$F:$AV,13,0)</f>
        <v>13.5</v>
      </c>
      <c r="U10" s="41">
        <f>VLOOKUP($A10,PT!$F:$AV,34,0)</f>
        <v>13.5</v>
      </c>
      <c r="V10" s="6">
        <f t="shared" si="5"/>
        <v>0</v>
      </c>
      <c r="W10" s="41">
        <f>VLOOKUP($A10,PT!$F:$AV,14,0)</f>
        <v>0</v>
      </c>
      <c r="X10" s="41">
        <f>VLOOKUP($A10,PT!$F:$AV,35,0)</f>
        <v>0</v>
      </c>
      <c r="Y10" s="6">
        <f t="shared" si="6"/>
        <v>0</v>
      </c>
    </row>
    <row r="11" spans="1:25" ht="24.75" thickTop="1" thickBot="1" x14ac:dyDescent="0.25">
      <c r="A11" s="13" t="s">
        <v>122</v>
      </c>
      <c r="B11" s="4" t="s">
        <v>18</v>
      </c>
      <c r="C11" s="4">
        <f>VLOOKUP($A11,PT!$A:$AJ,3,0)</f>
        <v>96</v>
      </c>
      <c r="D11" s="4">
        <f>VLOOKUP($A11,PT!$A:$AJ,4,0)</f>
        <v>62</v>
      </c>
      <c r="E11" s="6">
        <f t="shared" si="0"/>
        <v>34</v>
      </c>
      <c r="F11" s="3">
        <v>8</v>
      </c>
      <c r="G11" s="3" t="s">
        <v>19</v>
      </c>
      <c r="H11" s="41">
        <f>VLOOKUP($A11,PT!$F:$AV,6,0)</f>
        <v>23</v>
      </c>
      <c r="I11" s="41">
        <f>VLOOKUP($A11,PT!$F:$AV,27,0)</f>
        <v>9</v>
      </c>
      <c r="J11" s="6">
        <f t="shared" si="1"/>
        <v>14</v>
      </c>
      <c r="K11" s="41">
        <f>VLOOKUP($A11,PT!$F:$AV,8,0)</f>
        <v>126.75</v>
      </c>
      <c r="L11" s="41">
        <f>VLOOKUP($A11,PT!$F:$AV,29,0)</f>
        <v>96.5</v>
      </c>
      <c r="M11" s="6">
        <f t="shared" si="2"/>
        <v>30.25</v>
      </c>
      <c r="N11" s="41">
        <f>VLOOKUP($A11,PT!$F:$AV,10,0)</f>
        <v>28.6</v>
      </c>
      <c r="O11" s="41">
        <f>VLOOKUP($A11,PT!$F:$AV,31,0)</f>
        <v>28.6</v>
      </c>
      <c r="P11" s="6">
        <f t="shared" si="3"/>
        <v>0</v>
      </c>
      <c r="Q11" s="41">
        <f>VLOOKUP($A11,PT!$F:$AV,12,0)</f>
        <v>10.5</v>
      </c>
      <c r="R11" s="41">
        <f>VLOOKUP($A11,PT!$F:$AV,33,0)</f>
        <v>10.5</v>
      </c>
      <c r="S11" s="6">
        <f t="shared" si="4"/>
        <v>0</v>
      </c>
      <c r="T11" s="41">
        <f>VLOOKUP($A11,PT!$F:$AV,13,0)</f>
        <v>16.100000000000001</v>
      </c>
      <c r="U11" s="41">
        <f>VLOOKUP($A11,PT!$F:$AV,34,0)</f>
        <v>16.100000000000001</v>
      </c>
      <c r="V11" s="6">
        <f t="shared" si="5"/>
        <v>0</v>
      </c>
      <c r="W11" s="41">
        <f>VLOOKUP($A11,PT!$F:$AV,14,0)</f>
        <v>2</v>
      </c>
      <c r="X11" s="41">
        <f>VLOOKUP($A11,PT!$F:$AV,35,0)</f>
        <v>2</v>
      </c>
      <c r="Y11" s="6">
        <f t="shared" si="6"/>
        <v>0</v>
      </c>
    </row>
    <row r="12" spans="1:25" ht="24.75" thickTop="1" thickBot="1" x14ac:dyDescent="0.25">
      <c r="A12" s="13" t="s">
        <v>187</v>
      </c>
      <c r="B12" s="4" t="s">
        <v>47</v>
      </c>
      <c r="C12" s="4">
        <f>VLOOKUP($A12,PT!$A:$AJ,3,0)</f>
        <v>87</v>
      </c>
      <c r="D12" s="4">
        <f>VLOOKUP($A12,PT!$A:$AJ,4,0)</f>
        <v>89</v>
      </c>
      <c r="E12" s="6">
        <f t="shared" si="0"/>
        <v>-2</v>
      </c>
      <c r="F12" s="3">
        <v>9</v>
      </c>
      <c r="G12" s="3" t="s">
        <v>48</v>
      </c>
      <c r="H12" s="41">
        <f>VLOOKUP($A12,PT!$F:$AV,6,0)</f>
        <v>44</v>
      </c>
      <c r="I12" s="41">
        <f>VLOOKUP($A12,PT!$F:$AV,27,0)</f>
        <v>44</v>
      </c>
      <c r="J12" s="6">
        <f t="shared" si="1"/>
        <v>0</v>
      </c>
      <c r="K12" s="41">
        <f>VLOOKUP($A12,PT!$F:$AV,8,0)</f>
        <v>248</v>
      </c>
      <c r="L12" s="41">
        <f>VLOOKUP($A12,PT!$F:$AV,29,0)</f>
        <v>248</v>
      </c>
      <c r="M12" s="6">
        <f t="shared" si="2"/>
        <v>0</v>
      </c>
      <c r="N12" s="41">
        <f>VLOOKUP($A12,PT!$F:$AV,10,0)</f>
        <v>26.6</v>
      </c>
      <c r="O12" s="41">
        <f>VLOOKUP($A12,PT!$F:$AV,31,0)</f>
        <v>26.6</v>
      </c>
      <c r="P12" s="6">
        <f t="shared" si="3"/>
        <v>0</v>
      </c>
      <c r="Q12" s="41">
        <f>VLOOKUP($A12,PT!$F:$AV,12,0)</f>
        <v>13.8</v>
      </c>
      <c r="R12" s="41">
        <f>VLOOKUP($A12,PT!$F:$AV,33,0)</f>
        <v>13.8</v>
      </c>
      <c r="S12" s="6">
        <f t="shared" si="4"/>
        <v>0</v>
      </c>
      <c r="T12" s="41">
        <f>VLOOKUP($A12,PT!$F:$AV,13,0)</f>
        <v>11.3</v>
      </c>
      <c r="U12" s="41">
        <f>VLOOKUP($A12,PT!$F:$AV,34,0)</f>
        <v>11.3</v>
      </c>
      <c r="V12" s="6">
        <f t="shared" si="5"/>
        <v>0</v>
      </c>
      <c r="W12" s="41">
        <f>VLOOKUP($A12,PT!$F:$AV,14,0)</f>
        <v>1.6</v>
      </c>
      <c r="X12" s="41">
        <f>VLOOKUP($A12,PT!$F:$AV,35,0)</f>
        <v>1.6</v>
      </c>
      <c r="Y12" s="6">
        <f t="shared" si="6"/>
        <v>0</v>
      </c>
    </row>
    <row r="13" spans="1:25" ht="24.75" thickTop="1" thickBot="1" x14ac:dyDescent="0.25">
      <c r="A13" s="13" t="s">
        <v>171</v>
      </c>
      <c r="B13" s="4" t="s">
        <v>191</v>
      </c>
      <c r="C13" s="4">
        <f>VLOOKUP($A13,PT!$A:$AJ,3,0)</f>
        <v>89</v>
      </c>
      <c r="D13" s="4">
        <f>VLOOKUP($A13,PT!$A:$AJ,4,0)</f>
        <v>91</v>
      </c>
      <c r="E13" s="6">
        <f t="shared" si="0"/>
        <v>-2</v>
      </c>
      <c r="F13" s="3">
        <v>10</v>
      </c>
      <c r="G13" s="3" t="s">
        <v>44</v>
      </c>
      <c r="H13" s="41">
        <f>VLOOKUP($A13,PT!$F:$AV,6,0)</f>
        <v>20</v>
      </c>
      <c r="I13" s="41">
        <f>VLOOKUP($A13,PT!$F:$AV,27,0)</f>
        <v>20</v>
      </c>
      <c r="J13" s="6">
        <f t="shared" si="1"/>
        <v>0</v>
      </c>
      <c r="K13" s="41">
        <f>VLOOKUP($A13,PT!$F:$AV,8,0)</f>
        <v>336</v>
      </c>
      <c r="L13" s="41">
        <f>VLOOKUP($A13,PT!$F:$AV,29,0)</f>
        <v>336</v>
      </c>
      <c r="M13" s="6">
        <f t="shared" si="2"/>
        <v>0</v>
      </c>
      <c r="N13" s="41">
        <f>VLOOKUP($A13,PT!$F:$AV,10,0)</f>
        <v>42.7</v>
      </c>
      <c r="O13" s="41">
        <f>VLOOKUP($A13,PT!$F:$AV,31,0)</f>
        <v>42.7</v>
      </c>
      <c r="P13" s="6">
        <f t="shared" si="3"/>
        <v>0</v>
      </c>
      <c r="Q13" s="41">
        <f>VLOOKUP($A13,PT!$F:$AV,12,0)</f>
        <v>23</v>
      </c>
      <c r="R13" s="41">
        <f>VLOOKUP($A13,PT!$F:$AV,33,0)</f>
        <v>23</v>
      </c>
      <c r="S13" s="6">
        <f t="shared" si="4"/>
        <v>0</v>
      </c>
      <c r="T13" s="41">
        <f>VLOOKUP($A13,PT!$F:$AV,13,0)</f>
        <v>19.3</v>
      </c>
      <c r="U13" s="41">
        <f>VLOOKUP($A13,PT!$F:$AV,34,0)</f>
        <v>19.3</v>
      </c>
      <c r="V13" s="6">
        <f t="shared" si="5"/>
        <v>0</v>
      </c>
      <c r="W13" s="41">
        <f>VLOOKUP($A13,PT!$F:$AV,14,0)</f>
        <v>0.4</v>
      </c>
      <c r="X13" s="41">
        <f>VLOOKUP($A13,PT!$F:$AV,35,0)</f>
        <v>0.4</v>
      </c>
      <c r="Y13" s="6">
        <f t="shared" si="6"/>
        <v>0</v>
      </c>
    </row>
    <row r="14" spans="1:25" ht="24.75" thickTop="1" thickBot="1" x14ac:dyDescent="0.25">
      <c r="A14" s="13" t="s">
        <v>176</v>
      </c>
      <c r="B14" s="4" t="s">
        <v>22</v>
      </c>
      <c r="C14" s="4">
        <f>VLOOKUP($A14,PT!$A:$AJ,3,0)</f>
        <v>135</v>
      </c>
      <c r="D14" s="4">
        <f>VLOOKUP($A14,PT!$A:$AJ,4,0)</f>
        <v>108</v>
      </c>
      <c r="E14" s="6">
        <f t="shared" si="0"/>
        <v>27</v>
      </c>
      <c r="F14" s="3">
        <v>11</v>
      </c>
      <c r="G14" s="3" t="s">
        <v>23</v>
      </c>
      <c r="H14" s="41">
        <f>VLOOKUP($A14,PT!$F:$AV,6,0)</f>
        <v>8</v>
      </c>
      <c r="I14" s="41">
        <f>VLOOKUP($A14,PT!$F:$AV,27,0)</f>
        <v>8</v>
      </c>
      <c r="J14" s="6">
        <f t="shared" si="1"/>
        <v>0</v>
      </c>
      <c r="K14" s="41">
        <f>VLOOKUP($A14,PT!$F:$AV,8,0)</f>
        <v>144</v>
      </c>
      <c r="L14" s="41">
        <f>VLOOKUP($A14,PT!$F:$AV,29,0)</f>
        <v>144</v>
      </c>
      <c r="M14" s="6">
        <f t="shared" si="2"/>
        <v>0</v>
      </c>
      <c r="N14" s="41">
        <f>VLOOKUP($A14,PT!$F:$AV,10,0)</f>
        <v>60.2</v>
      </c>
      <c r="O14" s="41">
        <f>VLOOKUP($A14,PT!$F:$AV,31,0)</f>
        <v>60.7</v>
      </c>
      <c r="P14" s="6">
        <f t="shared" si="3"/>
        <v>-0.5</v>
      </c>
      <c r="Q14" s="41">
        <f>VLOOKUP($A14,PT!$F:$AV,12,0)</f>
        <v>13.1</v>
      </c>
      <c r="R14" s="41">
        <f>VLOOKUP($A14,PT!$F:$AV,33,0)</f>
        <v>13.6</v>
      </c>
      <c r="S14" s="6">
        <f t="shared" si="4"/>
        <v>-0.5</v>
      </c>
      <c r="T14" s="41">
        <f>VLOOKUP($A14,PT!$F:$AV,13,0)</f>
        <v>25.3</v>
      </c>
      <c r="U14" s="41">
        <f>VLOOKUP($A14,PT!$F:$AV,34,0)</f>
        <v>25.3</v>
      </c>
      <c r="V14" s="6">
        <f t="shared" si="5"/>
        <v>0</v>
      </c>
      <c r="W14" s="41">
        <f>VLOOKUP($A14,PT!$F:$AV,14,0)</f>
        <v>21.8</v>
      </c>
      <c r="X14" s="41">
        <f>VLOOKUP($A14,PT!$F:$AV,35,0)</f>
        <v>21.8</v>
      </c>
      <c r="Y14" s="6">
        <f t="shared" si="6"/>
        <v>0</v>
      </c>
    </row>
    <row r="15" spans="1:25" ht="24.75" thickTop="1" thickBot="1" x14ac:dyDescent="0.25">
      <c r="A15" s="13" t="s">
        <v>182</v>
      </c>
      <c r="B15" s="4" t="s">
        <v>30</v>
      </c>
      <c r="C15" s="4">
        <f>VLOOKUP($A15,PT!$A:$AJ,3,0)</f>
        <v>107</v>
      </c>
      <c r="D15" s="4">
        <f>VLOOKUP($A15,PT!$A:$AJ,4,0)</f>
        <v>112</v>
      </c>
      <c r="E15" s="6">
        <f t="shared" si="0"/>
        <v>-5</v>
      </c>
      <c r="F15" s="3">
        <v>12</v>
      </c>
      <c r="G15" s="3" t="s">
        <v>31</v>
      </c>
      <c r="H15" s="41">
        <f>VLOOKUP($A15,PT!$F:$AV,6,0)</f>
        <v>28</v>
      </c>
      <c r="I15" s="41">
        <f>VLOOKUP($A15,PT!$F:$AV,27,0)</f>
        <v>28</v>
      </c>
      <c r="J15" s="6">
        <f t="shared" si="1"/>
        <v>0</v>
      </c>
      <c r="K15" s="41">
        <f>VLOOKUP($A15,PT!$F:$AV,8,0)</f>
        <v>168</v>
      </c>
      <c r="L15" s="41">
        <f>VLOOKUP($A15,PT!$F:$AV,29,0)</f>
        <v>174</v>
      </c>
      <c r="M15" s="6">
        <f t="shared" si="2"/>
        <v>-6</v>
      </c>
      <c r="N15" s="41">
        <f>VLOOKUP($A15,PT!$F:$AV,10,0)</f>
        <v>15.3</v>
      </c>
      <c r="O15" s="41">
        <f>VLOOKUP($A15,PT!$F:$AV,31,0)</f>
        <v>15.3</v>
      </c>
      <c r="P15" s="6">
        <f t="shared" si="3"/>
        <v>0</v>
      </c>
      <c r="Q15" s="41">
        <f>VLOOKUP($A15,PT!$F:$AV,12,0)</f>
        <v>15</v>
      </c>
      <c r="R15" s="41">
        <f>VLOOKUP($A15,PT!$F:$AV,33,0)</f>
        <v>15</v>
      </c>
      <c r="S15" s="6">
        <f t="shared" si="4"/>
        <v>0</v>
      </c>
      <c r="T15" s="41">
        <f>VLOOKUP($A15,PT!$F:$AV,13,0)</f>
        <v>0</v>
      </c>
      <c r="U15" s="41">
        <f>VLOOKUP($A15,PT!$F:$AV,34,0)</f>
        <v>0</v>
      </c>
      <c r="V15" s="6">
        <f t="shared" si="5"/>
        <v>0</v>
      </c>
      <c r="W15" s="41">
        <f>VLOOKUP($A15,PT!$F:$AV,14,0)</f>
        <v>0.3</v>
      </c>
      <c r="X15" s="41">
        <f>VLOOKUP($A15,PT!$F:$AV,35,0)</f>
        <v>0.3</v>
      </c>
      <c r="Y15" s="6">
        <f t="shared" si="6"/>
        <v>0</v>
      </c>
    </row>
    <row r="16" spans="1:25" ht="24.75" thickTop="1" thickBot="1" x14ac:dyDescent="0.25">
      <c r="A16" s="13" t="s">
        <v>132</v>
      </c>
      <c r="B16" s="4" t="s">
        <v>32</v>
      </c>
      <c r="C16" s="4">
        <f>VLOOKUP($A16,PT!$A:$AJ,3,0)</f>
        <v>113</v>
      </c>
      <c r="D16" s="4">
        <f>VLOOKUP($A16,PT!$A:$AJ,4,0)</f>
        <v>116</v>
      </c>
      <c r="E16" s="6">
        <f t="shared" si="0"/>
        <v>-3</v>
      </c>
      <c r="F16" s="3">
        <v>13</v>
      </c>
      <c r="G16" s="3" t="s">
        <v>33</v>
      </c>
      <c r="H16" s="41">
        <f>VLOOKUP($A16,PT!$F:$AV,6,0)</f>
        <v>20</v>
      </c>
      <c r="I16" s="41">
        <f>VLOOKUP($A16,PT!$F:$AV,27,0)</f>
        <v>20</v>
      </c>
      <c r="J16" s="6">
        <f t="shared" si="1"/>
        <v>0</v>
      </c>
      <c r="K16" s="41">
        <f>VLOOKUP($A16,PT!$F:$AV,8,0)</f>
        <v>181</v>
      </c>
      <c r="L16" s="41">
        <f>VLOOKUP($A16,PT!$F:$AV,29,0)</f>
        <v>181</v>
      </c>
      <c r="M16" s="6">
        <f t="shared" si="2"/>
        <v>0</v>
      </c>
      <c r="N16" s="41">
        <f>VLOOKUP($A16,PT!$F:$AV,10,0)</f>
        <v>31.1</v>
      </c>
      <c r="O16" s="41">
        <f>VLOOKUP($A16,PT!$F:$AV,31,0)</f>
        <v>32.200000000000003</v>
      </c>
      <c r="P16" s="6">
        <f t="shared" si="3"/>
        <v>-1.1000000000000014</v>
      </c>
      <c r="Q16" s="41">
        <f>VLOOKUP($A16,PT!$F:$AV,12,0)</f>
        <v>6.2</v>
      </c>
      <c r="R16" s="41">
        <f>VLOOKUP($A16,PT!$F:$AV,33,0)</f>
        <v>6.9</v>
      </c>
      <c r="S16" s="6">
        <f t="shared" si="4"/>
        <v>-0.70000000000000018</v>
      </c>
      <c r="T16" s="41">
        <f>VLOOKUP($A16,PT!$F:$AV,13,0)</f>
        <v>24.5</v>
      </c>
      <c r="U16" s="41">
        <f>VLOOKUP($A16,PT!$F:$AV,34,0)</f>
        <v>24.9</v>
      </c>
      <c r="V16" s="6">
        <f t="shared" si="5"/>
        <v>-0.39999999999999858</v>
      </c>
      <c r="W16" s="41">
        <f>VLOOKUP($A16,PT!$F:$AV,14,0)</f>
        <v>0.4</v>
      </c>
      <c r="X16" s="41">
        <f>VLOOKUP($A16,PT!$F:$AV,35,0)</f>
        <v>0.4</v>
      </c>
      <c r="Y16" s="6">
        <f t="shared" si="6"/>
        <v>0</v>
      </c>
    </row>
    <row r="17" spans="1:25" ht="24.75" thickTop="1" thickBot="1" x14ac:dyDescent="0.25">
      <c r="A17" s="13" t="s">
        <v>138</v>
      </c>
      <c r="B17" s="4" t="s">
        <v>45</v>
      </c>
      <c r="C17" s="4">
        <f>VLOOKUP($A17,PT!$A:$AJ,3,0)</f>
        <v>129</v>
      </c>
      <c r="D17" s="4">
        <f>VLOOKUP($A17,PT!$A:$AJ,4,0)</f>
        <v>130</v>
      </c>
      <c r="E17" s="6">
        <f t="shared" si="0"/>
        <v>-1</v>
      </c>
      <c r="F17" s="3">
        <v>14</v>
      </c>
      <c r="G17" s="3" t="s">
        <v>46</v>
      </c>
      <c r="H17" s="41">
        <f>VLOOKUP($A17,PT!$F:$AV,6,0)</f>
        <v>19</v>
      </c>
      <c r="I17" s="41">
        <f>VLOOKUP($A17,PT!$F:$AV,27,0)</f>
        <v>19</v>
      </c>
      <c r="J17" s="6">
        <f t="shared" si="1"/>
        <v>0</v>
      </c>
      <c r="K17" s="41">
        <f>VLOOKUP($A17,PT!$F:$AV,8,0)</f>
        <v>889</v>
      </c>
      <c r="L17" s="41">
        <f>VLOOKUP($A17,PT!$F:$AV,29,0)</f>
        <v>889</v>
      </c>
      <c r="M17" s="6">
        <f t="shared" si="2"/>
        <v>0</v>
      </c>
      <c r="N17" s="41">
        <f>VLOOKUP($A17,PT!$F:$AV,10,0)</f>
        <v>32.6</v>
      </c>
      <c r="O17" s="41">
        <f>VLOOKUP($A17,PT!$F:$AV,31,0)</f>
        <v>32.6</v>
      </c>
      <c r="P17" s="6">
        <f t="shared" si="3"/>
        <v>0</v>
      </c>
      <c r="Q17" s="41">
        <f>VLOOKUP($A17,PT!$F:$AV,12,0)</f>
        <v>22.1</v>
      </c>
      <c r="R17" s="41">
        <f>VLOOKUP($A17,PT!$F:$AV,33,0)</f>
        <v>22.1</v>
      </c>
      <c r="S17" s="6">
        <f t="shared" si="4"/>
        <v>0</v>
      </c>
      <c r="T17" s="41">
        <f>VLOOKUP($A17,PT!$F:$AV,13,0)</f>
        <v>10.3</v>
      </c>
      <c r="U17" s="41">
        <f>VLOOKUP($A17,PT!$F:$AV,34,0)</f>
        <v>10.3</v>
      </c>
      <c r="V17" s="6">
        <f t="shared" si="5"/>
        <v>0</v>
      </c>
      <c r="W17" s="41">
        <f>VLOOKUP($A17,PT!$F:$AV,14,0)</f>
        <v>0.2</v>
      </c>
      <c r="X17" s="41">
        <f>VLOOKUP($A17,PT!$F:$AV,35,0)</f>
        <v>0.2</v>
      </c>
      <c r="Y17" s="6">
        <f t="shared" si="6"/>
        <v>0</v>
      </c>
    </row>
    <row r="18" spans="1:25" ht="24.75" thickTop="1" thickBot="1" x14ac:dyDescent="0.25">
      <c r="A18" s="13" t="s">
        <v>115</v>
      </c>
      <c r="B18" s="4" t="s">
        <v>42</v>
      </c>
      <c r="C18" s="4">
        <f>VLOOKUP($A18,PT!$A:$AJ,3,0)</f>
        <v>130</v>
      </c>
      <c r="D18" s="4">
        <f>VLOOKUP($A18,PT!$A:$AJ,4,0)</f>
        <v>131</v>
      </c>
      <c r="E18" s="6">
        <f t="shared" si="0"/>
        <v>-1</v>
      </c>
      <c r="F18" s="3">
        <v>15</v>
      </c>
      <c r="G18" s="3" t="s">
        <v>43</v>
      </c>
      <c r="H18" s="41">
        <f>VLOOKUP($A18,PT!$F:$AV,6,0)</f>
        <v>15</v>
      </c>
      <c r="I18" s="41">
        <f>VLOOKUP($A18,PT!$F:$AV,27,0)</f>
        <v>15</v>
      </c>
      <c r="J18" s="6">
        <f t="shared" si="1"/>
        <v>0</v>
      </c>
      <c r="K18" s="41">
        <f>VLOOKUP($A18,PT!$F:$AV,8,0)</f>
        <v>312</v>
      </c>
      <c r="L18" s="41">
        <f>VLOOKUP($A18,PT!$F:$AV,29,0)</f>
        <v>312</v>
      </c>
      <c r="M18" s="6">
        <f t="shared" si="2"/>
        <v>0</v>
      </c>
      <c r="N18" s="41">
        <f>VLOOKUP($A18,PT!$F:$AV,10,0)</f>
        <v>30.8</v>
      </c>
      <c r="O18" s="41">
        <f>VLOOKUP($A18,PT!$F:$AV,31,0)</f>
        <v>30.8</v>
      </c>
      <c r="P18" s="6">
        <f t="shared" si="3"/>
        <v>0</v>
      </c>
      <c r="Q18" s="41">
        <f>VLOOKUP($A18,PT!$F:$AV,12,0)</f>
        <v>15</v>
      </c>
      <c r="R18" s="41">
        <f>VLOOKUP($A18,PT!$F:$AV,33,0)</f>
        <v>15</v>
      </c>
      <c r="S18" s="6">
        <f t="shared" si="4"/>
        <v>0</v>
      </c>
      <c r="T18" s="41">
        <f>VLOOKUP($A18,PT!$F:$AV,13,0)</f>
        <v>13.5</v>
      </c>
      <c r="U18" s="41">
        <f>VLOOKUP($A18,PT!$F:$AV,34,0)</f>
        <v>13.5</v>
      </c>
      <c r="V18" s="6">
        <f t="shared" si="5"/>
        <v>0</v>
      </c>
      <c r="W18" s="41">
        <f>VLOOKUP($A18,PT!$F:$AV,14,0)</f>
        <v>2.2999999999999998</v>
      </c>
      <c r="X18" s="41">
        <f>VLOOKUP($A18,PT!$F:$AV,35,0)</f>
        <v>2.2999999999999998</v>
      </c>
      <c r="Y18" s="6">
        <f t="shared" si="6"/>
        <v>0</v>
      </c>
    </row>
    <row r="19" spans="1:25" ht="24.75" thickTop="1" thickBot="1" x14ac:dyDescent="0.25">
      <c r="A19" s="13" t="s">
        <v>104</v>
      </c>
      <c r="B19" s="4" t="s">
        <v>26</v>
      </c>
      <c r="C19" s="4">
        <f>VLOOKUP($A19,PT!$A:$AJ,3,0)</f>
        <v>133</v>
      </c>
      <c r="D19" s="4">
        <f>VLOOKUP($A19,PT!$A:$AJ,4,0)</f>
        <v>133</v>
      </c>
      <c r="E19" s="6">
        <f t="shared" si="0"/>
        <v>0</v>
      </c>
      <c r="F19" s="3">
        <v>16</v>
      </c>
      <c r="G19" s="3" t="s">
        <v>27</v>
      </c>
      <c r="H19" s="41">
        <f>VLOOKUP($A19,PT!$F:$AV,6,0)</f>
        <v>35</v>
      </c>
      <c r="I19" s="41">
        <f>VLOOKUP($A19,PT!$F:$AV,27,0)</f>
        <v>35</v>
      </c>
      <c r="J19" s="6">
        <f t="shared" si="1"/>
        <v>0</v>
      </c>
      <c r="K19" s="41">
        <f>VLOOKUP($A19,PT!$F:$AV,8,0)</f>
        <v>76</v>
      </c>
      <c r="L19" s="41">
        <f>VLOOKUP($A19,PT!$F:$AV,29,0)</f>
        <v>76</v>
      </c>
      <c r="M19" s="6">
        <f t="shared" si="2"/>
        <v>0</v>
      </c>
      <c r="N19" s="41">
        <f>VLOOKUP($A19,PT!$F:$AV,10,0)</f>
        <v>37.9</v>
      </c>
      <c r="O19" s="41">
        <f>VLOOKUP($A19,PT!$F:$AV,31,0)</f>
        <v>37.9</v>
      </c>
      <c r="P19" s="6">
        <f t="shared" si="3"/>
        <v>0</v>
      </c>
      <c r="Q19" s="41">
        <f>VLOOKUP($A19,PT!$F:$AV,12,0)</f>
        <v>17.7</v>
      </c>
      <c r="R19" s="41">
        <f>VLOOKUP($A19,PT!$F:$AV,33,0)</f>
        <v>17.7</v>
      </c>
      <c r="S19" s="6">
        <f t="shared" si="4"/>
        <v>0</v>
      </c>
      <c r="T19" s="41">
        <f>VLOOKUP($A19,PT!$F:$AV,13,0)</f>
        <v>17.7</v>
      </c>
      <c r="U19" s="41">
        <f>VLOOKUP($A19,PT!$F:$AV,34,0)</f>
        <v>17.7</v>
      </c>
      <c r="V19" s="6">
        <f t="shared" si="5"/>
        <v>0</v>
      </c>
      <c r="W19" s="41">
        <f>VLOOKUP($A19,PT!$F:$AV,14,0)</f>
        <v>2.6</v>
      </c>
      <c r="X19" s="41">
        <f>VLOOKUP($A19,PT!$F:$AV,35,0)</f>
        <v>2.6</v>
      </c>
      <c r="Y19" s="6">
        <f t="shared" si="6"/>
        <v>0</v>
      </c>
    </row>
    <row r="20" spans="1:25" ht="24.75" thickTop="1" thickBot="1" x14ac:dyDescent="0.25">
      <c r="A20" s="13" t="s">
        <v>108</v>
      </c>
      <c r="B20" s="4" t="s">
        <v>28</v>
      </c>
      <c r="C20" s="4">
        <f>VLOOKUP($A20,PT!$A:$AJ,3,0)</f>
        <v>160</v>
      </c>
      <c r="D20" s="4">
        <f>VLOOKUP($A20,PT!$A:$AJ,4,0)</f>
        <v>156</v>
      </c>
      <c r="E20" s="6">
        <f t="shared" si="0"/>
        <v>4</v>
      </c>
      <c r="F20" s="3">
        <v>17</v>
      </c>
      <c r="G20" s="3" t="s">
        <v>29</v>
      </c>
      <c r="H20" s="41">
        <f>VLOOKUP($A20,PT!$F:$AV,6,0)</f>
        <v>29</v>
      </c>
      <c r="I20" s="41">
        <f>VLOOKUP($A20,PT!$F:$AV,27,0)</f>
        <v>27</v>
      </c>
      <c r="J20" s="6">
        <f t="shared" si="1"/>
        <v>2</v>
      </c>
      <c r="K20" s="41">
        <f>VLOOKUP($A20,PT!$F:$AV,8,0)</f>
        <v>392</v>
      </c>
      <c r="L20" s="41">
        <f>VLOOKUP($A20,PT!$F:$AV,29,0)</f>
        <v>370</v>
      </c>
      <c r="M20" s="6">
        <f t="shared" si="2"/>
        <v>22</v>
      </c>
      <c r="N20" s="41">
        <f>VLOOKUP($A20,PT!$F:$AV,10,0)</f>
        <v>46.9</v>
      </c>
      <c r="O20" s="41">
        <f>VLOOKUP($A20,PT!$F:$AV,31,0)</f>
        <v>44.4</v>
      </c>
      <c r="P20" s="6">
        <f t="shared" si="3"/>
        <v>2.5</v>
      </c>
      <c r="Q20" s="41">
        <f>VLOOKUP($A20,PT!$F:$AV,12,0)</f>
        <v>13.7</v>
      </c>
      <c r="R20" s="41">
        <f>VLOOKUP($A20,PT!$F:$AV,33,0)</f>
        <v>14.4</v>
      </c>
      <c r="S20" s="6">
        <f t="shared" si="4"/>
        <v>-0.70000000000000107</v>
      </c>
      <c r="T20" s="41">
        <f>VLOOKUP($A20,PT!$F:$AV,13,0)</f>
        <v>28.8</v>
      </c>
      <c r="U20" s="41">
        <f>VLOOKUP($A20,PT!$F:$AV,34,0)</f>
        <v>25.5</v>
      </c>
      <c r="V20" s="6">
        <f t="shared" si="5"/>
        <v>3.3000000000000007</v>
      </c>
      <c r="W20" s="41">
        <f>VLOOKUP($A20,PT!$F:$AV,14,0)</f>
        <v>4.4000000000000004</v>
      </c>
      <c r="X20" s="41">
        <f>VLOOKUP($A20,PT!$F:$AV,35,0)</f>
        <v>4.4000000000000004</v>
      </c>
      <c r="Y20" s="6">
        <f t="shared" si="6"/>
        <v>0</v>
      </c>
    </row>
    <row r="21" spans="1:25" ht="24.75" thickTop="1" thickBot="1" x14ac:dyDescent="0.25">
      <c r="A21" s="13" t="s">
        <v>81</v>
      </c>
      <c r="B21" s="4" t="s">
        <v>36</v>
      </c>
      <c r="C21" s="4">
        <f>VLOOKUP($A21,PT!$A:$AJ,3,0)</f>
        <v>156</v>
      </c>
      <c r="D21" s="4">
        <f>VLOOKUP($A21,PT!$A:$AJ,4,0)</f>
        <v>158</v>
      </c>
      <c r="E21" s="6">
        <f t="shared" si="0"/>
        <v>-2</v>
      </c>
      <c r="F21" s="3">
        <v>18</v>
      </c>
      <c r="G21" s="3" t="s">
        <v>37</v>
      </c>
      <c r="H21" s="41">
        <f>VLOOKUP($A21,PT!$F:$AV,6,0)</f>
        <v>27</v>
      </c>
      <c r="I21" s="41">
        <f>VLOOKUP($A21,PT!$F:$AV,27,0)</f>
        <v>27</v>
      </c>
      <c r="J21" s="6">
        <f t="shared" si="1"/>
        <v>0</v>
      </c>
      <c r="K21" s="41">
        <f>VLOOKUP($A21,PT!$F:$AV,8,0)</f>
        <v>265</v>
      </c>
      <c r="L21" s="41">
        <f>VLOOKUP($A21,PT!$F:$AV,29,0)</f>
        <v>265</v>
      </c>
      <c r="M21" s="6">
        <f t="shared" si="2"/>
        <v>0</v>
      </c>
      <c r="N21" s="41">
        <f>VLOOKUP($A21,PT!$F:$AV,10,0)</f>
        <v>66.099999999999994</v>
      </c>
      <c r="O21" s="41">
        <f>VLOOKUP($A21,PT!$F:$AV,31,0)</f>
        <v>66.099999999999994</v>
      </c>
      <c r="P21" s="6">
        <f t="shared" si="3"/>
        <v>0</v>
      </c>
      <c r="Q21" s="41">
        <f>VLOOKUP($A21,PT!$F:$AV,12,0)</f>
        <v>8.1</v>
      </c>
      <c r="R21" s="41">
        <f>VLOOKUP($A21,PT!$F:$AV,33,0)</f>
        <v>8.1</v>
      </c>
      <c r="S21" s="6">
        <f t="shared" si="4"/>
        <v>0</v>
      </c>
      <c r="T21" s="41">
        <f>VLOOKUP($A21,PT!$F:$AV,13,0)</f>
        <v>31.1</v>
      </c>
      <c r="U21" s="41">
        <f>VLOOKUP($A21,PT!$F:$AV,34,0)</f>
        <v>31.1</v>
      </c>
      <c r="V21" s="6">
        <f t="shared" si="5"/>
        <v>0</v>
      </c>
      <c r="W21" s="41">
        <f>VLOOKUP($A21,PT!$F:$AV,14,0)</f>
        <v>26.9</v>
      </c>
      <c r="X21" s="41">
        <f>VLOOKUP($A21,PT!$F:$AV,35,0)</f>
        <v>26.9</v>
      </c>
      <c r="Y21" s="6">
        <f t="shared" si="6"/>
        <v>0</v>
      </c>
    </row>
    <row r="22" spans="1:25" ht="24.75" thickTop="1" thickBot="1" x14ac:dyDescent="0.25">
      <c r="A22" s="13" t="s">
        <v>167</v>
      </c>
      <c r="B22" s="4" t="s">
        <v>40</v>
      </c>
      <c r="C22" s="4">
        <f>VLOOKUP($A22,PT!$A:$AJ,3,0)</f>
        <v>162</v>
      </c>
      <c r="D22" s="4">
        <f>VLOOKUP($A22,PT!$A:$AJ,4,0)</f>
        <v>164</v>
      </c>
      <c r="E22" s="6">
        <f t="shared" si="0"/>
        <v>-2</v>
      </c>
      <c r="F22" s="3">
        <v>19</v>
      </c>
      <c r="G22" s="3" t="s">
        <v>41</v>
      </c>
      <c r="H22" s="41">
        <f>VLOOKUP($A22,PT!$F:$AV,6,0)</f>
        <v>42</v>
      </c>
      <c r="I22" s="41">
        <f>VLOOKUP($A22,PT!$F:$AV,27,0)</f>
        <v>42</v>
      </c>
      <c r="J22" s="6">
        <f t="shared" si="1"/>
        <v>0</v>
      </c>
      <c r="K22" s="41">
        <f>VLOOKUP($A22,PT!$F:$AV,8,0)</f>
        <v>180</v>
      </c>
      <c r="L22" s="41">
        <f>VLOOKUP($A22,PT!$F:$AV,29,0)</f>
        <v>180</v>
      </c>
      <c r="M22" s="6">
        <f t="shared" si="2"/>
        <v>0</v>
      </c>
      <c r="N22" s="41">
        <f>VLOOKUP($A22,PT!$F:$AV,10,0)</f>
        <v>45.4</v>
      </c>
      <c r="O22" s="41">
        <f>VLOOKUP($A22,PT!$F:$AV,31,0)</f>
        <v>45.4</v>
      </c>
      <c r="P22" s="6">
        <f t="shared" si="3"/>
        <v>0</v>
      </c>
      <c r="Q22" s="41">
        <f>VLOOKUP($A22,PT!$F:$AV,12,0)</f>
        <v>11.5</v>
      </c>
      <c r="R22" s="41">
        <f>VLOOKUP($A22,PT!$F:$AV,33,0)</f>
        <v>11.5</v>
      </c>
      <c r="S22" s="6">
        <f t="shared" si="4"/>
        <v>0</v>
      </c>
      <c r="T22" s="41">
        <f>VLOOKUP($A22,PT!$F:$AV,13,0)</f>
        <v>19.2</v>
      </c>
      <c r="U22" s="41">
        <f>VLOOKUP($A22,PT!$F:$AV,34,0)</f>
        <v>19.2</v>
      </c>
      <c r="V22" s="6">
        <f t="shared" si="5"/>
        <v>0</v>
      </c>
      <c r="W22" s="41">
        <f>VLOOKUP($A22,PT!$F:$AV,14,0)</f>
        <v>14.7</v>
      </c>
      <c r="X22" s="41">
        <f>VLOOKUP($A22,PT!$F:$AV,35,0)</f>
        <v>14.7</v>
      </c>
      <c r="Y22" s="6">
        <f t="shared" si="6"/>
        <v>0</v>
      </c>
    </row>
    <row r="23" spans="1:25" ht="24.75" thickTop="1" thickBot="1" x14ac:dyDescent="0.25">
      <c r="A23" s="13" t="s">
        <v>98</v>
      </c>
      <c r="B23" s="4" t="s">
        <v>38</v>
      </c>
      <c r="C23" s="4">
        <f>VLOOKUP($A23,PT!$A:$AJ,3,0)</f>
        <v>167</v>
      </c>
      <c r="D23" s="4">
        <f>VLOOKUP($A23,PT!$A:$AJ,4,0)</f>
        <v>168</v>
      </c>
      <c r="E23" s="6">
        <f t="shared" si="0"/>
        <v>-1</v>
      </c>
      <c r="F23" s="3">
        <v>20</v>
      </c>
      <c r="G23" s="3" t="s">
        <v>39</v>
      </c>
      <c r="H23" s="41">
        <f>VLOOKUP($A23,PT!$F:$AV,6,0)</f>
        <v>33</v>
      </c>
      <c r="I23" s="41">
        <f>VLOOKUP($A23,PT!$F:$AV,27,0)</f>
        <v>33</v>
      </c>
      <c r="J23" s="6">
        <f t="shared" si="1"/>
        <v>0</v>
      </c>
      <c r="K23" s="41">
        <f>VLOOKUP($A23,PT!$F:$AV,8,0)</f>
        <v>100</v>
      </c>
      <c r="L23" s="41">
        <f>VLOOKUP($A23,PT!$F:$AV,29,0)</f>
        <v>100</v>
      </c>
      <c r="M23" s="6">
        <f t="shared" si="2"/>
        <v>0</v>
      </c>
      <c r="N23" s="41">
        <f>VLOOKUP($A23,PT!$F:$AV,10,0)</f>
        <v>219.6</v>
      </c>
      <c r="O23" s="41">
        <f>VLOOKUP($A23,PT!$F:$AV,31,0)</f>
        <v>219.6</v>
      </c>
      <c r="P23" s="6">
        <f t="shared" si="3"/>
        <v>0</v>
      </c>
      <c r="Q23" s="41">
        <f>VLOOKUP($A23,PT!$F:$AV,12,0)</f>
        <v>30.4</v>
      </c>
      <c r="R23" s="41">
        <f>VLOOKUP($A23,PT!$F:$AV,33,0)</f>
        <v>30.4</v>
      </c>
      <c r="S23" s="6">
        <f t="shared" si="4"/>
        <v>0</v>
      </c>
      <c r="T23" s="41">
        <f>VLOOKUP($A23,PT!$F:$AV,13,0)</f>
        <v>0</v>
      </c>
      <c r="U23" s="41">
        <f>VLOOKUP($A23,PT!$F:$AV,34,0)</f>
        <v>0</v>
      </c>
      <c r="V23" s="6">
        <f t="shared" si="5"/>
        <v>0</v>
      </c>
      <c r="W23" s="41">
        <f>VLOOKUP($A23,PT!$F:$AV,14,0)</f>
        <v>189.2</v>
      </c>
      <c r="X23" s="41">
        <f>VLOOKUP($A23,PT!$F:$AV,35,0)</f>
        <v>189.2</v>
      </c>
      <c r="Y23" s="6">
        <f t="shared" si="6"/>
        <v>0</v>
      </c>
    </row>
    <row r="24" spans="1:25" ht="24.75" thickTop="1" thickBot="1" x14ac:dyDescent="0.25">
      <c r="A24" s="13" t="s">
        <v>144</v>
      </c>
      <c r="B24" s="4" t="s">
        <v>34</v>
      </c>
      <c r="C24" s="4">
        <f>VLOOKUP($A24,PT!$A:$AJ,3,0)</f>
        <v>179</v>
      </c>
      <c r="D24" s="4">
        <f>VLOOKUP($A24,PT!$A:$AJ,4,0)</f>
        <v>177</v>
      </c>
      <c r="E24" s="6">
        <f t="shared" si="0"/>
        <v>2</v>
      </c>
      <c r="F24" s="3">
        <v>21</v>
      </c>
      <c r="G24" s="3" t="s">
        <v>35</v>
      </c>
      <c r="H24" s="41">
        <f>VLOOKUP($A24,PT!$F:$AV,6,0)</f>
        <v>33</v>
      </c>
      <c r="I24" s="41">
        <f>VLOOKUP($A24,PT!$F:$AV,27,0)</f>
        <v>33</v>
      </c>
      <c r="J24" s="6">
        <f t="shared" si="1"/>
        <v>0</v>
      </c>
      <c r="K24" s="41">
        <f>VLOOKUP($A24,PT!$F:$AV,8,0)</f>
        <v>270</v>
      </c>
      <c r="L24" s="41">
        <f>VLOOKUP($A24,PT!$F:$AV,29,0)</f>
        <v>270</v>
      </c>
      <c r="M24" s="6">
        <f t="shared" si="2"/>
        <v>0</v>
      </c>
      <c r="N24" s="41">
        <f>VLOOKUP($A24,PT!$F:$AV,10,0)</f>
        <v>67</v>
      </c>
      <c r="O24" s="41">
        <f>VLOOKUP($A24,PT!$F:$AV,31,0)</f>
        <v>67</v>
      </c>
      <c r="P24" s="6">
        <f t="shared" si="3"/>
        <v>0</v>
      </c>
      <c r="Q24" s="41">
        <f>VLOOKUP($A24,PT!$F:$AV,12,0)</f>
        <v>0</v>
      </c>
      <c r="R24" s="41">
        <f>VLOOKUP($A24,PT!$F:$AV,33,0)</f>
        <v>0</v>
      </c>
      <c r="S24" s="6">
        <f t="shared" si="4"/>
        <v>0</v>
      </c>
      <c r="T24" s="41">
        <f>VLOOKUP($A24,PT!$F:$AV,13,0)</f>
        <v>10.3</v>
      </c>
      <c r="U24" s="41">
        <f>VLOOKUP($A24,PT!$F:$AV,34,0)</f>
        <v>10.3</v>
      </c>
      <c r="V24" s="6">
        <f t="shared" si="5"/>
        <v>0</v>
      </c>
      <c r="W24" s="41">
        <f>VLOOKUP($A24,PT!$F:$AV,14,0)</f>
        <v>56.7</v>
      </c>
      <c r="X24" s="41">
        <f>VLOOKUP($A24,PT!$F:$AV,35,0)</f>
        <v>56.7</v>
      </c>
      <c r="Y24" s="6">
        <f t="shared" si="6"/>
        <v>0</v>
      </c>
    </row>
    <row r="25" spans="1:25" ht="24.75" thickTop="1" thickBot="1" x14ac:dyDescent="0.25">
      <c r="A25" s="13" t="s">
        <v>163</v>
      </c>
      <c r="B25" s="4" t="s">
        <v>49</v>
      </c>
      <c r="C25" s="4">
        <f>VLOOKUP($A25,PT!$A:$AJ,3,0)</f>
        <v>191</v>
      </c>
      <c r="D25" s="4">
        <f>VLOOKUP($A25,PT!$A:$AJ,4,0)</f>
        <v>190</v>
      </c>
      <c r="E25" s="6">
        <f t="shared" si="0"/>
        <v>1</v>
      </c>
      <c r="F25" s="3">
        <v>22</v>
      </c>
      <c r="G25" s="3" t="s">
        <v>50</v>
      </c>
      <c r="H25" s="41" t="str">
        <f>VLOOKUP($A25,PT!$F:$AV,6,0)</f>
        <v>No Practice</v>
      </c>
      <c r="I25" s="41" t="str">
        <f>VLOOKUP($A25,PT!$F:$AV,27,0)</f>
        <v>No Practice</v>
      </c>
      <c r="J25" s="6"/>
      <c r="K25" s="41" t="str">
        <f>VLOOKUP($A25,PT!$F:$AV,8,0)</f>
        <v>No Practice</v>
      </c>
      <c r="L25" s="41" t="str">
        <f>VLOOKUP($A25,PT!$F:$AV,29,0)</f>
        <v>No Practice</v>
      </c>
      <c r="M25" s="6"/>
      <c r="N25" s="41" t="str">
        <f>VLOOKUP($A25,PT!$F:$AV,10,0)</f>
        <v>No Practice</v>
      </c>
      <c r="O25" s="41" t="str">
        <f>VLOOKUP($A25,PT!$F:$AV,31,0)</f>
        <v>No Practice</v>
      </c>
      <c r="P25" s="6"/>
      <c r="Q25" s="41" t="str">
        <f>VLOOKUP($A25,PT!$F:$AV,12,0)</f>
        <v>No Practice</v>
      </c>
      <c r="R25" s="41" t="str">
        <f>VLOOKUP($A25,PT!$F:$AV,33,0)</f>
        <v>No Practice</v>
      </c>
      <c r="S25" s="6"/>
      <c r="T25" s="41" t="str">
        <f>VLOOKUP($A25,PT!$F:$AV,13,0)</f>
        <v>No Practice</v>
      </c>
      <c r="U25" s="41" t="str">
        <f>VLOOKUP($A25,PT!$F:$AV,34,0)</f>
        <v>No Practice</v>
      </c>
      <c r="V25" s="6"/>
      <c r="W25" s="41" t="str">
        <f>VLOOKUP($A25,PT!$F:$AV,14,0)</f>
        <v>No Practice</v>
      </c>
      <c r="X25" s="41" t="str">
        <f>VLOOKUP($A25,PT!$F:$AV,35,0)</f>
        <v>No Practice</v>
      </c>
      <c r="Y25" s="6"/>
    </row>
    <row r="26" spans="1:25" ht="21.75" thickTop="1" thickBot="1" x14ac:dyDescent="0.25">
      <c r="B26" s="7" t="s">
        <v>51</v>
      </c>
      <c r="C26" s="8">
        <f>AVERAGE(C4:C25)</f>
        <v>98.681818181818187</v>
      </c>
      <c r="D26" s="8">
        <f>AVERAGE(D4:D25)</f>
        <v>96.227272727272734</v>
      </c>
      <c r="E26" s="8">
        <f>AVERAGE(E4:E25)</f>
        <v>2.4545454545454546</v>
      </c>
      <c r="F26" s="7"/>
      <c r="G26" s="9" t="s">
        <v>52</v>
      </c>
      <c r="H26" s="43">
        <f t="shared" ref="H26:S26" si="7">AVERAGE(H4:H25)</f>
        <v>20.666666666666668</v>
      </c>
      <c r="I26" s="43">
        <f>AVERAGE(I4:I25)</f>
        <v>19.476190476190474</v>
      </c>
      <c r="J26" s="43">
        <f t="shared" si="7"/>
        <v>1.1904761904761905</v>
      </c>
      <c r="K26" s="43">
        <f t="shared" si="7"/>
        <v>196.29761904761904</v>
      </c>
      <c r="L26" s="43">
        <f t="shared" si="7"/>
        <v>202.1904761904762</v>
      </c>
      <c r="M26" s="43">
        <f t="shared" si="7"/>
        <v>-5.8928571428571432</v>
      </c>
      <c r="N26" s="43">
        <f t="shared" si="7"/>
        <v>42.747619047619047</v>
      </c>
      <c r="O26" s="43">
        <f>AVERAGE(O4:O25)</f>
        <v>42.514285714285712</v>
      </c>
      <c r="P26" s="43">
        <f t="shared" si="7"/>
        <v>0.23333333333333325</v>
      </c>
      <c r="Q26" s="43">
        <f t="shared" si="7"/>
        <v>11.514285714285714</v>
      </c>
      <c r="R26" s="43">
        <f t="shared" si="7"/>
        <v>11.414285714285715</v>
      </c>
      <c r="S26" s="43">
        <f t="shared" si="7"/>
        <v>9.9999999999999936E-2</v>
      </c>
      <c r="T26" s="43">
        <f t="shared" ref="T26:V26" si="8">AVERAGE(T4:T25)</f>
        <v>15.671428571428573</v>
      </c>
      <c r="U26" s="43">
        <f t="shared" si="8"/>
        <v>15.533333333333335</v>
      </c>
      <c r="V26" s="43">
        <f t="shared" si="8"/>
        <v>0.13809523809523819</v>
      </c>
      <c r="W26" s="43">
        <f t="shared" ref="W26:Y26" si="9">AVERAGE(W4:W25)</f>
        <v>15.571428571428571</v>
      </c>
      <c r="X26" s="43">
        <f t="shared" si="9"/>
        <v>15.571428571428571</v>
      </c>
      <c r="Y26" s="43">
        <f t="shared" si="9"/>
        <v>0</v>
      </c>
    </row>
    <row r="27" spans="1:25" ht="15" thickTop="1" x14ac:dyDescent="0.2"/>
  </sheetData>
  <mergeCells count="10">
    <mergeCell ref="K1:M2"/>
    <mergeCell ref="N1:P2"/>
    <mergeCell ref="Q1:S2"/>
    <mergeCell ref="T1:V2"/>
    <mergeCell ref="W1:Y2"/>
    <mergeCell ref="B1:G1"/>
    <mergeCell ref="B2:B3"/>
    <mergeCell ref="C2:D2"/>
    <mergeCell ref="G2:G3"/>
    <mergeCell ref="H1:J2"/>
  </mergeCells>
  <conditionalFormatting sqref="D4:D25">
    <cfRule type="colorScale" priority="1">
      <colorScale>
        <cfvo type="min"/>
        <cfvo type="num" val="95"/>
        <cfvo type="max"/>
        <color rgb="FF00B050"/>
        <color rgb="FFFFEB84"/>
        <color rgb="FFFF0000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S1" workbookViewId="0">
      <selection activeCell="AF1" sqref="AF1"/>
    </sheetView>
  </sheetViews>
  <sheetFormatPr defaultRowHeight="14.25" x14ac:dyDescent="0.2"/>
  <cols>
    <col min="2" max="2" width="26.125" bestFit="1" customWidth="1"/>
    <col min="5" max="5" width="10.875" customWidth="1"/>
    <col min="6" max="6" width="9.375" bestFit="1" customWidth="1"/>
    <col min="7" max="7" width="17.875" bestFit="1" customWidth="1"/>
    <col min="8" max="8" width="14.375" style="33" bestFit="1" customWidth="1"/>
    <col min="9" max="9" width="14.375" bestFit="1" customWidth="1"/>
    <col min="10" max="10" width="15.125" customWidth="1"/>
    <col min="11" max="11" width="14.375" style="33" bestFit="1" customWidth="1"/>
    <col min="12" max="12" width="14.375" bestFit="1" customWidth="1"/>
    <col min="14" max="14" width="14.375" style="33" bestFit="1" customWidth="1"/>
    <col min="15" max="15" width="14.375" bestFit="1" customWidth="1"/>
    <col min="16" max="16" width="13.875" bestFit="1" customWidth="1"/>
    <col min="17" max="17" width="14.375" style="33" bestFit="1" customWidth="1"/>
    <col min="18" max="18" width="14.375" bestFit="1" customWidth="1"/>
    <col min="19" max="19" width="14.875" customWidth="1"/>
    <col min="20" max="20" width="14.375" style="33" bestFit="1" customWidth="1"/>
    <col min="21" max="21" width="14.375" bestFit="1" customWidth="1"/>
    <col min="22" max="22" width="15.125" customWidth="1"/>
    <col min="23" max="23" width="14.375" style="33" bestFit="1" customWidth="1"/>
    <col min="24" max="24" width="14.375" bestFit="1" customWidth="1"/>
    <col min="26" max="26" width="14.375" style="33" bestFit="1" customWidth="1"/>
    <col min="27" max="27" width="14.375" bestFit="1" customWidth="1"/>
    <col min="28" max="28" width="13.875" bestFit="1" customWidth="1"/>
    <col min="29" max="29" width="14.375" style="33" bestFit="1" customWidth="1"/>
    <col min="30" max="30" width="14.375" bestFit="1" customWidth="1"/>
    <col min="31" max="31" width="14.875" customWidth="1"/>
  </cols>
  <sheetData>
    <row r="1" spans="1:31" ht="122.25" customHeight="1" thickTop="1" thickBot="1" x14ac:dyDescent="0.25">
      <c r="B1" s="55" t="s">
        <v>226</v>
      </c>
      <c r="C1" s="55"/>
      <c r="D1" s="55"/>
      <c r="E1" s="55"/>
      <c r="F1" s="55"/>
      <c r="G1" s="55"/>
      <c r="H1" s="58" t="s">
        <v>4186</v>
      </c>
      <c r="I1" s="59"/>
      <c r="J1" s="60"/>
      <c r="K1" s="58" t="s">
        <v>4187</v>
      </c>
      <c r="L1" s="59"/>
      <c r="M1" s="60"/>
      <c r="N1" s="58" t="s">
        <v>4188</v>
      </c>
      <c r="O1" s="59"/>
      <c r="P1" s="60"/>
      <c r="Q1" s="58" t="s">
        <v>4189</v>
      </c>
      <c r="R1" s="59"/>
      <c r="S1" s="60"/>
      <c r="T1" s="58" t="s">
        <v>4190</v>
      </c>
      <c r="U1" s="59"/>
      <c r="V1" s="60"/>
      <c r="W1" s="58" t="s">
        <v>4191</v>
      </c>
      <c r="X1" s="59"/>
      <c r="Y1" s="60"/>
      <c r="Z1" s="58" t="s">
        <v>4192</v>
      </c>
      <c r="AA1" s="59"/>
      <c r="AB1" s="60"/>
      <c r="AC1" s="58" t="s">
        <v>4193</v>
      </c>
      <c r="AD1" s="59"/>
      <c r="AE1" s="60"/>
    </row>
    <row r="2" spans="1:31" ht="81.75" customHeight="1" thickTop="1" thickBot="1" x14ac:dyDescent="0.25">
      <c r="B2" s="56" t="s">
        <v>1</v>
      </c>
      <c r="C2" s="56" t="s">
        <v>2</v>
      </c>
      <c r="D2" s="57"/>
      <c r="E2" s="1" t="s">
        <v>3</v>
      </c>
      <c r="F2" s="2" t="s">
        <v>4</v>
      </c>
      <c r="G2" s="57" t="s">
        <v>5</v>
      </c>
      <c r="H2" s="61"/>
      <c r="I2" s="62"/>
      <c r="J2" s="63"/>
      <c r="K2" s="61"/>
      <c r="L2" s="62"/>
      <c r="M2" s="63"/>
      <c r="N2" s="61"/>
      <c r="O2" s="62"/>
      <c r="P2" s="63"/>
      <c r="Q2" s="61"/>
      <c r="R2" s="62"/>
      <c r="S2" s="63"/>
      <c r="T2" s="61"/>
      <c r="U2" s="62"/>
      <c r="V2" s="63"/>
      <c r="W2" s="61"/>
      <c r="X2" s="62"/>
      <c r="Y2" s="63"/>
      <c r="Z2" s="61"/>
      <c r="AA2" s="62"/>
      <c r="AB2" s="63"/>
      <c r="AC2" s="61"/>
      <c r="AD2" s="62"/>
      <c r="AE2" s="63"/>
    </row>
    <row r="3" spans="1:31" ht="48.75" thickTop="1" thickBot="1" x14ac:dyDescent="0.25">
      <c r="B3" s="56"/>
      <c r="C3" s="3">
        <v>2019</v>
      </c>
      <c r="D3" s="3">
        <v>2020</v>
      </c>
      <c r="E3" s="1" t="s">
        <v>6</v>
      </c>
      <c r="F3" s="2" t="s">
        <v>7</v>
      </c>
      <c r="G3" s="57"/>
      <c r="H3" s="18">
        <v>2019</v>
      </c>
      <c r="I3" s="18">
        <v>2020</v>
      </c>
      <c r="J3" s="20" t="s">
        <v>6</v>
      </c>
      <c r="K3" s="18">
        <v>2019</v>
      </c>
      <c r="L3" s="18">
        <v>2020</v>
      </c>
      <c r="M3" s="20" t="s">
        <v>6</v>
      </c>
      <c r="N3" s="18">
        <v>2019</v>
      </c>
      <c r="O3" s="18">
        <v>2020</v>
      </c>
      <c r="P3" s="20" t="s">
        <v>6</v>
      </c>
      <c r="Q3" s="18">
        <v>2019</v>
      </c>
      <c r="R3" s="18">
        <v>2020</v>
      </c>
      <c r="S3" s="20" t="s">
        <v>6</v>
      </c>
      <c r="T3" s="18">
        <v>2019</v>
      </c>
      <c r="U3" s="18">
        <v>2020</v>
      </c>
      <c r="V3" s="20" t="s">
        <v>6</v>
      </c>
      <c r="W3" s="18">
        <v>2019</v>
      </c>
      <c r="X3" s="18">
        <v>2020</v>
      </c>
      <c r="Y3" s="20" t="s">
        <v>6</v>
      </c>
      <c r="Z3" s="18">
        <v>2019</v>
      </c>
      <c r="AA3" s="18">
        <v>2020</v>
      </c>
      <c r="AB3" s="20" t="s">
        <v>6</v>
      </c>
      <c r="AC3" s="18">
        <v>2019</v>
      </c>
      <c r="AD3" s="18">
        <v>2020</v>
      </c>
      <c r="AE3" s="20" t="s">
        <v>6</v>
      </c>
    </row>
    <row r="4" spans="1:31" ht="24.75" thickTop="1" thickBot="1" x14ac:dyDescent="0.25">
      <c r="A4" s="13" t="s">
        <v>182</v>
      </c>
      <c r="B4" s="4" t="s">
        <v>30</v>
      </c>
      <c r="C4" s="4">
        <f>VLOOKUP($A4,TAB!$A:$AH,3,0)</f>
        <v>55</v>
      </c>
      <c r="D4" s="4">
        <f>VLOOKUP($A4,TAB!$A:$AH,4,0)</f>
        <v>54</v>
      </c>
      <c r="E4" s="6">
        <f>-(D4-C4)</f>
        <v>1</v>
      </c>
      <c r="F4" s="3">
        <v>1</v>
      </c>
      <c r="G4" s="3" t="s">
        <v>31</v>
      </c>
      <c r="H4" s="41">
        <f>VLOOKUP($A4,TAB!$F:$AV,6,0)</f>
        <v>72</v>
      </c>
      <c r="I4" s="41">
        <f>VLOOKUP($A4,TAB!$F:$AV,37,0)</f>
        <v>72</v>
      </c>
      <c r="J4" s="6">
        <f>-(I4-H4)</f>
        <v>0</v>
      </c>
      <c r="K4" s="41">
        <f>VLOOKUP($A4,TAB!$F:$AV,8,0)</f>
        <v>45.333329999999997</v>
      </c>
      <c r="L4" s="41">
        <f>VLOOKUP($A4,TAB!$F:$AV,39,0)</f>
        <v>45.333329999999997</v>
      </c>
      <c r="M4" s="6">
        <f>-(L4-K4)</f>
        <v>0</v>
      </c>
      <c r="N4" s="41">
        <f>VLOOKUP($A4,TAB!$F:$AV,10,0)</f>
        <v>6</v>
      </c>
      <c r="O4" s="41">
        <f>VLOOKUP($A4,TAB!$F:$AV,41,0)</f>
        <v>6</v>
      </c>
      <c r="P4" s="6">
        <f>-(O4-N4)</f>
        <v>0</v>
      </c>
      <c r="Q4" s="41">
        <f>VLOOKUP($A4,TAB!$F:$AV,12,0)</f>
        <v>6</v>
      </c>
      <c r="R4" s="41">
        <f>VLOOKUP($A4,TAB!$F:$AV,43,0)</f>
        <v>6</v>
      </c>
      <c r="S4" s="6">
        <f>-(R4-Q4)</f>
        <v>0</v>
      </c>
      <c r="T4" s="41">
        <f>VLOOKUP($A4,TAB!$F:$BQ,14,0)</f>
        <v>80</v>
      </c>
      <c r="U4" s="41">
        <f>VLOOKUP($A4,TAB!$F:$BQ,45,0)</f>
        <v>80</v>
      </c>
      <c r="V4" s="6">
        <f>-(U4-T4)</f>
        <v>0</v>
      </c>
      <c r="W4" s="41">
        <f>VLOOKUP($A4,TAB!$F:$BQ,16,0)</f>
        <v>85</v>
      </c>
      <c r="X4" s="41">
        <f>VLOOKUP($A4,TAB!$F:$BQ,47,0)</f>
        <v>85</v>
      </c>
      <c r="Y4" s="6">
        <f>-(X4-W4)</f>
        <v>0</v>
      </c>
      <c r="Z4" s="41">
        <f>VLOOKUP($A4,TAB!$F:$BQ,18,0)</f>
        <v>51.111109999999996</v>
      </c>
      <c r="AA4" s="41">
        <f>VLOOKUP($A4,TAB!$F:$BQ,49,0)</f>
        <v>51.111109999999996</v>
      </c>
      <c r="AB4" s="6">
        <f>-(AA4-Z4)</f>
        <v>0</v>
      </c>
      <c r="AC4" s="41">
        <f>VLOOKUP($A4,TAB!$F:$BQ,20,0)</f>
        <v>50</v>
      </c>
      <c r="AD4" s="41">
        <f>VLOOKUP($A4,TAB!$F:$BQ,51,0)</f>
        <v>50</v>
      </c>
      <c r="AE4" s="6">
        <f>-(AD4-AC4)</f>
        <v>0</v>
      </c>
    </row>
    <row r="5" spans="1:31" ht="24.75" thickTop="1" thickBot="1" x14ac:dyDescent="0.25">
      <c r="A5" s="13" t="s">
        <v>148</v>
      </c>
      <c r="B5" s="4" t="s">
        <v>12</v>
      </c>
      <c r="C5" s="4">
        <f>VLOOKUP($A5,TAB!$A:$AH,3,0)</f>
        <v>60</v>
      </c>
      <c r="D5" s="4">
        <f>VLOOKUP($A5,TAB!$A:$AH,4,0)</f>
        <v>58</v>
      </c>
      <c r="E5" s="6">
        <f t="shared" ref="E5:E25" si="0">-(D5-C5)</f>
        <v>2</v>
      </c>
      <c r="F5" s="3">
        <v>2</v>
      </c>
      <c r="G5" s="3" t="s">
        <v>13</v>
      </c>
      <c r="H5" s="41">
        <f>VLOOKUP($A5,TAB!$F:$AV,6,0)</f>
        <v>25.615379999999998</v>
      </c>
      <c r="I5" s="41">
        <f>VLOOKUP($A5,TAB!$F:$AV,37,0)</f>
        <v>25.615379999999998</v>
      </c>
      <c r="J5" s="6">
        <f t="shared" ref="J5:J24" si="1">-(I5-H5)</f>
        <v>0</v>
      </c>
      <c r="K5" s="41">
        <f>VLOOKUP($A5,TAB!$F:$AV,8,0)</f>
        <v>26</v>
      </c>
      <c r="L5" s="41">
        <f>VLOOKUP($A5,TAB!$F:$AV,39,0)</f>
        <v>26</v>
      </c>
      <c r="M5" s="6">
        <f t="shared" ref="M5:M24" si="2">-(L5-K5)</f>
        <v>0</v>
      </c>
      <c r="N5" s="41">
        <f>VLOOKUP($A5,TAB!$F:$AV,10,0)</f>
        <v>11</v>
      </c>
      <c r="O5" s="41">
        <f>VLOOKUP($A5,TAB!$F:$AV,41,0)</f>
        <v>6</v>
      </c>
      <c r="P5" s="6">
        <f t="shared" ref="P5:P24" si="3">-(O5-N5)</f>
        <v>5</v>
      </c>
      <c r="Q5" s="41">
        <f>VLOOKUP($A5,TAB!$F:$AV,12,0)</f>
        <v>65</v>
      </c>
      <c r="R5" s="41">
        <f>VLOOKUP($A5,TAB!$F:$AV,43,0)</f>
        <v>57</v>
      </c>
      <c r="S5" s="6">
        <f t="shared" ref="S5:S24" si="4">-(R5-Q5)</f>
        <v>8</v>
      </c>
      <c r="T5" s="41">
        <f>VLOOKUP($A5,TAB!$F:$BQ,14,0)</f>
        <v>67</v>
      </c>
      <c r="U5" s="41">
        <f>VLOOKUP($A5,TAB!$F:$BQ,45,0)</f>
        <v>67</v>
      </c>
      <c r="V5" s="6">
        <f t="shared" ref="V5:V24" si="5">-(U5-T5)</f>
        <v>0</v>
      </c>
      <c r="W5" s="41">
        <f>VLOOKUP($A5,TAB!$F:$BQ,16,0)</f>
        <v>116.4444</v>
      </c>
      <c r="X5" s="41">
        <f>VLOOKUP($A5,TAB!$F:$BQ,47,0)</f>
        <v>116.4444</v>
      </c>
      <c r="Y5" s="6">
        <f t="shared" ref="Y5:Y24" si="6">-(X5-W5)</f>
        <v>0</v>
      </c>
      <c r="Z5" s="41">
        <f>VLOOKUP($A5,TAB!$F:$BQ,18,0)</f>
        <v>155.76920000000001</v>
      </c>
      <c r="AA5" s="41">
        <f>VLOOKUP($A5,TAB!$F:$BQ,49,0)</f>
        <v>155.76920000000001</v>
      </c>
      <c r="AB5" s="6">
        <f t="shared" ref="AB5:AB24" si="7">-(AA5-Z5)</f>
        <v>0</v>
      </c>
      <c r="AC5" s="41">
        <f>VLOOKUP($A5,TAB!$F:$BQ,20,0)</f>
        <v>228.11109999999999</v>
      </c>
      <c r="AD5" s="41">
        <f>VLOOKUP($A5,TAB!$F:$BQ,51,0)</f>
        <v>228.11109999999999</v>
      </c>
      <c r="AE5" s="6">
        <f t="shared" ref="AE5:AE24" si="8">-(AD5-AC5)</f>
        <v>0</v>
      </c>
    </row>
    <row r="6" spans="1:31" ht="24.75" thickTop="1" thickBot="1" x14ac:dyDescent="0.25">
      <c r="A6" s="13" t="s">
        <v>151</v>
      </c>
      <c r="B6" s="4" t="s">
        <v>16</v>
      </c>
      <c r="C6" s="4">
        <f>VLOOKUP($A6,TAB!$A:$AH,3,0)</f>
        <v>74</v>
      </c>
      <c r="D6" s="4">
        <f>VLOOKUP($A6,TAB!$A:$AH,4,0)</f>
        <v>64</v>
      </c>
      <c r="E6" s="6">
        <f t="shared" si="0"/>
        <v>10</v>
      </c>
      <c r="F6" s="3">
        <v>3</v>
      </c>
      <c r="G6" s="3" t="s">
        <v>17</v>
      </c>
      <c r="H6" s="41">
        <f>VLOOKUP($A6,TAB!$F:$AV,6,0)</f>
        <v>7</v>
      </c>
      <c r="I6" s="41">
        <f>VLOOKUP($A6,TAB!$F:$AV,37,0)</f>
        <v>7</v>
      </c>
      <c r="J6" s="6">
        <f t="shared" si="1"/>
        <v>0</v>
      </c>
      <c r="K6" s="41">
        <f>VLOOKUP($A6,TAB!$F:$AV,8,0)</f>
        <v>7</v>
      </c>
      <c r="L6" s="41">
        <f>VLOOKUP($A6,TAB!$F:$AV,39,0)</f>
        <v>7</v>
      </c>
      <c r="M6" s="6">
        <f t="shared" si="2"/>
        <v>0</v>
      </c>
      <c r="N6" s="41">
        <f>VLOOKUP($A6,TAB!$F:$AV,10,0)</f>
        <v>52</v>
      </c>
      <c r="O6" s="41">
        <f>VLOOKUP($A6,TAB!$F:$AV,41,0)</f>
        <v>27.5</v>
      </c>
      <c r="P6" s="6">
        <f t="shared" si="3"/>
        <v>24.5</v>
      </c>
      <c r="Q6" s="41">
        <f>VLOOKUP($A6,TAB!$F:$AV,12,0)</f>
        <v>70.285709999999995</v>
      </c>
      <c r="R6" s="41">
        <f>VLOOKUP($A6,TAB!$F:$AV,43,0)</f>
        <v>39</v>
      </c>
      <c r="S6" s="6">
        <f t="shared" si="4"/>
        <v>31.285709999999995</v>
      </c>
      <c r="T6" s="41">
        <f>VLOOKUP($A6,TAB!$F:$BQ,14,0)</f>
        <v>107.1429</v>
      </c>
      <c r="U6" s="41">
        <f>VLOOKUP($A6,TAB!$F:$BQ,45,0)</f>
        <v>107.1429</v>
      </c>
      <c r="V6" s="6">
        <f t="shared" si="5"/>
        <v>0</v>
      </c>
      <c r="W6" s="41">
        <f>VLOOKUP($A6,TAB!$F:$BQ,16,0)</f>
        <v>124</v>
      </c>
      <c r="X6" s="41">
        <f>VLOOKUP($A6,TAB!$F:$BQ,47,0)</f>
        <v>124</v>
      </c>
      <c r="Y6" s="6">
        <f t="shared" si="6"/>
        <v>0</v>
      </c>
      <c r="Z6" s="41">
        <f>VLOOKUP($A6,TAB!$F:$BQ,18,0)</f>
        <v>279</v>
      </c>
      <c r="AA6" s="41">
        <f>VLOOKUP($A6,TAB!$F:$BQ,49,0)</f>
        <v>279</v>
      </c>
      <c r="AB6" s="6">
        <f t="shared" si="7"/>
        <v>0</v>
      </c>
      <c r="AC6" s="41">
        <f>VLOOKUP($A6,TAB!$F:$BQ,20,0)</f>
        <v>393.57139999999998</v>
      </c>
      <c r="AD6" s="41">
        <f>VLOOKUP($A6,TAB!$F:$BQ,51,0)</f>
        <v>243.57140000000001</v>
      </c>
      <c r="AE6" s="6">
        <f t="shared" si="8"/>
        <v>149.99999999999997</v>
      </c>
    </row>
    <row r="7" spans="1:31" ht="24.75" thickTop="1" thickBot="1" x14ac:dyDescent="0.25">
      <c r="A7" s="13" t="s">
        <v>122</v>
      </c>
      <c r="B7" s="4" t="s">
        <v>18</v>
      </c>
      <c r="C7" s="4">
        <f>VLOOKUP($A7,TAB!$A:$AH,3,0)</f>
        <v>75</v>
      </c>
      <c r="D7" s="4">
        <f>VLOOKUP($A7,TAB!$A:$AH,4,0)</f>
        <v>75</v>
      </c>
      <c r="E7" s="6">
        <f t="shared" si="0"/>
        <v>0</v>
      </c>
      <c r="F7" s="3">
        <v>4</v>
      </c>
      <c r="G7" s="3" t="s">
        <v>19</v>
      </c>
      <c r="H7" s="41">
        <f>VLOOKUP($A7,TAB!$F:$AV,6,0)</f>
        <v>6</v>
      </c>
      <c r="I7" s="41">
        <f>VLOOKUP($A7,TAB!$F:$AV,37,0)</f>
        <v>6</v>
      </c>
      <c r="J7" s="6">
        <f t="shared" si="1"/>
        <v>0</v>
      </c>
      <c r="K7" s="41">
        <f>VLOOKUP($A7,TAB!$F:$AV,8,0)</f>
        <v>54.857140000000001</v>
      </c>
      <c r="L7" s="41">
        <f>VLOOKUP($A7,TAB!$F:$AV,39,0)</f>
        <v>54.857140000000001</v>
      </c>
      <c r="M7" s="6">
        <f t="shared" si="2"/>
        <v>0</v>
      </c>
      <c r="N7" s="41">
        <f>VLOOKUP($A7,TAB!$F:$AV,10,0)</f>
        <v>53</v>
      </c>
      <c r="O7" s="41">
        <f>VLOOKUP($A7,TAB!$F:$AV,41,0)</f>
        <v>53</v>
      </c>
      <c r="P7" s="6">
        <f t="shared" si="3"/>
        <v>0</v>
      </c>
      <c r="Q7" s="41">
        <f>VLOOKUP($A7,TAB!$F:$AV,12,0)</f>
        <v>78.857140000000001</v>
      </c>
      <c r="R7" s="41">
        <f>VLOOKUP($A7,TAB!$F:$AV,43,0)</f>
        <v>78.857140000000001</v>
      </c>
      <c r="S7" s="6">
        <f t="shared" si="4"/>
        <v>0</v>
      </c>
      <c r="T7" s="41">
        <f>VLOOKUP($A7,TAB!$F:$BQ,14,0)</f>
        <v>100</v>
      </c>
      <c r="U7" s="41">
        <f>VLOOKUP($A7,TAB!$F:$BQ,45,0)</f>
        <v>100</v>
      </c>
      <c r="V7" s="6">
        <f t="shared" si="5"/>
        <v>0</v>
      </c>
      <c r="W7" s="41">
        <f>VLOOKUP($A7,TAB!$F:$BQ,16,0)</f>
        <v>190</v>
      </c>
      <c r="X7" s="41">
        <f>VLOOKUP($A7,TAB!$F:$BQ,47,0)</f>
        <v>190</v>
      </c>
      <c r="Y7" s="6">
        <f t="shared" si="6"/>
        <v>0</v>
      </c>
      <c r="Z7" s="41">
        <f>VLOOKUP($A7,TAB!$F:$BQ,18,0)</f>
        <v>131.28569999999999</v>
      </c>
      <c r="AA7" s="41">
        <f>VLOOKUP($A7,TAB!$F:$BQ,49,0)</f>
        <v>131.28569999999999</v>
      </c>
      <c r="AB7" s="6">
        <f t="shared" si="7"/>
        <v>0</v>
      </c>
      <c r="AC7" s="41">
        <f>VLOOKUP($A7,TAB!$F:$BQ,20,0)</f>
        <v>205.71430000000001</v>
      </c>
      <c r="AD7" s="41">
        <f>VLOOKUP($A7,TAB!$F:$BQ,51,0)</f>
        <v>205.71430000000001</v>
      </c>
      <c r="AE7" s="6">
        <f t="shared" si="8"/>
        <v>0</v>
      </c>
    </row>
    <row r="8" spans="1:31" ht="24.75" thickTop="1" thickBot="1" x14ac:dyDescent="0.25">
      <c r="A8" s="13" t="s">
        <v>89</v>
      </c>
      <c r="B8" s="4" t="s">
        <v>10</v>
      </c>
      <c r="C8" s="4">
        <f>VLOOKUP($A8,TAB!$A:$AH,3,0)</f>
        <v>78</v>
      </c>
      <c r="D8" s="4">
        <f>VLOOKUP($A8,TAB!$A:$AH,4,0)</f>
        <v>77</v>
      </c>
      <c r="E8" s="6">
        <f t="shared" si="0"/>
        <v>1</v>
      </c>
      <c r="F8" s="3">
        <v>5</v>
      </c>
      <c r="G8" s="3" t="s">
        <v>11</v>
      </c>
      <c r="H8" s="41">
        <f>VLOOKUP($A8,TAB!$F:$AV,6,0)</f>
        <v>24</v>
      </c>
      <c r="I8" s="41">
        <f>VLOOKUP($A8,TAB!$F:$AV,37,0)</f>
        <v>24</v>
      </c>
      <c r="J8" s="6">
        <f t="shared" si="1"/>
        <v>0</v>
      </c>
      <c r="K8" s="41">
        <f>VLOOKUP($A8,TAB!$F:$AV,8,0)</f>
        <v>60</v>
      </c>
      <c r="L8" s="41">
        <f>VLOOKUP($A8,TAB!$F:$AV,39,0)</f>
        <v>60</v>
      </c>
      <c r="M8" s="6">
        <f t="shared" si="2"/>
        <v>0</v>
      </c>
      <c r="N8" s="41">
        <f>VLOOKUP($A8,TAB!$F:$AV,10,0)</f>
        <v>70.599999999999994</v>
      </c>
      <c r="O8" s="41">
        <f>VLOOKUP($A8,TAB!$F:$AV,41,0)</f>
        <v>59</v>
      </c>
      <c r="P8" s="6">
        <f t="shared" si="3"/>
        <v>11.599999999999994</v>
      </c>
      <c r="Q8" s="41">
        <f>VLOOKUP($A8,TAB!$F:$AV,12,0)</f>
        <v>42</v>
      </c>
      <c r="R8" s="41">
        <f>VLOOKUP($A8,TAB!$F:$AV,43,0)</f>
        <v>42</v>
      </c>
      <c r="S8" s="6">
        <f t="shared" si="4"/>
        <v>0</v>
      </c>
      <c r="T8" s="41">
        <f>VLOOKUP($A8,TAB!$F:$BQ,14,0)</f>
        <v>100</v>
      </c>
      <c r="U8" s="41">
        <f>VLOOKUP($A8,TAB!$F:$BQ,45,0)</f>
        <v>100</v>
      </c>
      <c r="V8" s="6">
        <f t="shared" si="5"/>
        <v>0</v>
      </c>
      <c r="W8" s="41">
        <f>VLOOKUP($A8,TAB!$F:$BQ,16,0)</f>
        <v>130</v>
      </c>
      <c r="X8" s="41">
        <f>VLOOKUP($A8,TAB!$F:$BQ,47,0)</f>
        <v>130</v>
      </c>
      <c r="Y8" s="6">
        <f t="shared" si="6"/>
        <v>0</v>
      </c>
      <c r="Z8" s="41">
        <f>VLOOKUP($A8,TAB!$F:$BQ,18,0)</f>
        <v>47.22222</v>
      </c>
      <c r="AA8" s="41">
        <f>VLOOKUP($A8,TAB!$F:$BQ,49,0)</f>
        <v>47.22222</v>
      </c>
      <c r="AB8" s="6">
        <f t="shared" si="7"/>
        <v>0</v>
      </c>
      <c r="AC8" s="41">
        <f>VLOOKUP($A8,TAB!$F:$BQ,20,0)</f>
        <v>397</v>
      </c>
      <c r="AD8" s="41">
        <f>VLOOKUP($A8,TAB!$F:$BQ,51,0)</f>
        <v>397</v>
      </c>
      <c r="AE8" s="6">
        <f t="shared" si="8"/>
        <v>0</v>
      </c>
    </row>
    <row r="9" spans="1:31" ht="24.75" thickTop="1" thickBot="1" x14ac:dyDescent="0.25">
      <c r="A9" s="13" t="s">
        <v>158</v>
      </c>
      <c r="B9" s="4" t="s">
        <v>14</v>
      </c>
      <c r="C9" s="4">
        <f>VLOOKUP($A9,TAB!$A:$AH,3,0)</f>
        <v>159</v>
      </c>
      <c r="D9" s="4">
        <f>VLOOKUP($A9,TAB!$A:$AH,4,0)</f>
        <v>86</v>
      </c>
      <c r="E9" s="6">
        <f t="shared" si="0"/>
        <v>73</v>
      </c>
      <c r="F9" s="3">
        <v>6</v>
      </c>
      <c r="G9" s="3" t="s">
        <v>207</v>
      </c>
      <c r="H9" s="41">
        <f>VLOOKUP($A9,TAB!$F:$AV,6,0)</f>
        <v>60</v>
      </c>
      <c r="I9" s="41">
        <f>VLOOKUP($A9,TAB!$F:$AV,37,0)</f>
        <v>11</v>
      </c>
      <c r="J9" s="6">
        <f t="shared" si="1"/>
        <v>49</v>
      </c>
      <c r="K9" s="41">
        <f>VLOOKUP($A9,TAB!$F:$AV,8,0)</f>
        <v>90</v>
      </c>
      <c r="L9" s="41">
        <f>VLOOKUP($A9,TAB!$F:$AV,39,0)</f>
        <v>32</v>
      </c>
      <c r="M9" s="6">
        <f t="shared" si="2"/>
        <v>58</v>
      </c>
      <c r="N9" s="41">
        <f>VLOOKUP($A9,TAB!$F:$AV,10,0)</f>
        <v>50</v>
      </c>
      <c r="O9" s="41">
        <f>VLOOKUP($A9,TAB!$F:$AV,41,0)</f>
        <v>37</v>
      </c>
      <c r="P9" s="6">
        <f t="shared" si="3"/>
        <v>13</v>
      </c>
      <c r="Q9" s="41">
        <f>VLOOKUP($A9,TAB!$F:$AV,12,0)</f>
        <v>228</v>
      </c>
      <c r="R9" s="41">
        <f>VLOOKUP($A9,TAB!$F:$AV,43,0)</f>
        <v>72</v>
      </c>
      <c r="S9" s="6">
        <f t="shared" si="4"/>
        <v>156</v>
      </c>
      <c r="T9" s="41">
        <f>VLOOKUP($A9,TAB!$F:$BQ,14,0)</f>
        <v>105</v>
      </c>
      <c r="U9" s="41">
        <f>VLOOKUP($A9,TAB!$F:$BQ,45,0)</f>
        <v>73</v>
      </c>
      <c r="V9" s="6">
        <f t="shared" si="5"/>
        <v>32</v>
      </c>
      <c r="W9" s="41">
        <f>VLOOKUP($A9,TAB!$F:$BQ,16,0)</f>
        <v>390.38459999999998</v>
      </c>
      <c r="X9" s="41">
        <f>VLOOKUP($A9,TAB!$F:$BQ,47,0)</f>
        <v>267</v>
      </c>
      <c r="Y9" s="6">
        <f t="shared" si="6"/>
        <v>123.38459999999998</v>
      </c>
      <c r="Z9" s="41">
        <f>VLOOKUP($A9,TAB!$F:$BQ,18,0)</f>
        <v>363</v>
      </c>
      <c r="AA9" s="41">
        <f>VLOOKUP($A9,TAB!$F:$BQ,49,0)</f>
        <v>319</v>
      </c>
      <c r="AB9" s="6">
        <f t="shared" si="7"/>
        <v>44</v>
      </c>
      <c r="AC9" s="41">
        <f>VLOOKUP($A9,TAB!$F:$BQ,20,0)</f>
        <v>778.84619999999995</v>
      </c>
      <c r="AD9" s="41">
        <f>VLOOKUP($A9,TAB!$F:$BQ,51,0)</f>
        <v>464.4615</v>
      </c>
      <c r="AE9" s="6">
        <f t="shared" si="8"/>
        <v>314.38469999999995</v>
      </c>
    </row>
    <row r="10" spans="1:31" ht="24.75" thickTop="1" thickBot="1" x14ac:dyDescent="0.25">
      <c r="A10" s="13" t="s">
        <v>176</v>
      </c>
      <c r="B10" s="4" t="s">
        <v>22</v>
      </c>
      <c r="C10" s="4">
        <f>VLOOKUP($A10,TAB!$A:$AH,3,0)</f>
        <v>90</v>
      </c>
      <c r="D10" s="4">
        <f>VLOOKUP($A10,TAB!$A:$AH,4,0)</f>
        <v>90</v>
      </c>
      <c r="E10" s="6">
        <f t="shared" si="0"/>
        <v>0</v>
      </c>
      <c r="F10" s="3">
        <v>7</v>
      </c>
      <c r="G10" s="3" t="s">
        <v>23</v>
      </c>
      <c r="H10" s="41">
        <f>VLOOKUP($A10,TAB!$F:$AV,6,0)</f>
        <v>3</v>
      </c>
      <c r="I10" s="41">
        <f>VLOOKUP($A10,TAB!$F:$AV,37,0)</f>
        <v>3</v>
      </c>
      <c r="J10" s="6">
        <f t="shared" si="1"/>
        <v>0</v>
      </c>
      <c r="K10" s="41">
        <f>VLOOKUP($A10,TAB!$F:$AV,8,0)</f>
        <v>26.923079999999999</v>
      </c>
      <c r="L10" s="41">
        <f>VLOOKUP($A10,TAB!$F:$AV,39,0)</f>
        <v>26.923079999999999</v>
      </c>
      <c r="M10" s="6">
        <f t="shared" si="2"/>
        <v>0</v>
      </c>
      <c r="N10" s="41">
        <f>VLOOKUP($A10,TAB!$F:$AV,10,0)</f>
        <v>12</v>
      </c>
      <c r="O10" s="41">
        <f>VLOOKUP($A10,TAB!$F:$AV,41,0)</f>
        <v>12</v>
      </c>
      <c r="P10" s="6">
        <f t="shared" si="3"/>
        <v>0</v>
      </c>
      <c r="Q10" s="41">
        <f>VLOOKUP($A10,TAB!$F:$AV,12,0)</f>
        <v>80</v>
      </c>
      <c r="R10" s="41">
        <f>VLOOKUP($A10,TAB!$F:$AV,43,0)</f>
        <v>80</v>
      </c>
      <c r="S10" s="6">
        <f t="shared" si="4"/>
        <v>0</v>
      </c>
      <c r="T10" s="41">
        <f>VLOOKUP($A10,TAB!$F:$BQ,14,0)</f>
        <v>200</v>
      </c>
      <c r="U10" s="41">
        <f>VLOOKUP($A10,TAB!$F:$BQ,45,0)</f>
        <v>200</v>
      </c>
      <c r="V10" s="6">
        <f t="shared" si="5"/>
        <v>0</v>
      </c>
      <c r="W10" s="41">
        <f>VLOOKUP($A10,TAB!$F:$BQ,16,0)</f>
        <v>144.4444</v>
      </c>
      <c r="X10" s="41">
        <f>VLOOKUP($A10,TAB!$F:$BQ,47,0)</f>
        <v>144.4444</v>
      </c>
      <c r="Y10" s="6">
        <f t="shared" si="6"/>
        <v>0</v>
      </c>
      <c r="Z10" s="41">
        <f>VLOOKUP($A10,TAB!$F:$BQ,18,0)</f>
        <v>374.84620000000001</v>
      </c>
      <c r="AA10" s="41">
        <f>VLOOKUP($A10,TAB!$F:$BQ,49,0)</f>
        <v>374.84620000000001</v>
      </c>
      <c r="AB10" s="6">
        <f t="shared" si="7"/>
        <v>0</v>
      </c>
      <c r="AC10" s="41">
        <f>VLOOKUP($A10,TAB!$F:$BQ,20,0)</f>
        <v>596.15380000000005</v>
      </c>
      <c r="AD10" s="41">
        <f>VLOOKUP($A10,TAB!$F:$BQ,51,0)</f>
        <v>596.15380000000005</v>
      </c>
      <c r="AE10" s="6">
        <f t="shared" si="8"/>
        <v>0</v>
      </c>
    </row>
    <row r="11" spans="1:31" ht="24.75" thickTop="1" thickBot="1" x14ac:dyDescent="0.25">
      <c r="A11" s="13" t="s">
        <v>178</v>
      </c>
      <c r="B11" s="4" t="s">
        <v>8</v>
      </c>
      <c r="C11" s="4">
        <f>VLOOKUP($A11,TAB!$A:$AH,3,0)</f>
        <v>96</v>
      </c>
      <c r="D11" s="4">
        <f>VLOOKUP($A11,TAB!$A:$AH,4,0)</f>
        <v>92</v>
      </c>
      <c r="E11" s="6">
        <f t="shared" si="0"/>
        <v>4</v>
      </c>
      <c r="F11" s="3">
        <v>8</v>
      </c>
      <c r="G11" s="3" t="s">
        <v>213</v>
      </c>
      <c r="H11" s="41">
        <f>VLOOKUP($A11,TAB!$F:$AV,6,0)</f>
        <v>6.2222220000000004</v>
      </c>
      <c r="I11" s="41">
        <f>VLOOKUP($A11,TAB!$F:$AV,37,0)</f>
        <v>4.5</v>
      </c>
      <c r="J11" s="6">
        <f t="shared" si="1"/>
        <v>1.7222220000000004</v>
      </c>
      <c r="K11" s="41">
        <f>VLOOKUP($A11,TAB!$F:$AV,8,0)</f>
        <v>12</v>
      </c>
      <c r="L11" s="41">
        <f>VLOOKUP($A11,TAB!$F:$AV,39,0)</f>
        <v>12</v>
      </c>
      <c r="M11" s="6">
        <f t="shared" si="2"/>
        <v>0</v>
      </c>
      <c r="N11" s="41">
        <f>VLOOKUP($A11,TAB!$F:$AV,10,0)</f>
        <v>27</v>
      </c>
      <c r="O11" s="41">
        <f>VLOOKUP($A11,TAB!$F:$AV,41,0)</f>
        <v>27</v>
      </c>
      <c r="P11" s="6">
        <f t="shared" si="3"/>
        <v>0</v>
      </c>
      <c r="Q11" s="41">
        <f>VLOOKUP($A11,TAB!$F:$AV,12,0)</f>
        <v>54</v>
      </c>
      <c r="R11" s="41">
        <f>VLOOKUP($A11,TAB!$F:$AV,43,0)</f>
        <v>54</v>
      </c>
      <c r="S11" s="6">
        <f t="shared" si="4"/>
        <v>0</v>
      </c>
      <c r="T11" s="41">
        <f>VLOOKUP($A11,TAB!$F:$BQ,14,0)</f>
        <v>140</v>
      </c>
      <c r="U11" s="41">
        <f>VLOOKUP($A11,TAB!$F:$BQ,45,0)</f>
        <v>140</v>
      </c>
      <c r="V11" s="6">
        <f t="shared" si="5"/>
        <v>0</v>
      </c>
      <c r="W11" s="41">
        <f>VLOOKUP($A11,TAB!$F:$BQ,16,0)</f>
        <v>283.33330000000001</v>
      </c>
      <c r="X11" s="41">
        <f>VLOOKUP($A11,TAB!$F:$BQ,47,0)</f>
        <v>283.33330000000001</v>
      </c>
      <c r="Y11" s="6">
        <f t="shared" si="6"/>
        <v>0</v>
      </c>
      <c r="Z11" s="41">
        <f>VLOOKUP($A11,TAB!$F:$BQ,18,0)</f>
        <v>461.66669999999999</v>
      </c>
      <c r="AA11" s="41">
        <f>VLOOKUP($A11,TAB!$F:$BQ,49,0)</f>
        <v>461.66669999999999</v>
      </c>
      <c r="AB11" s="6">
        <f t="shared" si="7"/>
        <v>0</v>
      </c>
      <c r="AC11" s="41">
        <f>VLOOKUP($A11,TAB!$F:$BQ,20,0)</f>
        <v>677.77779999999996</v>
      </c>
      <c r="AD11" s="41">
        <f>VLOOKUP($A11,TAB!$F:$BQ,51,0)</f>
        <v>553.33330000000001</v>
      </c>
      <c r="AE11" s="6">
        <f t="shared" si="8"/>
        <v>124.44449999999995</v>
      </c>
    </row>
    <row r="12" spans="1:31" ht="24.75" thickTop="1" thickBot="1" x14ac:dyDescent="0.25">
      <c r="A12" s="13" t="s">
        <v>153</v>
      </c>
      <c r="B12" s="4" t="s">
        <v>20</v>
      </c>
      <c r="C12" s="4">
        <f>VLOOKUP($A12,TAB!$A:$AH,3,0)</f>
        <v>101</v>
      </c>
      <c r="D12" s="4">
        <f>VLOOKUP($A12,TAB!$A:$AH,4,0)</f>
        <v>101</v>
      </c>
      <c r="E12" s="6">
        <f t="shared" si="0"/>
        <v>0</v>
      </c>
      <c r="F12" s="3">
        <v>9</v>
      </c>
      <c r="G12" s="3" t="s">
        <v>202</v>
      </c>
      <c r="H12" s="41">
        <f>VLOOKUP($A12,TAB!$F:$AV,6,0)</f>
        <v>9.7777779999999996</v>
      </c>
      <c r="I12" s="41">
        <f>VLOOKUP($A12,TAB!$F:$AV,37,0)</f>
        <v>9.7777779999999996</v>
      </c>
      <c r="J12" s="6">
        <f t="shared" si="1"/>
        <v>0</v>
      </c>
      <c r="K12" s="41">
        <f>VLOOKUP($A12,TAB!$F:$AV,8,0)</f>
        <v>72</v>
      </c>
      <c r="L12" s="41">
        <f>VLOOKUP($A12,TAB!$F:$AV,39,0)</f>
        <v>72</v>
      </c>
      <c r="M12" s="6">
        <f t="shared" si="2"/>
        <v>0</v>
      </c>
      <c r="N12" s="41">
        <f>VLOOKUP($A12,TAB!$F:$AV,10,0)</f>
        <v>24.5</v>
      </c>
      <c r="O12" s="41">
        <f>VLOOKUP($A12,TAB!$F:$AV,41,0)</f>
        <v>24.5</v>
      </c>
      <c r="P12" s="6">
        <f t="shared" si="3"/>
        <v>0</v>
      </c>
      <c r="Q12" s="41">
        <f>VLOOKUP($A12,TAB!$F:$AV,12,0)</f>
        <v>48</v>
      </c>
      <c r="R12" s="41">
        <f>VLOOKUP($A12,TAB!$F:$AV,43,0)</f>
        <v>48</v>
      </c>
      <c r="S12" s="6">
        <f t="shared" si="4"/>
        <v>0</v>
      </c>
      <c r="T12" s="41">
        <f>VLOOKUP($A12,TAB!$F:$BQ,14,0)</f>
        <v>150</v>
      </c>
      <c r="U12" s="41">
        <f>VLOOKUP($A12,TAB!$F:$BQ,45,0)</f>
        <v>150</v>
      </c>
      <c r="V12" s="6">
        <f t="shared" si="5"/>
        <v>0</v>
      </c>
      <c r="W12" s="41">
        <f>VLOOKUP($A12,TAB!$F:$BQ,16,0)</f>
        <v>290</v>
      </c>
      <c r="X12" s="41">
        <f>VLOOKUP($A12,TAB!$F:$BQ,47,0)</f>
        <v>290</v>
      </c>
      <c r="Y12" s="6">
        <f t="shared" si="6"/>
        <v>0</v>
      </c>
      <c r="Z12" s="41">
        <f>VLOOKUP($A12,TAB!$F:$BQ,18,0)</f>
        <v>381.66669999999999</v>
      </c>
      <c r="AA12" s="41">
        <f>VLOOKUP($A12,TAB!$F:$BQ,49,0)</f>
        <v>381.66669999999999</v>
      </c>
      <c r="AB12" s="6">
        <f t="shared" si="7"/>
        <v>0</v>
      </c>
      <c r="AC12" s="41">
        <f>VLOOKUP($A12,TAB!$F:$BQ,20,0)</f>
        <v>557.77779999999996</v>
      </c>
      <c r="AD12" s="41">
        <f>VLOOKUP($A12,TAB!$F:$BQ,51,0)</f>
        <v>557.77779999999996</v>
      </c>
      <c r="AE12" s="6">
        <f t="shared" si="8"/>
        <v>0</v>
      </c>
    </row>
    <row r="13" spans="1:31" ht="24.75" thickTop="1" thickBot="1" x14ac:dyDescent="0.25">
      <c r="A13" s="13" t="s">
        <v>98</v>
      </c>
      <c r="B13" s="4" t="s">
        <v>38</v>
      </c>
      <c r="C13" s="4">
        <f>VLOOKUP($A13,TAB!$A:$AH,3,0)</f>
        <v>118</v>
      </c>
      <c r="D13" s="4">
        <f>VLOOKUP($A13,TAB!$A:$AH,4,0)</f>
        <v>120</v>
      </c>
      <c r="E13" s="6">
        <f t="shared" si="0"/>
        <v>-2</v>
      </c>
      <c r="F13" s="3">
        <v>10</v>
      </c>
      <c r="G13" s="3" t="s">
        <v>39</v>
      </c>
      <c r="H13" s="41">
        <f>VLOOKUP($A13,TAB!$F:$AV,6,0)</f>
        <v>50</v>
      </c>
      <c r="I13" s="41">
        <f>VLOOKUP($A13,TAB!$F:$AV,37,0)</f>
        <v>50</v>
      </c>
      <c r="J13" s="6">
        <f t="shared" si="1"/>
        <v>0</v>
      </c>
      <c r="K13" s="41">
        <f>VLOOKUP($A13,TAB!$F:$AV,8,0)</f>
        <v>26</v>
      </c>
      <c r="L13" s="41">
        <f>VLOOKUP($A13,TAB!$F:$AV,39,0)</f>
        <v>26</v>
      </c>
      <c r="M13" s="6">
        <f t="shared" si="2"/>
        <v>0</v>
      </c>
      <c r="N13" s="41">
        <f>VLOOKUP($A13,TAB!$F:$AV,10,0)</f>
        <v>50.8125</v>
      </c>
      <c r="O13" s="41">
        <f>VLOOKUP($A13,TAB!$F:$AV,41,0)</f>
        <v>50.8125</v>
      </c>
      <c r="P13" s="6">
        <f t="shared" si="3"/>
        <v>0</v>
      </c>
      <c r="Q13" s="41">
        <f>VLOOKUP($A13,TAB!$F:$AV,12,0)</f>
        <v>70.272729999999996</v>
      </c>
      <c r="R13" s="41">
        <f>VLOOKUP($A13,TAB!$F:$AV,43,0)</f>
        <v>70.272729999999996</v>
      </c>
      <c r="S13" s="6">
        <f t="shared" si="4"/>
        <v>0</v>
      </c>
      <c r="T13" s="41">
        <f>VLOOKUP($A13,TAB!$F:$BQ,14,0)</f>
        <v>124</v>
      </c>
      <c r="U13" s="41">
        <f>VLOOKUP($A13,TAB!$F:$BQ,45,0)</f>
        <v>124</v>
      </c>
      <c r="V13" s="6">
        <f t="shared" si="5"/>
        <v>0</v>
      </c>
      <c r="W13" s="41">
        <f>VLOOKUP($A13,TAB!$F:$BQ,16,0)</f>
        <v>92.8</v>
      </c>
      <c r="X13" s="41">
        <f>VLOOKUP($A13,TAB!$F:$BQ,47,0)</f>
        <v>92.8</v>
      </c>
      <c r="Y13" s="6">
        <f t="shared" si="6"/>
        <v>0</v>
      </c>
      <c r="Z13" s="41">
        <f>VLOOKUP($A13,TAB!$F:$BQ,18,0)</f>
        <v>650.82000000000005</v>
      </c>
      <c r="AA13" s="41">
        <f>VLOOKUP($A13,TAB!$F:$BQ,49,0)</f>
        <v>650.82000000000005</v>
      </c>
      <c r="AB13" s="6">
        <f t="shared" si="7"/>
        <v>0</v>
      </c>
      <c r="AC13" s="41">
        <f>VLOOKUP($A13,TAB!$F:$BQ,20,0)</f>
        <v>765.39549999999997</v>
      </c>
      <c r="AD13" s="41">
        <f>VLOOKUP($A13,TAB!$F:$BQ,51,0)</f>
        <v>765.39549999999997</v>
      </c>
      <c r="AE13" s="6">
        <f t="shared" si="8"/>
        <v>0</v>
      </c>
    </row>
    <row r="14" spans="1:31" ht="24.75" thickTop="1" thickBot="1" x14ac:dyDescent="0.25">
      <c r="A14" s="13" t="s">
        <v>138</v>
      </c>
      <c r="B14" s="4" t="s">
        <v>45</v>
      </c>
      <c r="C14" s="4">
        <f>VLOOKUP($A14,TAB!$A:$AH,3,0)</f>
        <v>128</v>
      </c>
      <c r="D14" s="4">
        <f>VLOOKUP($A14,TAB!$A:$AH,4,0)</f>
        <v>129</v>
      </c>
      <c r="E14" s="6">
        <f t="shared" si="0"/>
        <v>-1</v>
      </c>
      <c r="F14" s="3">
        <v>11</v>
      </c>
      <c r="G14" s="3" t="s">
        <v>46</v>
      </c>
      <c r="H14" s="41">
        <f>VLOOKUP($A14,TAB!$F:$AV,6,0)</f>
        <v>72</v>
      </c>
      <c r="I14" s="41">
        <f>VLOOKUP($A14,TAB!$F:$AV,37,0)</f>
        <v>72</v>
      </c>
      <c r="J14" s="6">
        <f t="shared" si="1"/>
        <v>0</v>
      </c>
      <c r="K14" s="41">
        <f>VLOOKUP($A14,TAB!$F:$AV,8,0)</f>
        <v>96</v>
      </c>
      <c r="L14" s="41">
        <f>VLOOKUP($A14,TAB!$F:$AV,39,0)</f>
        <v>96</v>
      </c>
      <c r="M14" s="6">
        <f t="shared" si="2"/>
        <v>0</v>
      </c>
      <c r="N14" s="41">
        <f>VLOOKUP($A14,TAB!$F:$AV,10,0)</f>
        <v>72</v>
      </c>
      <c r="O14" s="41">
        <f>VLOOKUP($A14,TAB!$F:$AV,41,0)</f>
        <v>72</v>
      </c>
      <c r="P14" s="6">
        <f t="shared" si="3"/>
        <v>0</v>
      </c>
      <c r="Q14" s="41">
        <f>VLOOKUP($A14,TAB!$F:$AV,12,0)</f>
        <v>78.857140000000001</v>
      </c>
      <c r="R14" s="41">
        <f>VLOOKUP($A14,TAB!$F:$AV,43,0)</f>
        <v>78.857140000000001</v>
      </c>
      <c r="S14" s="6">
        <f t="shared" si="4"/>
        <v>0</v>
      </c>
      <c r="T14" s="41">
        <f>VLOOKUP($A14,TAB!$F:$BQ,14,0)</f>
        <v>50</v>
      </c>
      <c r="U14" s="41">
        <f>VLOOKUP($A14,TAB!$F:$BQ,45,0)</f>
        <v>50</v>
      </c>
      <c r="V14" s="6">
        <f t="shared" si="5"/>
        <v>0</v>
      </c>
      <c r="W14" s="41">
        <f>VLOOKUP($A14,TAB!$F:$BQ,16,0)</f>
        <v>60</v>
      </c>
      <c r="X14" s="41">
        <f>VLOOKUP($A14,TAB!$F:$BQ,47,0)</f>
        <v>60</v>
      </c>
      <c r="Y14" s="6">
        <f t="shared" si="6"/>
        <v>0</v>
      </c>
      <c r="Z14" s="41">
        <f>VLOOKUP($A14,TAB!$F:$BQ,18,0)</f>
        <v>574.85709999999995</v>
      </c>
      <c r="AA14" s="41">
        <f>VLOOKUP($A14,TAB!$F:$BQ,49,0)</f>
        <v>574.85709999999995</v>
      </c>
      <c r="AB14" s="6">
        <f t="shared" si="7"/>
        <v>0</v>
      </c>
      <c r="AC14" s="41">
        <f>VLOOKUP($A14,TAB!$F:$BQ,20,0)</f>
        <v>637.42859999999996</v>
      </c>
      <c r="AD14" s="41">
        <f>VLOOKUP($A14,TAB!$F:$BQ,51,0)</f>
        <v>637.42859999999996</v>
      </c>
      <c r="AE14" s="6">
        <f t="shared" si="8"/>
        <v>0</v>
      </c>
    </row>
    <row r="15" spans="1:31" ht="24.75" thickTop="1" thickBot="1" x14ac:dyDescent="0.25">
      <c r="A15" s="13" t="s">
        <v>144</v>
      </c>
      <c r="B15" s="4" t="s">
        <v>34</v>
      </c>
      <c r="C15" s="4">
        <f>VLOOKUP($A15,TAB!$A:$AH,3,0)</f>
        <v>143</v>
      </c>
      <c r="D15" s="4">
        <f>VLOOKUP($A15,TAB!$A:$AH,4,0)</f>
        <v>144</v>
      </c>
      <c r="E15" s="6">
        <f t="shared" si="0"/>
        <v>-1</v>
      </c>
      <c r="F15" s="3">
        <v>12</v>
      </c>
      <c r="G15" s="3" t="s">
        <v>35</v>
      </c>
      <c r="H15" s="41">
        <f>VLOOKUP($A15,TAB!$F:$AV,6,0)</f>
        <v>50.666670000000003</v>
      </c>
      <c r="I15" s="41">
        <f>VLOOKUP($A15,TAB!$F:$AV,37,0)</f>
        <v>50.666670000000003</v>
      </c>
      <c r="J15" s="6">
        <f t="shared" si="1"/>
        <v>0</v>
      </c>
      <c r="K15" s="41">
        <f>VLOOKUP($A15,TAB!$F:$AV,8,0)</f>
        <v>64</v>
      </c>
      <c r="L15" s="41">
        <f>VLOOKUP($A15,TAB!$F:$AV,39,0)</f>
        <v>64</v>
      </c>
      <c r="M15" s="6">
        <f t="shared" si="2"/>
        <v>0</v>
      </c>
      <c r="N15" s="41">
        <f>VLOOKUP($A15,TAB!$F:$AV,10,0)</f>
        <v>61.996670000000002</v>
      </c>
      <c r="O15" s="41">
        <f>VLOOKUP($A15,TAB!$F:$AV,41,0)</f>
        <v>61.996670000000002</v>
      </c>
      <c r="P15" s="6">
        <f t="shared" si="3"/>
        <v>0</v>
      </c>
      <c r="Q15" s="41">
        <f>VLOOKUP($A15,TAB!$F:$AV,12,0)</f>
        <v>69</v>
      </c>
      <c r="R15" s="41">
        <f>VLOOKUP($A15,TAB!$F:$AV,43,0)</f>
        <v>69</v>
      </c>
      <c r="S15" s="6">
        <f t="shared" si="4"/>
        <v>0</v>
      </c>
      <c r="T15" s="41">
        <f>VLOOKUP($A15,TAB!$F:$BQ,14,0)</f>
        <v>92</v>
      </c>
      <c r="U15" s="41">
        <f>VLOOKUP($A15,TAB!$F:$BQ,45,0)</f>
        <v>92</v>
      </c>
      <c r="V15" s="6">
        <f t="shared" si="5"/>
        <v>0</v>
      </c>
      <c r="W15" s="41">
        <f>VLOOKUP($A15,TAB!$F:$BQ,16,0)</f>
        <v>400</v>
      </c>
      <c r="X15" s="41">
        <f>VLOOKUP($A15,TAB!$F:$BQ,47,0)</f>
        <v>400</v>
      </c>
      <c r="Y15" s="6">
        <f t="shared" si="6"/>
        <v>0</v>
      </c>
      <c r="Z15" s="41">
        <f>VLOOKUP($A15,TAB!$F:$BQ,18,0)</f>
        <v>749</v>
      </c>
      <c r="AA15" s="41">
        <f>VLOOKUP($A15,TAB!$F:$BQ,49,0)</f>
        <v>749</v>
      </c>
      <c r="AB15" s="6">
        <f t="shared" si="7"/>
        <v>0</v>
      </c>
      <c r="AC15" s="41">
        <f>VLOOKUP($A15,TAB!$F:$BQ,20,0)</f>
        <v>580</v>
      </c>
      <c r="AD15" s="41">
        <f>VLOOKUP($A15,TAB!$F:$BQ,51,0)</f>
        <v>580</v>
      </c>
      <c r="AE15" s="6">
        <f t="shared" si="8"/>
        <v>0</v>
      </c>
    </row>
    <row r="16" spans="1:31" ht="24.75" thickTop="1" thickBot="1" x14ac:dyDescent="0.25">
      <c r="A16" s="13" t="s">
        <v>104</v>
      </c>
      <c r="B16" s="4" t="s">
        <v>26</v>
      </c>
      <c r="C16" s="4">
        <f>VLOOKUP($A16,TAB!$A:$AH,3,0)</f>
        <v>146</v>
      </c>
      <c r="D16" s="4">
        <f>VLOOKUP($A16,TAB!$A:$AH,4,0)</f>
        <v>147</v>
      </c>
      <c r="E16" s="6">
        <f t="shared" si="0"/>
        <v>-1</v>
      </c>
      <c r="F16" s="3">
        <v>13</v>
      </c>
      <c r="G16" s="3" t="s">
        <v>27</v>
      </c>
      <c r="H16" s="41">
        <f>VLOOKUP($A16,TAB!$F:$AV,6,0)</f>
        <v>60</v>
      </c>
      <c r="I16" s="41">
        <f>VLOOKUP($A16,TAB!$F:$AV,37,0)</f>
        <v>60</v>
      </c>
      <c r="J16" s="6">
        <f t="shared" si="1"/>
        <v>0</v>
      </c>
      <c r="K16" s="41">
        <f>VLOOKUP($A16,TAB!$F:$AV,8,0)</f>
        <v>50</v>
      </c>
      <c r="L16" s="41">
        <f>VLOOKUP($A16,TAB!$F:$AV,39,0)</f>
        <v>50</v>
      </c>
      <c r="M16" s="6">
        <f t="shared" si="2"/>
        <v>0</v>
      </c>
      <c r="N16" s="41">
        <f>VLOOKUP($A16,TAB!$F:$AV,10,0)</f>
        <v>72</v>
      </c>
      <c r="O16" s="41">
        <f>VLOOKUP($A16,TAB!$F:$AV,41,0)</f>
        <v>72</v>
      </c>
      <c r="P16" s="6">
        <f t="shared" si="3"/>
        <v>0</v>
      </c>
      <c r="Q16" s="41">
        <f>VLOOKUP($A16,TAB!$F:$AV,12,0)</f>
        <v>118</v>
      </c>
      <c r="R16" s="41">
        <f>VLOOKUP($A16,TAB!$F:$AV,43,0)</f>
        <v>118</v>
      </c>
      <c r="S16" s="6">
        <f t="shared" si="4"/>
        <v>0</v>
      </c>
      <c r="T16" s="41">
        <f>VLOOKUP($A16,TAB!$F:$BQ,14,0)</f>
        <v>95</v>
      </c>
      <c r="U16" s="41">
        <f>VLOOKUP($A16,TAB!$F:$BQ,45,0)</f>
        <v>95</v>
      </c>
      <c r="V16" s="6">
        <f t="shared" si="5"/>
        <v>0</v>
      </c>
      <c r="W16" s="41">
        <f>VLOOKUP($A16,TAB!$F:$BQ,16,0)</f>
        <v>100</v>
      </c>
      <c r="X16" s="41">
        <f>VLOOKUP($A16,TAB!$F:$BQ,47,0)</f>
        <v>100</v>
      </c>
      <c r="Y16" s="6">
        <f t="shared" si="6"/>
        <v>0</v>
      </c>
      <c r="Z16" s="41">
        <f>VLOOKUP($A16,TAB!$F:$BQ,18,0)</f>
        <v>605.28570000000002</v>
      </c>
      <c r="AA16" s="41">
        <f>VLOOKUP($A16,TAB!$F:$BQ,49,0)</f>
        <v>605.28570000000002</v>
      </c>
      <c r="AB16" s="6">
        <f t="shared" si="7"/>
        <v>0</v>
      </c>
      <c r="AC16" s="41">
        <f>VLOOKUP($A16,TAB!$F:$BQ,20,0)</f>
        <v>1055</v>
      </c>
      <c r="AD16" s="41">
        <f>VLOOKUP($A16,TAB!$F:$BQ,51,0)</f>
        <v>1055</v>
      </c>
      <c r="AE16" s="6">
        <f t="shared" si="8"/>
        <v>0</v>
      </c>
    </row>
    <row r="17" spans="1:31" ht="24.75" thickTop="1" thickBot="1" x14ac:dyDescent="0.25">
      <c r="A17" s="13" t="s">
        <v>132</v>
      </c>
      <c r="B17" s="4" t="s">
        <v>32</v>
      </c>
      <c r="C17" s="4">
        <f>VLOOKUP($A17,TAB!$A:$AH,3,0)</f>
        <v>151</v>
      </c>
      <c r="D17" s="4">
        <f>VLOOKUP($A17,TAB!$A:$AH,4,0)</f>
        <v>153</v>
      </c>
      <c r="E17" s="6">
        <f t="shared" si="0"/>
        <v>-2</v>
      </c>
      <c r="F17" s="3">
        <v>14</v>
      </c>
      <c r="G17" s="3" t="s">
        <v>33</v>
      </c>
      <c r="H17" s="41">
        <f>VLOOKUP($A17,TAB!$F:$AV,6,0)</f>
        <v>48</v>
      </c>
      <c r="I17" s="41">
        <f>VLOOKUP($A17,TAB!$F:$AV,37,0)</f>
        <v>48</v>
      </c>
      <c r="J17" s="6">
        <f t="shared" si="1"/>
        <v>0</v>
      </c>
      <c r="K17" s="41">
        <f>VLOOKUP($A17,TAB!$F:$AV,8,0)</f>
        <v>72</v>
      </c>
      <c r="L17" s="41">
        <f>VLOOKUP($A17,TAB!$F:$AV,39,0)</f>
        <v>72</v>
      </c>
      <c r="M17" s="6">
        <f t="shared" si="2"/>
        <v>0</v>
      </c>
      <c r="N17" s="41">
        <f>VLOOKUP($A17,TAB!$F:$AV,10,0)</f>
        <v>96</v>
      </c>
      <c r="O17" s="41">
        <f>VLOOKUP($A17,TAB!$F:$AV,41,0)</f>
        <v>96</v>
      </c>
      <c r="P17" s="6">
        <f t="shared" si="3"/>
        <v>0</v>
      </c>
      <c r="Q17" s="41">
        <f>VLOOKUP($A17,TAB!$F:$AV,12,0)</f>
        <v>180</v>
      </c>
      <c r="R17" s="41">
        <f>VLOOKUP($A17,TAB!$F:$AV,43,0)</f>
        <v>180</v>
      </c>
      <c r="S17" s="6">
        <f t="shared" si="4"/>
        <v>0</v>
      </c>
      <c r="T17" s="41">
        <f>VLOOKUP($A17,TAB!$F:$BQ,14,0)</f>
        <v>100</v>
      </c>
      <c r="U17" s="41">
        <f>VLOOKUP($A17,TAB!$F:$BQ,45,0)</f>
        <v>100</v>
      </c>
      <c r="V17" s="6">
        <f t="shared" si="5"/>
        <v>0</v>
      </c>
      <c r="W17" s="41">
        <f>VLOOKUP($A17,TAB!$F:$BQ,16,0)</f>
        <v>135</v>
      </c>
      <c r="X17" s="41">
        <f>VLOOKUP($A17,TAB!$F:$BQ,47,0)</f>
        <v>135</v>
      </c>
      <c r="Y17" s="6">
        <f t="shared" si="6"/>
        <v>0</v>
      </c>
      <c r="Z17" s="41">
        <f>VLOOKUP($A17,TAB!$F:$BQ,18,0)</f>
        <v>480</v>
      </c>
      <c r="AA17" s="41">
        <f>VLOOKUP($A17,TAB!$F:$BQ,49,0)</f>
        <v>480</v>
      </c>
      <c r="AB17" s="6">
        <f t="shared" si="7"/>
        <v>0</v>
      </c>
      <c r="AC17" s="41">
        <f>VLOOKUP($A17,TAB!$F:$BQ,20,0)</f>
        <v>790</v>
      </c>
      <c r="AD17" s="41">
        <f>VLOOKUP($A17,TAB!$F:$BQ,51,0)</f>
        <v>790</v>
      </c>
      <c r="AE17" s="6">
        <f t="shared" si="8"/>
        <v>0</v>
      </c>
    </row>
    <row r="18" spans="1:31" ht="24.75" thickTop="1" thickBot="1" x14ac:dyDescent="0.25">
      <c r="A18" s="13" t="s">
        <v>125</v>
      </c>
      <c r="B18" s="4" t="s">
        <v>24</v>
      </c>
      <c r="C18" s="4">
        <f>VLOOKUP($A18,TAB!$A:$AH,3,0)</f>
        <v>165</v>
      </c>
      <c r="D18" s="4">
        <f>VLOOKUP($A18,TAB!$A:$AH,4,0)</f>
        <v>162</v>
      </c>
      <c r="E18" s="6">
        <f t="shared" si="0"/>
        <v>3</v>
      </c>
      <c r="F18" s="3">
        <v>15</v>
      </c>
      <c r="G18" s="3" t="s">
        <v>25</v>
      </c>
      <c r="H18" s="41">
        <f>VLOOKUP($A18,TAB!$F:$AV,6,0)</f>
        <v>72</v>
      </c>
      <c r="I18" s="41">
        <f>VLOOKUP($A18,TAB!$F:$AV,37,0)</f>
        <v>72</v>
      </c>
      <c r="J18" s="6">
        <f t="shared" si="1"/>
        <v>0</v>
      </c>
      <c r="K18" s="41">
        <f>VLOOKUP($A18,TAB!$F:$AV,8,0)</f>
        <v>96</v>
      </c>
      <c r="L18" s="41">
        <f>VLOOKUP($A18,TAB!$F:$AV,39,0)</f>
        <v>96</v>
      </c>
      <c r="M18" s="6">
        <f t="shared" si="2"/>
        <v>0</v>
      </c>
      <c r="N18" s="41">
        <f>VLOOKUP($A18,TAB!$F:$AV,10,0)</f>
        <v>96</v>
      </c>
      <c r="O18" s="41">
        <f>VLOOKUP($A18,TAB!$F:$AV,41,0)</f>
        <v>84</v>
      </c>
      <c r="P18" s="6">
        <f t="shared" si="3"/>
        <v>12</v>
      </c>
      <c r="Q18" s="41">
        <f>VLOOKUP($A18,TAB!$F:$AV,12,0)</f>
        <v>89.454549999999998</v>
      </c>
      <c r="R18" s="41">
        <f>VLOOKUP($A18,TAB!$F:$AV,43,0)</f>
        <v>72</v>
      </c>
      <c r="S18" s="6">
        <f t="shared" si="4"/>
        <v>17.454549999999998</v>
      </c>
      <c r="T18" s="41">
        <f>VLOOKUP($A18,TAB!$F:$BQ,14,0)</f>
        <v>227</v>
      </c>
      <c r="U18" s="41">
        <f>VLOOKUP($A18,TAB!$F:$BQ,45,0)</f>
        <v>227</v>
      </c>
      <c r="V18" s="6">
        <f t="shared" si="5"/>
        <v>0</v>
      </c>
      <c r="W18" s="41">
        <f>VLOOKUP($A18,TAB!$F:$BQ,16,0)</f>
        <v>331.81819999999999</v>
      </c>
      <c r="X18" s="41">
        <f>VLOOKUP($A18,TAB!$F:$BQ,47,0)</f>
        <v>331.81819999999999</v>
      </c>
      <c r="Y18" s="6">
        <f t="shared" si="6"/>
        <v>0</v>
      </c>
      <c r="Z18" s="41">
        <f>VLOOKUP($A18,TAB!$F:$BQ,18,0)</f>
        <v>698</v>
      </c>
      <c r="AA18" s="41">
        <f>VLOOKUP($A18,TAB!$F:$BQ,49,0)</f>
        <v>665</v>
      </c>
      <c r="AB18" s="6">
        <f t="shared" si="7"/>
        <v>33</v>
      </c>
      <c r="AC18" s="41">
        <f>VLOOKUP($A18,TAB!$F:$BQ,20,0)</f>
        <v>633.72730000000001</v>
      </c>
      <c r="AD18" s="41">
        <f>VLOOKUP($A18,TAB!$F:$BQ,51,0)</f>
        <v>633.72730000000001</v>
      </c>
      <c r="AE18" s="6">
        <f t="shared" si="8"/>
        <v>0</v>
      </c>
    </row>
    <row r="19" spans="1:31" ht="24.75" thickTop="1" thickBot="1" x14ac:dyDescent="0.25">
      <c r="A19" s="13" t="s">
        <v>163</v>
      </c>
      <c r="B19" s="4" t="s">
        <v>49</v>
      </c>
      <c r="C19" s="4">
        <f>VLOOKUP($A19,TAB!$A:$AH,3,0)</f>
        <v>164</v>
      </c>
      <c r="D19" s="4">
        <f>VLOOKUP($A19,TAB!$A:$AH,4,0)</f>
        <v>166</v>
      </c>
      <c r="E19" s="6">
        <f t="shared" si="0"/>
        <v>-2</v>
      </c>
      <c r="F19" s="3">
        <v>16</v>
      </c>
      <c r="G19" s="3" t="s">
        <v>50</v>
      </c>
      <c r="H19" s="41">
        <f>VLOOKUP($A19,TAB!$F:$AV,6,0)</f>
        <v>72.5</v>
      </c>
      <c r="I19" s="41">
        <f>VLOOKUP($A19,TAB!$F:$AV,37,0)</f>
        <v>72.5</v>
      </c>
      <c r="J19" s="6">
        <f t="shared" si="1"/>
        <v>0</v>
      </c>
      <c r="K19" s="41">
        <f>VLOOKUP($A19,TAB!$F:$AV,8,0)</f>
        <v>76</v>
      </c>
      <c r="L19" s="41">
        <f>VLOOKUP($A19,TAB!$F:$AV,39,0)</f>
        <v>76</v>
      </c>
      <c r="M19" s="6">
        <f t="shared" si="2"/>
        <v>0</v>
      </c>
      <c r="N19" s="41">
        <f>VLOOKUP($A19,TAB!$F:$AV,10,0)</f>
        <v>44</v>
      </c>
      <c r="O19" s="41">
        <f>VLOOKUP($A19,TAB!$F:$AV,41,0)</f>
        <v>44</v>
      </c>
      <c r="P19" s="6">
        <f t="shared" si="3"/>
        <v>0</v>
      </c>
      <c r="Q19" s="41">
        <f>VLOOKUP($A19,TAB!$F:$AV,12,0)</f>
        <v>85</v>
      </c>
      <c r="R19" s="41">
        <f>VLOOKUP($A19,TAB!$F:$AV,43,0)</f>
        <v>85</v>
      </c>
      <c r="S19" s="6">
        <f t="shared" si="4"/>
        <v>0</v>
      </c>
      <c r="T19" s="41">
        <f>VLOOKUP($A19,TAB!$F:$BQ,14,0)</f>
        <v>350</v>
      </c>
      <c r="U19" s="41">
        <f>VLOOKUP($A19,TAB!$F:$BQ,45,0)</f>
        <v>350</v>
      </c>
      <c r="V19" s="6">
        <f t="shared" si="5"/>
        <v>0</v>
      </c>
      <c r="W19" s="41">
        <f>VLOOKUP($A19,TAB!$F:$BQ,16,0)</f>
        <v>300</v>
      </c>
      <c r="X19" s="41">
        <f>VLOOKUP($A19,TAB!$F:$BQ,47,0)</f>
        <v>300</v>
      </c>
      <c r="Y19" s="6">
        <f t="shared" si="6"/>
        <v>0</v>
      </c>
      <c r="Z19" s="41">
        <f>VLOOKUP($A19,TAB!$F:$BQ,18,0)</f>
        <v>495</v>
      </c>
      <c r="AA19" s="41">
        <f>VLOOKUP($A19,TAB!$F:$BQ,49,0)</f>
        <v>495</v>
      </c>
      <c r="AB19" s="6">
        <f t="shared" si="7"/>
        <v>0</v>
      </c>
      <c r="AC19" s="41">
        <f>VLOOKUP($A19,TAB!$F:$BQ,20,0)</f>
        <v>952</v>
      </c>
      <c r="AD19" s="41">
        <f>VLOOKUP($A19,TAB!$F:$BQ,51,0)</f>
        <v>952</v>
      </c>
      <c r="AE19" s="6">
        <f t="shared" si="8"/>
        <v>0</v>
      </c>
    </row>
    <row r="20" spans="1:31" ht="24.75" thickTop="1" thickBot="1" x14ac:dyDescent="0.25">
      <c r="A20" s="13" t="s">
        <v>108</v>
      </c>
      <c r="B20" s="4" t="s">
        <v>28</v>
      </c>
      <c r="C20" s="4">
        <f>VLOOKUP($A20,TAB!$A:$AH,3,0)</f>
        <v>172</v>
      </c>
      <c r="D20" s="4">
        <f>VLOOKUP($A20,TAB!$A:$AH,4,0)</f>
        <v>171</v>
      </c>
      <c r="E20" s="6">
        <f t="shared" si="0"/>
        <v>1</v>
      </c>
      <c r="F20" s="3">
        <v>17</v>
      </c>
      <c r="G20" s="3" t="s">
        <v>29</v>
      </c>
      <c r="H20" s="41">
        <f>VLOOKUP($A20,TAB!$F:$AV,6,0)</f>
        <v>88</v>
      </c>
      <c r="I20" s="41">
        <f>VLOOKUP($A20,TAB!$F:$AV,37,0)</f>
        <v>88</v>
      </c>
      <c r="J20" s="6">
        <f t="shared" si="1"/>
        <v>0</v>
      </c>
      <c r="K20" s="41">
        <f>VLOOKUP($A20,TAB!$F:$AV,8,0)</f>
        <v>265</v>
      </c>
      <c r="L20" s="41">
        <f>VLOOKUP($A20,TAB!$F:$AV,39,0)</f>
        <v>265</v>
      </c>
      <c r="M20" s="6">
        <f t="shared" si="2"/>
        <v>0</v>
      </c>
      <c r="N20" s="41">
        <f>VLOOKUP($A20,TAB!$F:$AV,10,0)</f>
        <v>48</v>
      </c>
      <c r="O20" s="41">
        <f>VLOOKUP($A20,TAB!$F:$AV,41,0)</f>
        <v>48</v>
      </c>
      <c r="P20" s="6">
        <f t="shared" si="3"/>
        <v>0</v>
      </c>
      <c r="Q20" s="41">
        <f>VLOOKUP($A20,TAB!$F:$AV,12,0)</f>
        <v>240</v>
      </c>
      <c r="R20" s="41">
        <f>VLOOKUP($A20,TAB!$F:$AV,43,0)</f>
        <v>240</v>
      </c>
      <c r="S20" s="6">
        <f t="shared" si="4"/>
        <v>0</v>
      </c>
      <c r="T20" s="41">
        <f>VLOOKUP($A20,TAB!$F:$BQ,14,0)</f>
        <v>100</v>
      </c>
      <c r="U20" s="41">
        <f>VLOOKUP($A20,TAB!$F:$BQ,45,0)</f>
        <v>100</v>
      </c>
      <c r="V20" s="6">
        <f t="shared" si="5"/>
        <v>0</v>
      </c>
      <c r="W20" s="41">
        <f>VLOOKUP($A20,TAB!$F:$BQ,16,0)</f>
        <v>1000</v>
      </c>
      <c r="X20" s="41">
        <f>VLOOKUP($A20,TAB!$F:$BQ,47,0)</f>
        <v>1000</v>
      </c>
      <c r="Y20" s="6">
        <f t="shared" si="6"/>
        <v>0</v>
      </c>
      <c r="Z20" s="41">
        <f>VLOOKUP($A20,TAB!$F:$BQ,18,0)</f>
        <v>258</v>
      </c>
      <c r="AA20" s="41">
        <f>VLOOKUP($A20,TAB!$F:$BQ,49,0)</f>
        <v>258</v>
      </c>
      <c r="AB20" s="6">
        <f t="shared" si="7"/>
        <v>0</v>
      </c>
      <c r="AC20" s="41">
        <f>VLOOKUP($A20,TAB!$F:$BQ,20,0)</f>
        <v>553.66669999999999</v>
      </c>
      <c r="AD20" s="41">
        <f>VLOOKUP($A20,TAB!$F:$BQ,51,0)</f>
        <v>553.66669999999999</v>
      </c>
      <c r="AE20" s="6">
        <f t="shared" si="8"/>
        <v>0</v>
      </c>
    </row>
    <row r="21" spans="1:31" ht="24.75" thickTop="1" thickBot="1" x14ac:dyDescent="0.25">
      <c r="A21" s="13" t="s">
        <v>81</v>
      </c>
      <c r="B21" s="4" t="s">
        <v>36</v>
      </c>
      <c r="C21" s="4">
        <f>VLOOKUP($A21,TAB!$A:$AH,3,0)</f>
        <v>173</v>
      </c>
      <c r="D21" s="4">
        <f>VLOOKUP($A21,TAB!$A:$AH,4,0)</f>
        <v>172</v>
      </c>
      <c r="E21" s="6">
        <f t="shared" si="0"/>
        <v>1</v>
      </c>
      <c r="F21" s="3">
        <v>18</v>
      </c>
      <c r="G21" s="3" t="s">
        <v>37</v>
      </c>
      <c r="H21" s="41">
        <f>VLOOKUP($A21,TAB!$F:$AV,6,0)</f>
        <v>149.1429</v>
      </c>
      <c r="I21" s="41">
        <f>VLOOKUP($A21,TAB!$F:$AV,37,0)</f>
        <v>149.1429</v>
      </c>
      <c r="J21" s="6">
        <f t="shared" si="1"/>
        <v>0</v>
      </c>
      <c r="K21" s="41">
        <f>VLOOKUP($A21,TAB!$F:$AV,8,0)</f>
        <v>96</v>
      </c>
      <c r="L21" s="41">
        <f>VLOOKUP($A21,TAB!$F:$AV,39,0)</f>
        <v>96</v>
      </c>
      <c r="M21" s="6">
        <f t="shared" si="2"/>
        <v>0</v>
      </c>
      <c r="N21" s="41">
        <f>VLOOKUP($A21,TAB!$F:$AV,10,0)</f>
        <v>80</v>
      </c>
      <c r="O21" s="41">
        <f>VLOOKUP($A21,TAB!$F:$AV,41,0)</f>
        <v>80</v>
      </c>
      <c r="P21" s="6">
        <f t="shared" si="3"/>
        <v>0</v>
      </c>
      <c r="Q21" s="41">
        <f>VLOOKUP($A21,TAB!$F:$AV,12,0)</f>
        <v>209.57140000000001</v>
      </c>
      <c r="R21" s="41">
        <f>VLOOKUP($A21,TAB!$F:$AV,43,0)</f>
        <v>209.57140000000001</v>
      </c>
      <c r="S21" s="6">
        <f t="shared" si="4"/>
        <v>0</v>
      </c>
      <c r="T21" s="41">
        <f>VLOOKUP($A21,TAB!$F:$BQ,14,0)</f>
        <v>374.44439999999997</v>
      </c>
      <c r="U21" s="41">
        <f>VLOOKUP($A21,TAB!$F:$BQ,45,0)</f>
        <v>374.44439999999997</v>
      </c>
      <c r="V21" s="6">
        <f t="shared" si="5"/>
        <v>0</v>
      </c>
      <c r="W21" s="41">
        <f>VLOOKUP($A21,TAB!$F:$BQ,16,0)</f>
        <v>399.77780000000001</v>
      </c>
      <c r="X21" s="41">
        <f>VLOOKUP($A21,TAB!$F:$BQ,47,0)</f>
        <v>399.77780000000001</v>
      </c>
      <c r="Y21" s="6">
        <f t="shared" si="6"/>
        <v>0</v>
      </c>
      <c r="Z21" s="41">
        <f>VLOOKUP($A21,TAB!$F:$BQ,18,0)</f>
        <v>592.88890000000004</v>
      </c>
      <c r="AA21" s="41">
        <f>VLOOKUP($A21,TAB!$F:$BQ,49,0)</f>
        <v>592.88890000000004</v>
      </c>
      <c r="AB21" s="6">
        <f t="shared" si="7"/>
        <v>0</v>
      </c>
      <c r="AC21" s="41">
        <f>VLOOKUP($A21,TAB!$F:$BQ,20,0)</f>
        <v>408.77780000000001</v>
      </c>
      <c r="AD21" s="41">
        <f>VLOOKUP($A21,TAB!$F:$BQ,51,0)</f>
        <v>408.77780000000001</v>
      </c>
      <c r="AE21" s="6">
        <f t="shared" si="8"/>
        <v>0</v>
      </c>
    </row>
    <row r="22" spans="1:31" ht="24.75" thickTop="1" thickBot="1" x14ac:dyDescent="0.25">
      <c r="A22" s="13" t="s">
        <v>171</v>
      </c>
      <c r="B22" s="4" t="s">
        <v>191</v>
      </c>
      <c r="C22" s="4">
        <f>VLOOKUP($A22,TAB!$A:$AH,3,0)</f>
        <v>179</v>
      </c>
      <c r="D22" s="4">
        <f>VLOOKUP($A22,TAB!$A:$AH,4,0)</f>
        <v>178</v>
      </c>
      <c r="E22" s="6">
        <f t="shared" si="0"/>
        <v>1</v>
      </c>
      <c r="F22" s="3">
        <v>19</v>
      </c>
      <c r="G22" s="3" t="s">
        <v>44</v>
      </c>
      <c r="H22" s="41">
        <f>VLOOKUP($A22,TAB!$F:$AV,6,0)</f>
        <v>48</v>
      </c>
      <c r="I22" s="41">
        <f>VLOOKUP($A22,TAB!$F:$AV,37,0)</f>
        <v>48</v>
      </c>
      <c r="J22" s="6">
        <f t="shared" si="1"/>
        <v>0</v>
      </c>
      <c r="K22" s="41">
        <f>VLOOKUP($A22,TAB!$F:$AV,8,0)</f>
        <v>149.33330000000001</v>
      </c>
      <c r="L22" s="41">
        <f>VLOOKUP($A22,TAB!$F:$AV,39,0)</f>
        <v>149.33330000000001</v>
      </c>
      <c r="M22" s="6">
        <f t="shared" si="2"/>
        <v>0</v>
      </c>
      <c r="N22" s="41">
        <f>VLOOKUP($A22,TAB!$F:$AV,10,0)</f>
        <v>84</v>
      </c>
      <c r="O22" s="41">
        <f>VLOOKUP($A22,TAB!$F:$AV,41,0)</f>
        <v>84</v>
      </c>
      <c r="P22" s="6">
        <f t="shared" si="3"/>
        <v>0</v>
      </c>
      <c r="Q22" s="41">
        <f>VLOOKUP($A22,TAB!$F:$AV,12,0)</f>
        <v>141.33330000000001</v>
      </c>
      <c r="R22" s="41">
        <f>VLOOKUP($A22,TAB!$F:$AV,43,0)</f>
        <v>141.33330000000001</v>
      </c>
      <c r="S22" s="6">
        <f t="shared" si="4"/>
        <v>0</v>
      </c>
      <c r="T22" s="41">
        <f>VLOOKUP($A22,TAB!$F:$BQ,14,0)</f>
        <v>725</v>
      </c>
      <c r="U22" s="41">
        <f>VLOOKUP($A22,TAB!$F:$BQ,45,0)</f>
        <v>725</v>
      </c>
      <c r="V22" s="6">
        <f t="shared" si="5"/>
        <v>0</v>
      </c>
      <c r="W22" s="41">
        <f>VLOOKUP($A22,TAB!$F:$BQ,16,0)</f>
        <v>741.66669999999999</v>
      </c>
      <c r="X22" s="41">
        <f>VLOOKUP($A22,TAB!$F:$BQ,47,0)</f>
        <v>741.66669999999999</v>
      </c>
      <c r="Y22" s="6">
        <f t="shared" si="6"/>
        <v>0</v>
      </c>
      <c r="Z22" s="41">
        <f>VLOOKUP($A22,TAB!$F:$BQ,18,0)</f>
        <v>1112.5</v>
      </c>
      <c r="AA22" s="41">
        <f>VLOOKUP($A22,TAB!$F:$BQ,49,0)</f>
        <v>1112.5</v>
      </c>
      <c r="AB22" s="6">
        <f t="shared" si="7"/>
        <v>0</v>
      </c>
      <c r="AC22" s="41">
        <f>VLOOKUP($A22,TAB!$F:$BQ,20,0)</f>
        <v>827.77779999999996</v>
      </c>
      <c r="AD22" s="41">
        <f>VLOOKUP($A22,TAB!$F:$BQ,51,0)</f>
        <v>827.77779999999996</v>
      </c>
      <c r="AE22" s="6">
        <f t="shared" si="8"/>
        <v>0</v>
      </c>
    </row>
    <row r="23" spans="1:31" ht="24.75" thickTop="1" thickBot="1" x14ac:dyDescent="0.25">
      <c r="A23" s="13" t="s">
        <v>115</v>
      </c>
      <c r="B23" s="4" t="s">
        <v>42</v>
      </c>
      <c r="C23" s="4">
        <f>VLOOKUP($A23,TAB!$A:$AH,3,0)</f>
        <v>182</v>
      </c>
      <c r="D23" s="4">
        <f>VLOOKUP($A23,TAB!$A:$AH,4,0)</f>
        <v>181</v>
      </c>
      <c r="E23" s="6">
        <f t="shared" si="0"/>
        <v>1</v>
      </c>
      <c r="F23" s="3">
        <v>20</v>
      </c>
      <c r="G23" s="3" t="s">
        <v>43</v>
      </c>
      <c r="H23" s="41">
        <f>VLOOKUP($A23,TAB!$F:$AV,6,0)</f>
        <v>504</v>
      </c>
      <c r="I23" s="41">
        <f>VLOOKUP($A23,TAB!$F:$AV,37,0)</f>
        <v>504</v>
      </c>
      <c r="J23" s="6">
        <f t="shared" si="1"/>
        <v>0</v>
      </c>
      <c r="K23" s="41">
        <f>VLOOKUP($A23,TAB!$F:$AV,8,0)</f>
        <v>176</v>
      </c>
      <c r="L23" s="41">
        <f>VLOOKUP($A23,TAB!$F:$AV,39,0)</f>
        <v>176</v>
      </c>
      <c r="M23" s="6">
        <f t="shared" si="2"/>
        <v>0</v>
      </c>
      <c r="N23" s="41">
        <f>VLOOKUP($A23,TAB!$F:$AV,10,0)</f>
        <v>84.571430000000007</v>
      </c>
      <c r="O23" s="41">
        <f>VLOOKUP($A23,TAB!$F:$AV,41,0)</f>
        <v>84.571430000000007</v>
      </c>
      <c r="P23" s="6">
        <f t="shared" si="3"/>
        <v>0</v>
      </c>
      <c r="Q23" s="41">
        <f>VLOOKUP($A23,TAB!$F:$AV,12,0)</f>
        <v>130.66669999999999</v>
      </c>
      <c r="R23" s="41">
        <f>VLOOKUP($A23,TAB!$F:$AV,43,0)</f>
        <v>130.66669999999999</v>
      </c>
      <c r="S23" s="6">
        <f t="shared" si="4"/>
        <v>0</v>
      </c>
      <c r="T23" s="41">
        <f>VLOOKUP($A23,TAB!$F:$BQ,14,0)</f>
        <v>1800</v>
      </c>
      <c r="U23" s="41">
        <f>VLOOKUP($A23,TAB!$F:$BQ,45,0)</f>
        <v>1800</v>
      </c>
      <c r="V23" s="6">
        <f t="shared" si="5"/>
        <v>0</v>
      </c>
      <c r="W23" s="41">
        <f>VLOOKUP($A23,TAB!$F:$BQ,16,0)</f>
        <v>500</v>
      </c>
      <c r="X23" s="41">
        <f>VLOOKUP($A23,TAB!$F:$BQ,47,0)</f>
        <v>500</v>
      </c>
      <c r="Y23" s="6">
        <f t="shared" si="6"/>
        <v>0</v>
      </c>
      <c r="Z23" s="41">
        <f>VLOOKUP($A23,TAB!$F:$BQ,18,0)</f>
        <v>1117.857</v>
      </c>
      <c r="AA23" s="41">
        <f>VLOOKUP($A23,TAB!$F:$BQ,49,0)</f>
        <v>1117.857</v>
      </c>
      <c r="AB23" s="6">
        <f t="shared" si="7"/>
        <v>0</v>
      </c>
      <c r="AC23" s="41">
        <f>VLOOKUP($A23,TAB!$F:$BQ,20,0)</f>
        <v>644.44439999999997</v>
      </c>
      <c r="AD23" s="41">
        <f>VLOOKUP($A23,TAB!$F:$BQ,51,0)</f>
        <v>644.44439999999997</v>
      </c>
      <c r="AE23" s="6">
        <f t="shared" si="8"/>
        <v>0</v>
      </c>
    </row>
    <row r="24" spans="1:31" ht="24.75" thickTop="1" thickBot="1" x14ac:dyDescent="0.25">
      <c r="A24" s="13" t="s">
        <v>167</v>
      </c>
      <c r="B24" s="4" t="s">
        <v>40</v>
      </c>
      <c r="C24" s="4">
        <f>VLOOKUP($A24,TAB!$A:$AH,3,0)</f>
        <v>186</v>
      </c>
      <c r="D24" s="4">
        <f>VLOOKUP($A24,TAB!$A:$AH,4,0)</f>
        <v>185</v>
      </c>
      <c r="E24" s="6">
        <f t="shared" si="0"/>
        <v>1</v>
      </c>
      <c r="F24" s="3">
        <v>21</v>
      </c>
      <c r="G24" s="3" t="s">
        <v>41</v>
      </c>
      <c r="H24" s="41">
        <f>VLOOKUP($A24,TAB!$F:$AV,6,0)</f>
        <v>190</v>
      </c>
      <c r="I24" s="41">
        <f>VLOOKUP($A24,TAB!$F:$AV,37,0)</f>
        <v>190</v>
      </c>
      <c r="J24" s="6">
        <f t="shared" si="1"/>
        <v>0</v>
      </c>
      <c r="K24" s="41">
        <f>VLOOKUP($A24,TAB!$F:$AV,8,0)</f>
        <v>132</v>
      </c>
      <c r="L24" s="41">
        <f>VLOOKUP($A24,TAB!$F:$AV,39,0)</f>
        <v>132</v>
      </c>
      <c r="M24" s="6">
        <f t="shared" si="2"/>
        <v>0</v>
      </c>
      <c r="N24" s="41">
        <f>VLOOKUP($A24,TAB!$F:$AV,10,0)</f>
        <v>180</v>
      </c>
      <c r="O24" s="41">
        <f>VLOOKUP($A24,TAB!$F:$AV,41,0)</f>
        <v>180</v>
      </c>
      <c r="P24" s="6">
        <f t="shared" si="3"/>
        <v>0</v>
      </c>
      <c r="Q24" s="41">
        <f>VLOOKUP($A24,TAB!$F:$AV,12,0)</f>
        <v>144</v>
      </c>
      <c r="R24" s="41">
        <f>VLOOKUP($A24,TAB!$F:$AV,43,0)</f>
        <v>144</v>
      </c>
      <c r="S24" s="6">
        <f t="shared" si="4"/>
        <v>0</v>
      </c>
      <c r="T24" s="41">
        <f>VLOOKUP($A24,TAB!$F:$BQ,14,0)</f>
        <v>427.5</v>
      </c>
      <c r="U24" s="41">
        <f>VLOOKUP($A24,TAB!$F:$BQ,45,0)</f>
        <v>427.5</v>
      </c>
      <c r="V24" s="6">
        <f t="shared" si="5"/>
        <v>0</v>
      </c>
      <c r="W24" s="41">
        <f>VLOOKUP($A24,TAB!$F:$BQ,16,0)</f>
        <v>420</v>
      </c>
      <c r="X24" s="41">
        <f>VLOOKUP($A24,TAB!$F:$BQ,47,0)</f>
        <v>420</v>
      </c>
      <c r="Y24" s="6">
        <f t="shared" si="6"/>
        <v>0</v>
      </c>
      <c r="Z24" s="41">
        <f>VLOOKUP($A24,TAB!$F:$BQ,18,0)</f>
        <v>966.5</v>
      </c>
      <c r="AA24" s="41">
        <f>VLOOKUP($A24,TAB!$F:$BQ,49,0)</f>
        <v>966.5</v>
      </c>
      <c r="AB24" s="6">
        <f t="shared" si="7"/>
        <v>0</v>
      </c>
      <c r="AC24" s="41">
        <f>VLOOKUP($A24,TAB!$F:$BQ,20,0)</f>
        <v>1092.5</v>
      </c>
      <c r="AD24" s="41">
        <f>VLOOKUP($A24,TAB!$F:$BQ,51,0)</f>
        <v>1092.5</v>
      </c>
      <c r="AE24" s="6">
        <f t="shared" si="8"/>
        <v>0</v>
      </c>
    </row>
    <row r="25" spans="1:31" ht="24.75" thickTop="1" thickBot="1" x14ac:dyDescent="0.25">
      <c r="A25" s="13" t="s">
        <v>187</v>
      </c>
      <c r="B25" s="4" t="s">
        <v>47</v>
      </c>
      <c r="C25" s="4">
        <f>VLOOKUP($A25,TAB!$A:$AH,3,0)</f>
        <v>191</v>
      </c>
      <c r="D25" s="4">
        <f>VLOOKUP($A25,TAB!$A:$AH,4,0)</f>
        <v>188</v>
      </c>
      <c r="E25" s="6">
        <f t="shared" si="0"/>
        <v>3</v>
      </c>
      <c r="F25" s="3">
        <v>22</v>
      </c>
      <c r="G25" s="3" t="s">
        <v>48</v>
      </c>
      <c r="H25" s="41"/>
      <c r="I25" s="41"/>
      <c r="J25" s="6"/>
      <c r="K25" s="41"/>
      <c r="L25" s="41"/>
      <c r="M25" s="6"/>
      <c r="N25" s="41"/>
      <c r="O25" s="41"/>
      <c r="P25" s="6"/>
      <c r="Q25" s="41"/>
      <c r="R25" s="41"/>
      <c r="S25" s="6"/>
      <c r="T25" s="41"/>
      <c r="U25" s="41"/>
      <c r="V25" s="6"/>
      <c r="W25" s="41"/>
      <c r="X25" s="41"/>
      <c r="Y25" s="6"/>
      <c r="Z25" s="41"/>
      <c r="AA25" s="41"/>
      <c r="AB25" s="6"/>
      <c r="AC25" s="41"/>
      <c r="AD25" s="41"/>
      <c r="AE25" s="6"/>
    </row>
    <row r="26" spans="1:31" ht="21.75" thickTop="1" thickBot="1" x14ac:dyDescent="0.25">
      <c r="B26" s="7" t="s">
        <v>51</v>
      </c>
      <c r="C26" s="8">
        <f>AVERAGE(C4:C25)</f>
        <v>131.18181818181819</v>
      </c>
      <c r="D26" s="8">
        <f>AVERAGE(D4:D25)</f>
        <v>126.95454545454545</v>
      </c>
      <c r="E26" s="8">
        <f>AVERAGE(E4:E25)</f>
        <v>4.2272727272727275</v>
      </c>
      <c r="F26" s="7"/>
      <c r="G26" s="9" t="s">
        <v>52</v>
      </c>
      <c r="H26" s="43">
        <f t="shared" ref="H26:S26" si="9">AVERAGE(H4:H25)</f>
        <v>77.044045238095237</v>
      </c>
      <c r="I26" s="43">
        <f t="shared" si="9"/>
        <v>74.628701333333339</v>
      </c>
      <c r="J26" s="43">
        <f t="shared" si="9"/>
        <v>2.415343904761905</v>
      </c>
      <c r="K26" s="43">
        <f t="shared" si="9"/>
        <v>80.592707142857151</v>
      </c>
      <c r="L26" s="43">
        <f t="shared" si="9"/>
        <v>77.830802380952377</v>
      </c>
      <c r="M26" s="43">
        <f t="shared" si="9"/>
        <v>2.7619047619047619</v>
      </c>
      <c r="N26" s="43">
        <f t="shared" si="9"/>
        <v>60.737171428571436</v>
      </c>
      <c r="O26" s="43">
        <f t="shared" si="9"/>
        <v>57.589552380952377</v>
      </c>
      <c r="P26" s="43">
        <f t="shared" si="9"/>
        <v>3.1476190476190475</v>
      </c>
      <c r="Q26" s="43">
        <f t="shared" si="9"/>
        <v>106.10946047619048</v>
      </c>
      <c r="R26" s="43">
        <f t="shared" si="9"/>
        <v>95.978971904761892</v>
      </c>
      <c r="S26" s="43">
        <f t="shared" si="9"/>
        <v>10.13048857142857</v>
      </c>
      <c r="T26" s="43">
        <f t="shared" ref="T26:AE26" si="10">AVERAGE(T4:T25)</f>
        <v>262.57558571428569</v>
      </c>
      <c r="U26" s="43">
        <f t="shared" si="10"/>
        <v>261.05177619047618</v>
      </c>
      <c r="V26" s="43">
        <f t="shared" si="10"/>
        <v>1.5238095238095237</v>
      </c>
      <c r="W26" s="43">
        <f t="shared" si="10"/>
        <v>296.88901904761906</v>
      </c>
      <c r="X26" s="43">
        <f t="shared" si="10"/>
        <v>291.0135619047619</v>
      </c>
      <c r="Y26" s="43">
        <f t="shared" si="10"/>
        <v>5.875457142857142</v>
      </c>
      <c r="Z26" s="43">
        <f t="shared" si="10"/>
        <v>502.20364428571423</v>
      </c>
      <c r="AA26" s="43">
        <f t="shared" si="10"/>
        <v>498.5369776190476</v>
      </c>
      <c r="AB26" s="43">
        <f t="shared" si="10"/>
        <v>3.6666666666666665</v>
      </c>
      <c r="AC26" s="43">
        <f t="shared" si="10"/>
        <v>610.74621428571425</v>
      </c>
      <c r="AD26" s="43">
        <f t="shared" si="10"/>
        <v>582.70672857142858</v>
      </c>
      <c r="AE26" s="43">
        <f t="shared" si="10"/>
        <v>28.039485714285711</v>
      </c>
    </row>
    <row r="27" spans="1:31" ht="15" thickTop="1" x14ac:dyDescent="0.2"/>
  </sheetData>
  <mergeCells count="12">
    <mergeCell ref="AC1:AE2"/>
    <mergeCell ref="B1:G1"/>
    <mergeCell ref="B2:B3"/>
    <mergeCell ref="C2:D2"/>
    <mergeCell ref="G2:G3"/>
    <mergeCell ref="H1:J2"/>
    <mergeCell ref="Z1:AB2"/>
    <mergeCell ref="K1:M2"/>
    <mergeCell ref="N1:P2"/>
    <mergeCell ref="Q1:S2"/>
    <mergeCell ref="T1:V2"/>
    <mergeCell ref="W1:Y2"/>
  </mergeCells>
  <conditionalFormatting sqref="D4:D25">
    <cfRule type="colorScale" priority="1">
      <colorScale>
        <cfvo type="min"/>
        <cfvo type="num" val="95"/>
        <cfvo type="max"/>
        <color rgb="FF00B050"/>
        <color rgb="FFFFEB84"/>
        <color rgb="FFFF0000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Ease of Doing Business</vt:lpstr>
      <vt:lpstr>Starting a business</vt:lpstr>
      <vt:lpstr>Construction permits</vt:lpstr>
      <vt:lpstr>Getting electricity</vt:lpstr>
      <vt:lpstr>Registering property</vt:lpstr>
      <vt:lpstr>Getting credit</vt:lpstr>
      <vt:lpstr>Protecting minority investors</vt:lpstr>
      <vt:lpstr>Paying taxes</vt:lpstr>
      <vt:lpstr>Trading across borders</vt:lpstr>
      <vt:lpstr>Enforcing contracts</vt:lpstr>
      <vt:lpstr>Resolving insolvency</vt:lpstr>
      <vt:lpstr>SB</vt:lpstr>
      <vt:lpstr>CP</vt:lpstr>
      <vt:lpstr>GE</vt:lpstr>
      <vt:lpstr>RP</vt:lpstr>
      <vt:lpstr>GC</vt:lpstr>
      <vt:lpstr>PMI</vt:lpstr>
      <vt:lpstr>PT</vt:lpstr>
      <vt:lpstr>TAB</vt:lpstr>
      <vt:lpstr>EC</vt:lpstr>
      <vt:lpstr>RI</vt:lpstr>
      <vt:lpstr>CP!Procedures__number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 PC</dc:creator>
  <cp:lastModifiedBy>Ahmed M. Eldabaa</cp:lastModifiedBy>
  <dcterms:created xsi:type="dcterms:W3CDTF">2021-04-04T00:35:46Z</dcterms:created>
  <dcterms:modified xsi:type="dcterms:W3CDTF">2021-05-11T10:08:59Z</dcterms:modified>
</cp:coreProperties>
</file>